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dcn\cn\Asa\COORD\COMUNICATO STAMPA\REPORT\REL26_A\"/>
    </mc:Choice>
  </mc:AlternateContent>
  <xr:revisionPtr revIDLastSave="0" documentId="13_ncr:1_{75ABE90F-B857-47A2-BDFC-95373B618FB9}" xr6:coauthVersionLast="47" xr6:coauthVersionMax="47" xr10:uidLastSave="{00000000-0000-0000-0000-000000000000}"/>
  <bookViews>
    <workbookView xWindow="-120" yWindow="-120" windowWidth="25440" windowHeight="15270" firstSheet="6" activeTab="7" xr2:uid="{00000000-000D-0000-FFFF-FFFF00000000}"/>
  </bookViews>
  <sheets>
    <sheet name="FIG2 - potere d'acquisto_ingles" sheetId="14" r:id="rId1"/>
    <sheet name="Tabella" sheetId="1" r:id="rId2"/>
    <sheet name="contributi VA" sheetId="3" r:id="rId3"/>
    <sheet name="FIG1 - contributi VA" sheetId="12" r:id="rId4"/>
    <sheet name="potere di acquisto" sheetId="5" r:id="rId5"/>
    <sheet name="FIG2 - potere d'acquisto" sheetId="7" r:id="rId6"/>
    <sheet name="FIG3 - tasso di investimento" sheetId="8" r:id="rId7"/>
    <sheet name="FIG4" sheetId="13" r:id="rId8"/>
    <sheet name="RED CAP FIN" sheetId="9" r:id="rId9"/>
    <sheet name="VA" sheetId="10" r:id="rId10"/>
    <sheet name="investimenti snf" sheetId="11" r:id="rId11"/>
  </sheets>
  <externalReferences>
    <externalReference r:id="rId12"/>
    <externalReference r:id="rId13"/>
    <externalReference r:id="rId14"/>
    <externalReference r:id="rId15"/>
  </externalReferences>
  <definedNames>
    <definedName name="Net_lending_____or_Net_Borrowing_______GDP">"tavr1"</definedName>
    <definedName name="qry_1990" localSheetId="0">#REF!</definedName>
    <definedName name="qry_1990" localSheetId="7">#REF!</definedName>
    <definedName name="qry_1990">#REF!</definedName>
    <definedName name="qry_1991" localSheetId="0">#REF!</definedName>
    <definedName name="qry_1991" localSheetId="7">#REF!</definedName>
    <definedName name="qry_1991">#REF!</definedName>
    <definedName name="qry_1992" localSheetId="0">#REF!</definedName>
    <definedName name="qry_1992" localSheetId="7">#REF!</definedName>
    <definedName name="qry_1992">#REF!</definedName>
    <definedName name="qry_1993" localSheetId="0">#REF!</definedName>
    <definedName name="qry_1993" localSheetId="7">#REF!</definedName>
    <definedName name="qry_1993">#REF!</definedName>
    <definedName name="qry_1994" localSheetId="0">#REF!</definedName>
    <definedName name="qry_1994" localSheetId="7">#REF!</definedName>
    <definedName name="qry_1994">#REF!</definedName>
    <definedName name="qry_1995" localSheetId="0">#REF!</definedName>
    <definedName name="qry_1995" localSheetId="7">#REF!</definedName>
    <definedName name="qry_1995">#REF!</definedName>
    <definedName name="qry_1996" localSheetId="0">#REF!</definedName>
    <definedName name="qry_1996" localSheetId="7">#REF!</definedName>
    <definedName name="qry_1996">#REF!</definedName>
    <definedName name="qry_1997" localSheetId="0">#REF!</definedName>
    <definedName name="qry_1997" localSheetId="7">#REF!</definedName>
    <definedName name="qry_1997">#REF!</definedName>
    <definedName name="qry_1998" localSheetId="0">#REF!</definedName>
    <definedName name="qry_1998" localSheetId="7">#REF!</definedName>
    <definedName name="qry_1998">#REF!</definedName>
    <definedName name="qry_1999" localSheetId="0">#REF!</definedName>
    <definedName name="qry_1999" localSheetId="7">#REF!</definedName>
    <definedName name="qry_1999">#REF!</definedName>
    <definedName name="qry_2000" localSheetId="0">#REF!</definedName>
    <definedName name="qry_2000" localSheetId="7">#REF!</definedName>
    <definedName name="qry_2000">#REF!</definedName>
    <definedName name="qry_2001" localSheetId="0">#REF!</definedName>
    <definedName name="qry_2001" localSheetId="7">#REF!</definedName>
    <definedName name="qry_2001">#REF!</definedName>
    <definedName name="qry_2002" localSheetId="0">#REF!</definedName>
    <definedName name="qry_2002" localSheetId="7">#REF!</definedName>
    <definedName name="qry_2002">#REF!</definedName>
    <definedName name="qry_2003" localSheetId="0">#REF!</definedName>
    <definedName name="qry_2003" localSheetId="7">#REF!</definedName>
    <definedName name="qry_2003">#REF!</definedName>
    <definedName name="qry_2004" localSheetId="0">#REF!</definedName>
    <definedName name="qry_2004" localSheetId="7">#REF!</definedName>
    <definedName name="qry_2004">#REF!</definedName>
    <definedName name="qry_2005" localSheetId="0">#REF!</definedName>
    <definedName name="qry_2005" localSheetId="7">#REF!</definedName>
    <definedName name="qry_2005">#REF!</definedName>
    <definedName name="qry_2006" localSheetId="0">#REF!</definedName>
    <definedName name="qry_2006" localSheetId="7">#REF!</definedName>
    <definedName name="qry_2006">#REF!</definedName>
    <definedName name="qry_2007" localSheetId="0">#REF!</definedName>
    <definedName name="qry_2007" localSheetId="7">#REF!</definedName>
    <definedName name="qry_2007">#REF!</definedName>
    <definedName name="qry_2008" localSheetId="0">#REF!</definedName>
    <definedName name="qry_2008" localSheetId="7">#REF!</definedName>
    <definedName name="qry_2008">#REF!</definedName>
    <definedName name="qry_2009" localSheetId="0">#REF!</definedName>
    <definedName name="qry_2009" localSheetId="7">#REF!</definedName>
    <definedName name="qry_200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2" i="11" l="1"/>
  <c r="I3" i="11"/>
  <c r="I4" i="11"/>
  <c r="I5" i="11"/>
  <c r="R19" i="10"/>
  <c r="R18" i="10"/>
  <c r="R17" i="10"/>
  <c r="R16" i="10"/>
  <c r="R15" i="10"/>
  <c r="R14" i="10"/>
  <c r="R13" i="10"/>
  <c r="I4" i="9"/>
  <c r="I5" i="9"/>
  <c r="I6" i="9"/>
  <c r="I7" i="9"/>
  <c r="I8" i="9"/>
  <c r="I14" i="9"/>
  <c r="I15" i="9"/>
  <c r="I16" i="9"/>
  <c r="I17" i="9"/>
  <c r="Y3" i="5"/>
  <c r="Y7" i="5"/>
  <c r="Y8" i="5"/>
  <c r="Y9" i="5"/>
  <c r="R3" i="3"/>
  <c r="R4" i="3"/>
  <c r="R5" i="3"/>
  <c r="R6" i="3"/>
  <c r="R7" i="3"/>
  <c r="R23" i="3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X3" i="5"/>
  <c r="Y4" i="5" s="1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Q7" i="3"/>
  <c r="R9" i="3" s="1"/>
  <c r="R25" i="3" s="1"/>
  <c r="P7" i="3"/>
  <c r="O7" i="3"/>
  <c r="N7" i="3"/>
  <c r="M7" i="3"/>
  <c r="L7" i="3"/>
  <c r="K7" i="3"/>
  <c r="J7" i="3"/>
  <c r="I7" i="3"/>
  <c r="H7" i="3"/>
  <c r="G7" i="3"/>
  <c r="F7" i="3"/>
  <c r="E7" i="3"/>
  <c r="D7" i="3"/>
  <c r="Q6" i="3"/>
  <c r="R13" i="3" s="1"/>
  <c r="P6" i="3"/>
  <c r="O6" i="3"/>
  <c r="N6" i="3"/>
  <c r="M6" i="3"/>
  <c r="L6" i="3"/>
  <c r="K6" i="3"/>
  <c r="J6" i="3"/>
  <c r="I6" i="3"/>
  <c r="H6" i="3"/>
  <c r="G6" i="3"/>
  <c r="F6" i="3"/>
  <c r="E6" i="3"/>
  <c r="D6" i="3"/>
  <c r="Q5" i="3"/>
  <c r="R12" i="3" s="1"/>
  <c r="P5" i="3"/>
  <c r="O5" i="3"/>
  <c r="N5" i="3"/>
  <c r="M5" i="3"/>
  <c r="L5" i="3"/>
  <c r="K5" i="3"/>
  <c r="J5" i="3"/>
  <c r="I5" i="3"/>
  <c r="H5" i="3"/>
  <c r="G5" i="3"/>
  <c r="F5" i="3"/>
  <c r="E5" i="3"/>
  <c r="D5" i="3"/>
  <c r="Q4" i="3"/>
  <c r="R11" i="3" s="1"/>
  <c r="P4" i="3"/>
  <c r="O4" i="3"/>
  <c r="N4" i="3"/>
  <c r="M4" i="3"/>
  <c r="L4" i="3"/>
  <c r="K4" i="3"/>
  <c r="J4" i="3"/>
  <c r="I4" i="3"/>
  <c r="H4" i="3"/>
  <c r="G4" i="3"/>
  <c r="F4" i="3"/>
  <c r="E4" i="3"/>
  <c r="D4" i="3"/>
  <c r="Q3" i="3"/>
  <c r="R10" i="3" s="1"/>
  <c r="P3" i="3"/>
  <c r="O3" i="3"/>
  <c r="N3" i="3"/>
  <c r="M3" i="3"/>
  <c r="L3" i="3"/>
  <c r="K3" i="3"/>
  <c r="J3" i="3"/>
  <c r="I3" i="3"/>
  <c r="H3" i="3"/>
  <c r="G3" i="3"/>
  <c r="F3" i="3"/>
  <c r="E3" i="3"/>
  <c r="D3" i="3"/>
  <c r="J19" i="10"/>
  <c r="J18" i="10"/>
  <c r="J17" i="10"/>
  <c r="J16" i="10"/>
  <c r="J15" i="10"/>
  <c r="J14" i="10"/>
  <c r="J13" i="10"/>
  <c r="I19" i="10"/>
  <c r="I18" i="10"/>
  <c r="I17" i="10"/>
  <c r="I16" i="10"/>
  <c r="I15" i="10"/>
  <c r="I14" i="10"/>
  <c r="I13" i="10"/>
  <c r="H19" i="10"/>
  <c r="H18" i="10"/>
  <c r="H17" i="10"/>
  <c r="H16" i="10"/>
  <c r="H15" i="10"/>
  <c r="H14" i="10"/>
  <c r="H13" i="10"/>
  <c r="G19" i="10"/>
  <c r="G18" i="10"/>
  <c r="G17" i="10"/>
  <c r="G16" i="10"/>
  <c r="G15" i="10"/>
  <c r="G14" i="10"/>
  <c r="G13" i="10"/>
  <c r="F19" i="10"/>
  <c r="F18" i="10"/>
  <c r="F17" i="10"/>
  <c r="F16" i="10"/>
  <c r="F15" i="10"/>
  <c r="F14" i="10"/>
  <c r="F13" i="10"/>
  <c r="E19" i="10"/>
  <c r="E18" i="10"/>
  <c r="E17" i="10"/>
  <c r="E16" i="10"/>
  <c r="E15" i="10"/>
  <c r="E14" i="10"/>
  <c r="E13" i="10"/>
  <c r="D19" i="10"/>
  <c r="D18" i="10"/>
  <c r="D17" i="10"/>
  <c r="D16" i="10"/>
  <c r="D15" i="10"/>
  <c r="D14" i="10"/>
  <c r="D13" i="10"/>
  <c r="C19" i="10"/>
  <c r="C18" i="10"/>
  <c r="C17" i="10"/>
  <c r="C16" i="10"/>
  <c r="C15" i="10"/>
  <c r="C14" i="10"/>
  <c r="C13" i="10"/>
  <c r="B19" i="10"/>
  <c r="B18" i="10"/>
  <c r="B17" i="10"/>
  <c r="B16" i="10"/>
  <c r="B15" i="10"/>
  <c r="B14" i="10"/>
  <c r="B13" i="10"/>
  <c r="N19" i="10"/>
  <c r="N18" i="10"/>
  <c r="N17" i="10"/>
  <c r="N16" i="10"/>
  <c r="N15" i="10"/>
  <c r="N14" i="10"/>
  <c r="N13" i="10"/>
  <c r="E17" i="9"/>
  <c r="E16" i="9"/>
  <c r="E15" i="9"/>
  <c r="E14" i="9"/>
  <c r="E7" i="9"/>
  <c r="E6" i="9"/>
  <c r="E5" i="9"/>
  <c r="E4" i="9"/>
  <c r="M19" i="10"/>
  <c r="M18" i="10"/>
  <c r="M17" i="10"/>
  <c r="M16" i="10"/>
  <c r="M15" i="10"/>
  <c r="M14" i="10"/>
  <c r="M13" i="10"/>
  <c r="D17" i="9"/>
  <c r="D16" i="9"/>
  <c r="D15" i="9"/>
  <c r="D14" i="9"/>
  <c r="D7" i="9"/>
  <c r="D6" i="9"/>
  <c r="D5" i="9"/>
  <c r="D4" i="9"/>
  <c r="L19" i="10"/>
  <c r="L18" i="10"/>
  <c r="L17" i="10"/>
  <c r="L16" i="10"/>
  <c r="L15" i="10"/>
  <c r="L14" i="10"/>
  <c r="L13" i="10"/>
  <c r="C17" i="9"/>
  <c r="C16" i="9"/>
  <c r="C15" i="9"/>
  <c r="C14" i="9"/>
  <c r="C7" i="9"/>
  <c r="C6" i="9"/>
  <c r="C5" i="9"/>
  <c r="C4" i="9"/>
  <c r="K19" i="10"/>
  <c r="K18" i="10"/>
  <c r="K17" i="10"/>
  <c r="K16" i="10"/>
  <c r="K15" i="10"/>
  <c r="K14" i="10"/>
  <c r="K13" i="10"/>
  <c r="B17" i="9"/>
  <c r="B16" i="9"/>
  <c r="B15" i="9"/>
  <c r="B14" i="9"/>
  <c r="B7" i="9"/>
  <c r="B6" i="9"/>
  <c r="B5" i="9"/>
  <c r="B4" i="9"/>
  <c r="Q19" i="10"/>
  <c r="Q18" i="10"/>
  <c r="R27" i="10" s="1"/>
  <c r="Q17" i="10"/>
  <c r="R26" i="10" s="1"/>
  <c r="Q16" i="10"/>
  <c r="Q15" i="10"/>
  <c r="R24" i="10" s="1"/>
  <c r="Q14" i="10"/>
  <c r="Q13" i="10"/>
  <c r="H17" i="9"/>
  <c r="H16" i="9"/>
  <c r="H15" i="9"/>
  <c r="H14" i="9"/>
  <c r="H7" i="9"/>
  <c r="H6" i="9"/>
  <c r="H5" i="9"/>
  <c r="H4" i="9"/>
  <c r="P19" i="10"/>
  <c r="P18" i="10"/>
  <c r="P17" i="10"/>
  <c r="P16" i="10"/>
  <c r="P15" i="10"/>
  <c r="P14" i="10"/>
  <c r="P13" i="10"/>
  <c r="G17" i="9"/>
  <c r="G16" i="9"/>
  <c r="G15" i="9"/>
  <c r="G14" i="9"/>
  <c r="G7" i="9"/>
  <c r="G6" i="9"/>
  <c r="G5" i="9"/>
  <c r="G4" i="9"/>
  <c r="O19" i="10"/>
  <c r="O18" i="10"/>
  <c r="O17" i="10"/>
  <c r="O16" i="10"/>
  <c r="O15" i="10"/>
  <c r="O14" i="10"/>
  <c r="O13" i="10"/>
  <c r="F17" i="9"/>
  <c r="F16" i="9"/>
  <c r="F15" i="9"/>
  <c r="F14" i="9"/>
  <c r="F7" i="9"/>
  <c r="F6" i="9"/>
  <c r="F5" i="9"/>
  <c r="F4" i="9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I18" i="9" l="1"/>
  <c r="R14" i="9"/>
  <c r="R7" i="9"/>
  <c r="R6" i="9"/>
  <c r="R5" i="9"/>
  <c r="R4" i="9"/>
  <c r="R25" i="10"/>
  <c r="R21" i="10"/>
  <c r="R35" i="10"/>
  <c r="R7" i="10" s="1"/>
  <c r="R8" i="10"/>
  <c r="R15" i="9"/>
  <c r="R34" i="10"/>
  <c r="R6" i="10" s="1"/>
  <c r="R23" i="10"/>
  <c r="R22" i="10"/>
  <c r="R17" i="3"/>
  <c r="R19" i="3"/>
  <c r="R16" i="3"/>
  <c r="R15" i="3"/>
  <c r="R18" i="3"/>
  <c r="R11" i="10"/>
  <c r="H3" i="11"/>
  <c r="Q3" i="11" s="1"/>
  <c r="Y3" i="11" s="1"/>
  <c r="H4" i="11"/>
  <c r="Q4" i="11" s="1"/>
  <c r="Y4" i="11" s="1"/>
  <c r="H5" i="11"/>
  <c r="Q5" i="11" s="1"/>
  <c r="Y5" i="11" s="1"/>
  <c r="X2" i="11"/>
  <c r="Q11" i="10"/>
  <c r="Q12" i="3"/>
  <c r="Q11" i="3"/>
  <c r="R30" i="10" l="1"/>
  <c r="R33" i="10"/>
  <c r="R5" i="10" s="1"/>
  <c r="R31" i="10"/>
  <c r="R4" i="10" s="1"/>
  <c r="R32" i="10"/>
  <c r="R16" i="9"/>
  <c r="R17" i="9"/>
  <c r="X4" i="5"/>
  <c r="H18" i="9"/>
  <c r="Q15" i="9" s="1"/>
  <c r="Q21" i="10"/>
  <c r="Q34" i="10" s="1"/>
  <c r="Q6" i="10" s="1"/>
  <c r="H8" i="9"/>
  <c r="Q5" i="9" s="1"/>
  <c r="Q17" i="9"/>
  <c r="Q10" i="3"/>
  <c r="Q9" i="3"/>
  <c r="Q25" i="3" s="1"/>
  <c r="Q13" i="3"/>
  <c r="Q24" i="10"/>
  <c r="Q27" i="10"/>
  <c r="Q23" i="10"/>
  <c r="Q26" i="10"/>
  <c r="Q22" i="10"/>
  <c r="Q25" i="10"/>
  <c r="Q19" i="3"/>
  <c r="W2" i="11"/>
  <c r="G3" i="11"/>
  <c r="P3" i="11" s="1"/>
  <c r="X3" i="11" s="1"/>
  <c r="G4" i="11"/>
  <c r="P4" i="11" s="1"/>
  <c r="X4" i="11" s="1"/>
  <c r="G5" i="11"/>
  <c r="P5" i="11" s="1"/>
  <c r="X5" i="11" s="1"/>
  <c r="P3" i="9"/>
  <c r="P13" i="9"/>
  <c r="R3" i="10" l="1"/>
  <c r="R37" i="10"/>
  <c r="Q35" i="10"/>
  <c r="Q7" i="10" s="1"/>
  <c r="Q8" i="10"/>
  <c r="Q30" i="10"/>
  <c r="Q3" i="10" s="1"/>
  <c r="Q14" i="9"/>
  <c r="Q18" i="3"/>
  <c r="Q17" i="3"/>
  <c r="Q15" i="3"/>
  <c r="Q16" i="3"/>
  <c r="Q31" i="10"/>
  <c r="Q4" i="10" s="1"/>
  <c r="Q16" i="9"/>
  <c r="Q32" i="10"/>
  <c r="Q33" i="10"/>
  <c r="Q5" i="10" s="1"/>
  <c r="Q7" i="9"/>
  <c r="Q6" i="9"/>
  <c r="Q4" i="9"/>
  <c r="Q37" i="10"/>
  <c r="P11" i="10"/>
  <c r="G18" i="9"/>
  <c r="P16" i="9" s="1"/>
  <c r="G8" i="9"/>
  <c r="P7" i="9" s="1"/>
  <c r="P21" i="10"/>
  <c r="P26" i="10"/>
  <c r="P25" i="10"/>
  <c r="P22" i="10"/>
  <c r="P14" i="9" l="1"/>
  <c r="P31" i="10"/>
  <c r="P4" i="10" s="1"/>
  <c r="O9" i="3"/>
  <c r="O25" i="3" s="1"/>
  <c r="P35" i="10"/>
  <c r="P7" i="10" s="1"/>
  <c r="P13" i="3"/>
  <c r="P17" i="9"/>
  <c r="W4" i="5"/>
  <c r="P23" i="10"/>
  <c r="P32" i="10"/>
  <c r="P24" i="10"/>
  <c r="P6" i="9"/>
  <c r="P5" i="9"/>
  <c r="P34" i="10"/>
  <c r="P6" i="10" s="1"/>
  <c r="P4" i="9"/>
  <c r="P27" i="10"/>
  <c r="P8" i="10"/>
  <c r="P30" i="10"/>
  <c r="P3" i="10" s="1"/>
  <c r="P33" i="10"/>
  <c r="P5" i="10" s="1"/>
  <c r="P11" i="3"/>
  <c r="P10" i="3"/>
  <c r="O10" i="3"/>
  <c r="P15" i="9"/>
  <c r="P12" i="3"/>
  <c r="P9" i="3"/>
  <c r="P25" i="3" s="1"/>
  <c r="P15" i="3" l="1"/>
  <c r="P37" i="10"/>
  <c r="P17" i="3"/>
  <c r="P18" i="3"/>
  <c r="P19" i="3"/>
  <c r="P16" i="3"/>
  <c r="B4" i="11"/>
  <c r="C4" i="11"/>
  <c r="D4" i="11"/>
  <c r="E4" i="11"/>
  <c r="F4" i="11"/>
  <c r="O4" i="11" s="1"/>
  <c r="W4" i="11" s="1"/>
  <c r="B5" i="11" l="1"/>
  <c r="C5" i="11"/>
  <c r="D5" i="11"/>
  <c r="E5" i="11"/>
  <c r="F5" i="11"/>
  <c r="O5" i="11" s="1"/>
  <c r="W5" i="11" s="1"/>
  <c r="K4" i="11"/>
  <c r="S4" i="11" s="1"/>
  <c r="L4" i="11"/>
  <c r="T4" i="11" s="1"/>
  <c r="M4" i="11"/>
  <c r="U4" i="11" s="1"/>
  <c r="N4" i="11"/>
  <c r="V4" i="11" s="1"/>
  <c r="T2" i="11"/>
  <c r="U2" i="11"/>
  <c r="V2" i="11"/>
  <c r="S2" i="11"/>
  <c r="C3" i="11"/>
  <c r="D3" i="11"/>
  <c r="E3" i="11"/>
  <c r="F3" i="11"/>
  <c r="B3" i="11"/>
  <c r="K3" i="11" l="1"/>
  <c r="S3" i="11" s="1"/>
  <c r="L5" i="11"/>
  <c r="T5" i="11" s="1"/>
  <c r="M5" i="11"/>
  <c r="U5" i="11" s="1"/>
  <c r="N3" i="11"/>
  <c r="V3" i="11" s="1"/>
  <c r="O3" i="11"/>
  <c r="W3" i="11" s="1"/>
  <c r="K5" i="11"/>
  <c r="S5" i="11" s="1"/>
  <c r="M3" i="11"/>
  <c r="U3" i="11" s="1"/>
  <c r="N5" i="11"/>
  <c r="V5" i="11" s="1"/>
  <c r="L3" i="11"/>
  <c r="T3" i="11" s="1"/>
  <c r="Q18" i="1" l="1"/>
  <c r="P18" i="1"/>
  <c r="F4" i="5" l="1"/>
  <c r="H4" i="5"/>
  <c r="J4" i="5"/>
  <c r="L4" i="5"/>
  <c r="N4" i="5"/>
  <c r="P4" i="5"/>
  <c r="R4" i="5"/>
  <c r="T4" i="5"/>
  <c r="V4" i="5"/>
  <c r="O4" i="5" l="1"/>
  <c r="G4" i="5"/>
  <c r="E4" i="5"/>
  <c r="U4" i="5"/>
  <c r="M4" i="5"/>
  <c r="Q4" i="5"/>
  <c r="I4" i="5"/>
  <c r="S4" i="5"/>
  <c r="K4" i="5"/>
  <c r="F18" i="9" l="1"/>
  <c r="F25" i="9"/>
  <c r="F24" i="9"/>
  <c r="F23" i="9"/>
  <c r="O13" i="3"/>
  <c r="O11" i="3" l="1"/>
  <c r="O18" i="3"/>
  <c r="O16" i="3"/>
  <c r="O15" i="3"/>
  <c r="O12" i="3"/>
  <c r="O17" i="3"/>
  <c r="F26" i="9"/>
  <c r="F8" i="9"/>
  <c r="O14" i="9" s="1"/>
  <c r="O21" i="10"/>
  <c r="O33" i="10" s="1"/>
  <c r="O5" i="10" s="1"/>
  <c r="M21" i="10"/>
  <c r="M31" i="10" s="1"/>
  <c r="M4" i="10" s="1"/>
  <c r="K21" i="10"/>
  <c r="K31" i="10" s="1"/>
  <c r="K4" i="10" s="1"/>
  <c r="I21" i="10"/>
  <c r="I33" i="10" s="1"/>
  <c r="I5" i="10" s="1"/>
  <c r="G21" i="10"/>
  <c r="G35" i="10" s="1"/>
  <c r="G7" i="10" s="1"/>
  <c r="E21" i="10"/>
  <c r="E34" i="10" s="1"/>
  <c r="E6" i="10" s="1"/>
  <c r="C21" i="10"/>
  <c r="C33" i="10" s="1"/>
  <c r="O11" i="10"/>
  <c r="O10" i="10" s="1"/>
  <c r="N11" i="10"/>
  <c r="N10" i="10" s="1"/>
  <c r="M11" i="10"/>
  <c r="M10" i="10" s="1"/>
  <c r="L11" i="10"/>
  <c r="L10" i="10" s="1"/>
  <c r="K11" i="10"/>
  <c r="K10" i="10" s="1"/>
  <c r="J11" i="10"/>
  <c r="J10" i="10" s="1"/>
  <c r="I11" i="10"/>
  <c r="I10" i="10" s="1"/>
  <c r="O6" i="9" l="1"/>
  <c r="C31" i="10"/>
  <c r="I31" i="10"/>
  <c r="I4" i="10" s="1"/>
  <c r="E31" i="10"/>
  <c r="E4" i="10" s="1"/>
  <c r="I35" i="10"/>
  <c r="I7" i="10" s="1"/>
  <c r="I32" i="10"/>
  <c r="E33" i="10"/>
  <c r="E5" i="10" s="1"/>
  <c r="I34" i="10"/>
  <c r="I6" i="10" s="1"/>
  <c r="I30" i="10"/>
  <c r="I3" i="10" s="1"/>
  <c r="O17" i="9"/>
  <c r="O19" i="3"/>
  <c r="C32" i="10"/>
  <c r="E32" i="10"/>
  <c r="O4" i="9"/>
  <c r="G32" i="10"/>
  <c r="K33" i="10"/>
  <c r="K5" i="10" s="1"/>
  <c r="K30" i="10"/>
  <c r="K3" i="10" s="1"/>
  <c r="G34" i="10"/>
  <c r="G6" i="10" s="1"/>
  <c r="K34" i="10"/>
  <c r="K6" i="10" s="1"/>
  <c r="G31" i="10"/>
  <c r="G4" i="10" s="1"/>
  <c r="K35" i="10"/>
  <c r="K7" i="10" s="1"/>
  <c r="F27" i="9"/>
  <c r="O5" i="9"/>
  <c r="O7" i="9"/>
  <c r="K32" i="10"/>
  <c r="G33" i="10"/>
  <c r="G5" i="10" s="1"/>
  <c r="O16" i="9"/>
  <c r="G30" i="10"/>
  <c r="G3" i="10" s="1"/>
  <c r="O31" i="10"/>
  <c r="O4" i="10" s="1"/>
  <c r="O15" i="9"/>
  <c r="O35" i="10"/>
  <c r="O7" i="10" s="1"/>
  <c r="O8" i="10"/>
  <c r="C30" i="10"/>
  <c r="M30" i="10"/>
  <c r="M3" i="10" s="1"/>
  <c r="E35" i="10"/>
  <c r="E7" i="10" s="1"/>
  <c r="M35" i="10"/>
  <c r="M7" i="10" s="1"/>
  <c r="M34" i="10"/>
  <c r="M6" i="10" s="1"/>
  <c r="M33" i="10"/>
  <c r="M5" i="10" s="1"/>
  <c r="E30" i="10"/>
  <c r="E3" i="10" s="1"/>
  <c r="M32" i="10"/>
  <c r="C34" i="10"/>
  <c r="C35" i="10"/>
  <c r="E8" i="10"/>
  <c r="G8" i="10"/>
  <c r="I8" i="10"/>
  <c r="K8" i="10"/>
  <c r="M8" i="10"/>
  <c r="D21" i="10"/>
  <c r="D32" i="10" s="1"/>
  <c r="F21" i="10"/>
  <c r="F31" i="10" s="1"/>
  <c r="F4" i="10" s="1"/>
  <c r="H21" i="10"/>
  <c r="H30" i="10" s="1"/>
  <c r="H3" i="10" s="1"/>
  <c r="J21" i="10"/>
  <c r="J31" i="10" s="1"/>
  <c r="J4" i="10" s="1"/>
  <c r="L21" i="10"/>
  <c r="L30" i="10" s="1"/>
  <c r="L3" i="10" s="1"/>
  <c r="N21" i="10"/>
  <c r="N31" i="10" s="1"/>
  <c r="N4" i="10" s="1"/>
  <c r="C22" i="10"/>
  <c r="E22" i="10"/>
  <c r="G22" i="10"/>
  <c r="I22" i="10"/>
  <c r="K22" i="10"/>
  <c r="M22" i="10"/>
  <c r="O22" i="10"/>
  <c r="D23" i="10"/>
  <c r="F23" i="10"/>
  <c r="H23" i="10"/>
  <c r="J23" i="10"/>
  <c r="L23" i="10"/>
  <c r="N23" i="10"/>
  <c r="C24" i="10"/>
  <c r="E24" i="10"/>
  <c r="G24" i="10"/>
  <c r="I24" i="10"/>
  <c r="K24" i="10"/>
  <c r="M24" i="10"/>
  <c r="O24" i="10"/>
  <c r="D25" i="10"/>
  <c r="F25" i="10"/>
  <c r="H25" i="10"/>
  <c r="J25" i="10"/>
  <c r="L25" i="10"/>
  <c r="N25" i="10"/>
  <c r="C26" i="10"/>
  <c r="E26" i="10"/>
  <c r="G26" i="10"/>
  <c r="I26" i="10"/>
  <c r="K26" i="10"/>
  <c r="M26" i="10"/>
  <c r="O26" i="10"/>
  <c r="D27" i="10"/>
  <c r="F27" i="10"/>
  <c r="H27" i="10"/>
  <c r="J27" i="10"/>
  <c r="L27" i="10"/>
  <c r="N27" i="10"/>
  <c r="O30" i="10"/>
  <c r="O32" i="10"/>
  <c r="O34" i="10"/>
  <c r="O6" i="10" s="1"/>
  <c r="D22" i="10"/>
  <c r="F22" i="10"/>
  <c r="H22" i="10"/>
  <c r="J22" i="10"/>
  <c r="L22" i="10"/>
  <c r="N22" i="10"/>
  <c r="C23" i="10"/>
  <c r="E23" i="10"/>
  <c r="G23" i="10"/>
  <c r="I23" i="10"/>
  <c r="K23" i="10"/>
  <c r="M23" i="10"/>
  <c r="O23" i="10"/>
  <c r="D24" i="10"/>
  <c r="F24" i="10"/>
  <c r="H24" i="10"/>
  <c r="J24" i="10"/>
  <c r="L24" i="10"/>
  <c r="N24" i="10"/>
  <c r="C25" i="10"/>
  <c r="E25" i="10"/>
  <c r="G25" i="10"/>
  <c r="I25" i="10"/>
  <c r="K25" i="10"/>
  <c r="M25" i="10"/>
  <c r="O25" i="10"/>
  <c r="D26" i="10"/>
  <c r="F26" i="10"/>
  <c r="H26" i="10"/>
  <c r="J26" i="10"/>
  <c r="L26" i="10"/>
  <c r="N26" i="10"/>
  <c r="C27" i="10"/>
  <c r="E27" i="10"/>
  <c r="G27" i="10"/>
  <c r="I27" i="10"/>
  <c r="K27" i="10"/>
  <c r="M27" i="10"/>
  <c r="O27" i="10"/>
  <c r="M37" i="10" l="1"/>
  <c r="C37" i="10"/>
  <c r="I37" i="10"/>
  <c r="D33" i="10"/>
  <c r="J35" i="10"/>
  <c r="J7" i="10" s="1"/>
  <c r="N35" i="10"/>
  <c r="N7" i="10" s="1"/>
  <c r="L33" i="10"/>
  <c r="L5" i="10" s="1"/>
  <c r="L34" i="10"/>
  <c r="L6" i="10" s="1"/>
  <c r="E37" i="10"/>
  <c r="D30" i="10"/>
  <c r="F35" i="10"/>
  <c r="F7" i="10" s="1"/>
  <c r="D35" i="10"/>
  <c r="H34" i="10"/>
  <c r="H6" i="10" s="1"/>
  <c r="K37" i="10"/>
  <c r="D34" i="10"/>
  <c r="H32" i="10"/>
  <c r="H35" i="10"/>
  <c r="H7" i="10" s="1"/>
  <c r="D31" i="10"/>
  <c r="H33" i="10"/>
  <c r="H5" i="10" s="1"/>
  <c r="G37" i="10"/>
  <c r="L35" i="10"/>
  <c r="L7" i="10" s="1"/>
  <c r="O37" i="10"/>
  <c r="O3" i="10"/>
  <c r="L32" i="10"/>
  <c r="L31" i="10"/>
  <c r="L4" i="10" s="1"/>
  <c r="H31" i="10"/>
  <c r="H4" i="10" s="1"/>
  <c r="N8" i="10"/>
  <c r="J8" i="10"/>
  <c r="F8" i="10"/>
  <c r="N33" i="10"/>
  <c r="N5" i="10" s="1"/>
  <c r="J33" i="10"/>
  <c r="J5" i="10" s="1"/>
  <c r="F33" i="10"/>
  <c r="F5" i="10" s="1"/>
  <c r="L8" i="10"/>
  <c r="H8" i="10"/>
  <c r="N34" i="10"/>
  <c r="N6" i="10" s="1"/>
  <c r="J34" i="10"/>
  <c r="J6" i="10" s="1"/>
  <c r="F34" i="10"/>
  <c r="F6" i="10" s="1"/>
  <c r="N32" i="10"/>
  <c r="J32" i="10"/>
  <c r="F32" i="10"/>
  <c r="N30" i="10"/>
  <c r="N3" i="10" s="1"/>
  <c r="J30" i="10"/>
  <c r="J3" i="10" s="1"/>
  <c r="F30" i="10"/>
  <c r="F3" i="10" s="1"/>
  <c r="E25" i="9"/>
  <c r="M25" i="9" s="1"/>
  <c r="N13" i="9"/>
  <c r="N3" i="9"/>
  <c r="D37" i="10" l="1"/>
  <c r="H37" i="10"/>
  <c r="L37" i="10"/>
  <c r="J37" i="10"/>
  <c r="F37" i="10"/>
  <c r="N37" i="10"/>
  <c r="E26" i="9"/>
  <c r="M26" i="9" s="1"/>
  <c r="E24" i="9"/>
  <c r="M24" i="9" s="1"/>
  <c r="E8" i="9"/>
  <c r="E18" i="9"/>
  <c r="N17" i="9" s="1"/>
  <c r="E23" i="9"/>
  <c r="M23" i="9" s="1"/>
  <c r="E27" i="9" l="1"/>
  <c r="M27" i="9" s="1"/>
  <c r="N4" i="9"/>
  <c r="N6" i="9"/>
  <c r="N7" i="9"/>
  <c r="N14" i="9"/>
  <c r="N16" i="9"/>
  <c r="N15" i="9"/>
  <c r="N5" i="9"/>
  <c r="Q4" i="1" l="1"/>
  <c r="B26" i="9" l="1"/>
  <c r="B24" i="9"/>
  <c r="D18" i="9" l="1"/>
  <c r="C8" i="9"/>
  <c r="C25" i="9"/>
  <c r="D8" i="9"/>
  <c r="D25" i="9"/>
  <c r="C24" i="9"/>
  <c r="C26" i="9"/>
  <c r="B23" i="9"/>
  <c r="B25" i="9"/>
  <c r="D26" i="9"/>
  <c r="D23" i="9"/>
  <c r="B8" i="9"/>
  <c r="C18" i="9"/>
  <c r="D24" i="9"/>
  <c r="C23" i="9"/>
  <c r="N12" i="3" l="1"/>
  <c r="N10" i="3"/>
  <c r="K24" i="9"/>
  <c r="L24" i="9"/>
  <c r="K26" i="9"/>
  <c r="L26" i="9"/>
  <c r="C27" i="9"/>
  <c r="K23" i="9"/>
  <c r="L23" i="9"/>
  <c r="K25" i="9"/>
  <c r="L25" i="9"/>
  <c r="D27" i="9"/>
  <c r="M12" i="3"/>
  <c r="N13" i="3" l="1"/>
  <c r="N11" i="3"/>
  <c r="K27" i="9"/>
  <c r="L27" i="9"/>
  <c r="M13" i="3"/>
  <c r="M11" i="3"/>
  <c r="M13" i="9"/>
  <c r="L3" i="9"/>
  <c r="M3" i="9"/>
  <c r="K3" i="9"/>
  <c r="K13" i="9"/>
  <c r="L13" i="9"/>
  <c r="N9" i="3" l="1"/>
  <c r="N15" i="3" s="1"/>
  <c r="L11" i="3"/>
  <c r="L12" i="3"/>
  <c r="L13" i="3"/>
  <c r="F9" i="3"/>
  <c r="N19" i="3" l="1"/>
  <c r="N16" i="3"/>
  <c r="N17" i="3"/>
  <c r="N18" i="3"/>
  <c r="P3" i="1"/>
  <c r="Q3" i="1"/>
  <c r="B18" i="9"/>
  <c r="B27" i="9" s="1"/>
  <c r="K6" i="9" l="1"/>
  <c r="L4" i="9"/>
  <c r="L16" i="9"/>
  <c r="M4" i="9"/>
  <c r="K15" i="9"/>
  <c r="M15" i="9"/>
  <c r="M16" i="9"/>
  <c r="K14" i="9"/>
  <c r="K16" i="9"/>
  <c r="K7" i="9"/>
  <c r="K5" i="9"/>
  <c r="L7" i="9"/>
  <c r="L6" i="9"/>
  <c r="L5" i="9"/>
  <c r="L14" i="9"/>
  <c r="L17" i="9"/>
  <c r="L15" i="9"/>
  <c r="K4" i="9"/>
  <c r="M7" i="9"/>
  <c r="M6" i="9"/>
  <c r="M5" i="9"/>
  <c r="M14" i="9"/>
  <c r="M17" i="9"/>
  <c r="K17" i="9"/>
  <c r="Q11" i="1"/>
  <c r="Q14" i="1"/>
  <c r="Q17" i="1"/>
  <c r="Q12" i="1"/>
  <c r="Q9" i="1"/>
  <c r="Q5" i="1"/>
  <c r="Q6" i="1"/>
  <c r="P8" i="1" l="1"/>
  <c r="Q8" i="1"/>
  <c r="P15" i="1"/>
  <c r="Q15" i="1"/>
  <c r="P9" i="1"/>
  <c r="P17" i="1"/>
  <c r="P14" i="1"/>
  <c r="P4" i="1"/>
  <c r="P5" i="1"/>
  <c r="P12" i="1"/>
  <c r="P6" i="1"/>
  <c r="A1" i="5"/>
  <c r="E13" i="3" l="1"/>
  <c r="E11" i="3"/>
  <c r="J10" i="3"/>
  <c r="H10" i="3"/>
  <c r="F10" i="3"/>
  <c r="E12" i="3"/>
  <c r="G12" i="3"/>
  <c r="I12" i="3"/>
  <c r="K12" i="3"/>
  <c r="I10" i="3"/>
  <c r="G10" i="3"/>
  <c r="J12" i="3"/>
  <c r="J13" i="3"/>
  <c r="H13" i="3"/>
  <c r="F13" i="3"/>
  <c r="H12" i="3"/>
  <c r="F12" i="3"/>
  <c r="J11" i="3"/>
  <c r="H11" i="3"/>
  <c r="F11" i="3"/>
  <c r="K13" i="3"/>
  <c r="I13" i="3"/>
  <c r="G13" i="3"/>
  <c r="K11" i="3"/>
  <c r="I11" i="3"/>
  <c r="G11" i="3"/>
  <c r="E9" i="3"/>
  <c r="E10" i="3"/>
  <c r="J9" i="3"/>
  <c r="H9" i="3"/>
  <c r="I9" i="3"/>
  <c r="K9" i="3"/>
  <c r="G9" i="3"/>
  <c r="I17" i="3" l="1"/>
  <c r="I15" i="3"/>
  <c r="H18" i="3"/>
  <c r="H15" i="3"/>
  <c r="J19" i="3"/>
  <c r="J15" i="3"/>
  <c r="G19" i="3"/>
  <c r="G15" i="3"/>
  <c r="F19" i="3"/>
  <c r="F16" i="3"/>
  <c r="F15" i="3"/>
  <c r="J17" i="3"/>
  <c r="J18" i="3"/>
  <c r="I19" i="3"/>
  <c r="I18" i="3"/>
  <c r="F18" i="3"/>
  <c r="H17" i="3"/>
  <c r="H19" i="3"/>
  <c r="G18" i="3"/>
  <c r="F17" i="3"/>
  <c r="G17" i="3"/>
  <c r="H16" i="3"/>
  <c r="J16" i="3"/>
  <c r="G16" i="3"/>
  <c r="I16" i="3"/>
  <c r="M10" i="3" l="1"/>
  <c r="K10" i="3"/>
  <c r="P11" i="1"/>
  <c r="L10" i="3" l="1"/>
  <c r="M9" i="3" l="1"/>
  <c r="M15" i="3" s="1"/>
  <c r="L9" i="3"/>
  <c r="L15" i="3" s="1"/>
  <c r="M16" i="3" l="1"/>
  <c r="M19" i="3"/>
  <c r="M17" i="3"/>
  <c r="L19" i="3"/>
  <c r="L16" i="3"/>
  <c r="L17" i="3"/>
  <c r="L18" i="3"/>
  <c r="M18" i="3"/>
</calcChain>
</file>

<file path=xl/sharedStrings.xml><?xml version="1.0" encoding="utf-8"?>
<sst xmlns="http://schemas.openxmlformats.org/spreadsheetml/2006/main" count="97" uniqueCount="48">
  <si>
    <t xml:space="preserve">Amministrazioni pubbliche </t>
  </si>
  <si>
    <t>Famiglie consumatrici</t>
  </si>
  <si>
    <t>Famiglie produttrici</t>
  </si>
  <si>
    <t>Società finanziarie</t>
  </si>
  <si>
    <t>Società non finanziarie</t>
  </si>
  <si>
    <t>Contributi alla crescita del valore aggiunto</t>
  </si>
  <si>
    <t>Totale</t>
  </si>
  <si>
    <t>Risultato lordo di gestione</t>
  </si>
  <si>
    <t>FAM+ISP</t>
  </si>
  <si>
    <t xml:space="preserve">Famiglie </t>
  </si>
  <si>
    <t xml:space="preserve">Famiglie  </t>
  </si>
  <si>
    <t>&lt;?xml version="1.0"?&gt;&lt;WebTableParameter xmlns:xsi="http://www.w3.org/2001/XMLSchema-instance" xmlns:xsd="http://www.w3.org/2001/XMLSchema" xmlns=""&gt;&lt;DataTable Code="DCCN_SEQCONTIASA" HasMetadata="true"&gt;&lt;Name LocaleIsoCode="fr"&gt;Sequenza dei conti per setto</t>
  </si>
  <si>
    <t>Totale economia</t>
  </si>
  <si>
    <t>Valore aggiunto</t>
  </si>
  <si>
    <t>Reddito disponibile</t>
  </si>
  <si>
    <t>Accreditamento/Indebitamento netto</t>
  </si>
  <si>
    <t>Amministrazioni Pubbliche</t>
  </si>
  <si>
    <t>Interessi</t>
  </si>
  <si>
    <t>IDE</t>
  </si>
  <si>
    <t>Altri redditi da capitale</t>
  </si>
  <si>
    <t>Attivi</t>
  </si>
  <si>
    <t>Passivi</t>
  </si>
  <si>
    <t>Dividendi ricevuti</t>
  </si>
  <si>
    <t>PRINCIPALI AGGREGATI PER SETTORE ISTITUZIONALE</t>
  </si>
  <si>
    <t>Famiglie + ISP</t>
  </si>
  <si>
    <t>Dividendi pagati</t>
  </si>
  <si>
    <t>20/19</t>
  </si>
  <si>
    <t>21/20</t>
  </si>
  <si>
    <r>
      <t>VALORE AGGIUNTO PER SETTORE ISTITUZIONALE</t>
    </r>
    <r>
      <rPr>
        <i/>
        <sz val="12"/>
        <color indexed="8"/>
        <rFont val="Times New Roman"/>
        <family val="1"/>
      </rPr>
      <t xml:space="preserve"> </t>
    </r>
  </si>
  <si>
    <t>Tasso di crescita del valore aggiunto lordo  ai prezzi base</t>
  </si>
  <si>
    <t>milioni di Euro</t>
  </si>
  <si>
    <t>TOTALE</t>
  </si>
  <si>
    <t>Variazioni annuali %</t>
  </si>
  <si>
    <t>ceck</t>
  </si>
  <si>
    <t>22/21</t>
  </si>
  <si>
    <t>spesa per consumi finali</t>
  </si>
  <si>
    <t>tasso di variazione annua consumi finali</t>
  </si>
  <si>
    <t>investimenti delle società non finanziarie</t>
  </si>
  <si>
    <t xml:space="preserve">abitazioni residenziali e non </t>
  </si>
  <si>
    <t>differenze in valore</t>
  </si>
  <si>
    <t>differenze %</t>
  </si>
  <si>
    <t>macchine e attrezzature</t>
  </si>
  <si>
    <t>mezzi di trasporto</t>
  </si>
  <si>
    <t>famiglie produttrici</t>
  </si>
  <si>
    <t>propensione al risparmio</t>
  </si>
  <si>
    <t>variazione potere d'acquisto</t>
  </si>
  <si>
    <t>variazione reddito disponibile</t>
  </si>
  <si>
    <t>Anni 2023-2025, Milioni di euro, variazioni percentuali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</si>
</sst>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00"/>
    <numFmt numFmtId="167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 Narrow"/>
      <family val="2"/>
    </font>
    <font>
      <b/>
      <sz val="14"/>
      <name val="Times New Roman"/>
      <family val="1"/>
    </font>
    <font>
      <b/>
      <sz val="9"/>
      <color theme="1"/>
      <name val="Arial Narrow"/>
      <family val="2"/>
    </font>
    <font>
      <sz val="8.5"/>
      <color theme="1"/>
      <name val="Arial Narrow"/>
      <family val="2"/>
    </font>
    <font>
      <i/>
      <sz val="8.5"/>
      <color theme="1"/>
      <name val="Arial Narrow"/>
      <family val="2"/>
    </font>
    <font>
      <sz val="10"/>
      <name val="Arial"/>
    </font>
    <font>
      <sz val="8"/>
      <name val="Arial"/>
      <family val="2"/>
    </font>
    <font>
      <b/>
      <sz val="9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rgb="FF1F497D"/>
      <name val="Arial Black"/>
      <family val="2"/>
    </font>
    <font>
      <sz val="11"/>
      <color rgb="FF1F497D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"/>
      <family val="2"/>
    </font>
    <font>
      <sz val="11"/>
      <name val="Times New Roman"/>
      <family val="1"/>
    </font>
    <font>
      <i/>
      <sz val="12"/>
      <color indexed="8"/>
      <name val="Times New Roman"/>
      <family val="1"/>
    </font>
    <font>
      <b/>
      <sz val="8.5"/>
      <color theme="1"/>
      <name val="Arial Narrow"/>
      <family val="2"/>
    </font>
    <font>
      <sz val="9"/>
      <name val="Arial Narrow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i/>
      <sz val="9"/>
      <color theme="1"/>
      <name val="Arial Narrow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11"/>
      <name val="Calibri"/>
      <family val="2"/>
      <scheme val="minor"/>
    </font>
    <font>
      <b/>
      <sz val="9"/>
      <color rgb="FFFFFFFF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2"/>
    <xf numFmtId="0" fontId="4" fillId="0" borderId="0" xfId="2" applyFont="1"/>
    <xf numFmtId="1" fontId="0" fillId="0" borderId="0" xfId="0" applyNumberFormat="1"/>
    <xf numFmtId="0" fontId="3" fillId="0" borderId="1" xfId="0" applyFont="1" applyBorder="1" applyAlignment="1">
      <alignment vertical="center" wrapText="1"/>
    </xf>
    <xf numFmtId="3" fontId="3" fillId="2" borderId="0" xfId="0" applyNumberFormat="1" applyFont="1" applyFill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4" fontId="0" fillId="0" borderId="0" xfId="0" applyNumberFormat="1"/>
    <xf numFmtId="0" fontId="6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3"/>
    <xf numFmtId="164" fontId="8" fillId="0" borderId="0" xfId="3" applyNumberFormat="1"/>
    <xf numFmtId="0" fontId="9" fillId="0" borderId="6" xfId="3" applyFont="1" applyBorder="1"/>
    <xf numFmtId="0" fontId="10" fillId="3" borderId="0" xfId="0" applyFont="1" applyFill="1"/>
    <xf numFmtId="0" fontId="0" fillId="3" borderId="0" xfId="0" applyFill="1"/>
    <xf numFmtId="0" fontId="11" fillId="0" borderId="0" xfId="0" applyFont="1"/>
    <xf numFmtId="0" fontId="13" fillId="0" borderId="0" xfId="0" applyFont="1" applyAlignment="1">
      <alignment vertical="center"/>
    </xf>
    <xf numFmtId="0" fontId="0" fillId="6" borderId="0" xfId="0" applyFill="1"/>
    <xf numFmtId="166" fontId="0" fillId="0" borderId="0" xfId="0" applyNumberFormat="1"/>
    <xf numFmtId="3" fontId="0" fillId="0" borderId="0" xfId="0" applyNumberFormat="1"/>
    <xf numFmtId="0" fontId="14" fillId="0" borderId="0" xfId="0" applyFont="1" applyAlignment="1">
      <alignment horizontal="left" vertical="center"/>
    </xf>
    <xf numFmtId="0" fontId="0" fillId="0" borderId="0" xfId="0" quotePrefix="1"/>
    <xf numFmtId="1" fontId="15" fillId="0" borderId="0" xfId="0" applyNumberFormat="1" applyFont="1" applyAlignment="1">
      <alignment vertical="center" wrapText="1"/>
    </xf>
    <xf numFmtId="165" fontId="15" fillId="0" borderId="0" xfId="1" applyNumberFormat="1" applyFont="1" applyFill="1" applyBorder="1" applyAlignment="1">
      <alignment vertical="center" wrapText="1"/>
    </xf>
    <xf numFmtId="164" fontId="15" fillId="0" borderId="0" xfId="0" applyNumberFormat="1" applyFont="1" applyAlignment="1">
      <alignment vertical="center" wrapText="1"/>
    </xf>
    <xf numFmtId="164" fontId="16" fillId="0" borderId="0" xfId="0" applyNumberFormat="1" applyFont="1" applyAlignment="1">
      <alignment vertical="center" wrapText="1"/>
    </xf>
    <xf numFmtId="0" fontId="17" fillId="0" borderId="0" xfId="2" applyFont="1"/>
    <xf numFmtId="0" fontId="18" fillId="0" borderId="0" xfId="2" applyFont="1"/>
    <xf numFmtId="1" fontId="17" fillId="0" borderId="0" xfId="2" applyNumberFormat="1" applyFont="1"/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5" fillId="0" borderId="7" xfId="0" applyFont="1" applyBorder="1" applyAlignment="1">
      <alignment horizontal="left" wrapText="1"/>
    </xf>
    <xf numFmtId="0" fontId="20" fillId="0" borderId="7" xfId="0" applyFont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21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3" fontId="22" fillId="0" borderId="0" xfId="0" applyNumberFormat="1" applyFont="1"/>
    <xf numFmtId="0" fontId="23" fillId="0" borderId="0" xfId="2" applyFont="1"/>
    <xf numFmtId="165" fontId="3" fillId="0" borderId="0" xfId="1" applyNumberFormat="1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4" fontId="24" fillId="0" borderId="0" xfId="0" applyNumberFormat="1" applyFont="1" applyAlignment="1">
      <alignment horizontal="left" vertical="center" wrapText="1" indent="2"/>
    </xf>
    <xf numFmtId="165" fontId="24" fillId="0" borderId="0" xfId="1" applyNumberFormat="1" applyFont="1" applyFill="1" applyBorder="1" applyAlignment="1">
      <alignment vertical="center" wrapText="1"/>
    </xf>
    <xf numFmtId="1" fontId="3" fillId="0" borderId="0" xfId="0" applyNumberFormat="1" applyFont="1" applyAlignment="1">
      <alignment vertical="center" wrapText="1"/>
    </xf>
    <xf numFmtId="0" fontId="25" fillId="0" borderId="0" xfId="0" applyFont="1"/>
    <xf numFmtId="164" fontId="24" fillId="0" borderId="0" xfId="0" applyNumberFormat="1" applyFont="1" applyAlignment="1">
      <alignment vertical="center" wrapText="1"/>
    </xf>
    <xf numFmtId="164" fontId="3" fillId="7" borderId="8" xfId="0" applyNumberFormat="1" applyFont="1" applyFill="1" applyBorder="1" applyAlignment="1">
      <alignment vertical="center" wrapText="1"/>
    </xf>
    <xf numFmtId="0" fontId="0" fillId="7" borderId="8" xfId="0" applyFill="1" applyBorder="1"/>
    <xf numFmtId="164" fontId="26" fillId="8" borderId="0" xfId="0" applyNumberFormat="1" applyFont="1" applyFill="1" applyAlignment="1">
      <alignment vertical="center" wrapText="1"/>
    </xf>
    <xf numFmtId="0" fontId="0" fillId="8" borderId="0" xfId="0" applyFill="1"/>
    <xf numFmtId="164" fontId="3" fillId="8" borderId="0" xfId="0" applyNumberFormat="1" applyFont="1" applyFill="1" applyAlignment="1">
      <alignment vertical="center" wrapText="1"/>
    </xf>
    <xf numFmtId="164" fontId="26" fillId="9" borderId="0" xfId="0" applyNumberFormat="1" applyFont="1" applyFill="1" applyAlignment="1">
      <alignment vertical="center" wrapText="1"/>
    </xf>
    <xf numFmtId="0" fontId="0" fillId="9" borderId="0" xfId="0" applyFill="1"/>
    <xf numFmtId="164" fontId="3" fillId="9" borderId="0" xfId="0" applyNumberFormat="1" applyFont="1" applyFill="1" applyAlignment="1">
      <alignment vertical="center" wrapText="1"/>
    </xf>
    <xf numFmtId="164" fontId="26" fillId="10" borderId="0" xfId="0" applyNumberFormat="1" applyFont="1" applyFill="1" applyAlignment="1">
      <alignment vertical="center" wrapText="1"/>
    </xf>
    <xf numFmtId="0" fontId="0" fillId="10" borderId="0" xfId="0" applyFill="1"/>
    <xf numFmtId="164" fontId="3" fillId="10" borderId="0" xfId="0" applyNumberFormat="1" applyFont="1" applyFill="1" applyAlignment="1">
      <alignment vertical="center" wrapText="1"/>
    </xf>
    <xf numFmtId="164" fontId="27" fillId="5" borderId="0" xfId="0" applyNumberFormat="1" applyFont="1" applyFill="1" applyAlignment="1">
      <alignment horizontal="left" vertical="center" wrapText="1" indent="2"/>
    </xf>
    <xf numFmtId="0" fontId="25" fillId="5" borderId="0" xfId="0" applyFont="1" applyFill="1"/>
    <xf numFmtId="164" fontId="24" fillId="5" borderId="0" xfId="0" applyNumberFormat="1" applyFont="1" applyFill="1" applyAlignment="1">
      <alignment vertical="center" wrapText="1"/>
    </xf>
    <xf numFmtId="164" fontId="27" fillId="11" borderId="0" xfId="0" applyNumberFormat="1" applyFont="1" applyFill="1" applyAlignment="1">
      <alignment horizontal="left" vertical="center" wrapText="1" indent="2"/>
    </xf>
    <xf numFmtId="0" fontId="25" fillId="11" borderId="0" xfId="0" applyFont="1" applyFill="1"/>
    <xf numFmtId="164" fontId="24" fillId="11" borderId="0" xfId="0" applyNumberFormat="1" applyFont="1" applyFill="1" applyAlignment="1">
      <alignment vertical="center" wrapText="1"/>
    </xf>
    <xf numFmtId="164" fontId="26" fillId="12" borderId="9" xfId="0" applyNumberFormat="1" applyFont="1" applyFill="1" applyBorder="1" applyAlignment="1">
      <alignment vertical="center" wrapText="1"/>
    </xf>
    <xf numFmtId="0" fontId="0" fillId="12" borderId="9" xfId="0" applyFill="1" applyBorder="1"/>
    <xf numFmtId="164" fontId="3" fillId="12" borderId="9" xfId="0" applyNumberFormat="1" applyFont="1" applyFill="1" applyBorder="1" applyAlignment="1">
      <alignment vertical="center" wrapText="1"/>
    </xf>
    <xf numFmtId="164" fontId="3" fillId="0" borderId="0" xfId="0" applyNumberFormat="1" applyFont="1" applyAlignment="1">
      <alignment horizontal="right" vertical="center" wrapText="1" indent="2"/>
    </xf>
    <xf numFmtId="1" fontId="28" fillId="0" borderId="0" xfId="0" applyNumberFormat="1" applyFont="1"/>
    <xf numFmtId="167" fontId="0" fillId="0" borderId="0" xfId="4" applyNumberFormat="1" applyFont="1"/>
    <xf numFmtId="165" fontId="0" fillId="0" borderId="0" xfId="1" applyNumberFormat="1" applyFont="1"/>
    <xf numFmtId="0" fontId="29" fillId="3" borderId="10" xfId="0" applyFont="1" applyFill="1" applyBorder="1" applyAlignment="1">
      <alignment horizontal="right" vertical="center"/>
    </xf>
    <xf numFmtId="0" fontId="12" fillId="5" borderId="11" xfId="0" applyFont="1" applyFill="1" applyBorder="1"/>
    <xf numFmtId="3" fontId="12" fillId="5" borderId="11" xfId="1" applyNumberFormat="1" applyFont="1" applyFill="1" applyBorder="1" applyAlignment="1">
      <alignment horizontal="right"/>
    </xf>
    <xf numFmtId="1" fontId="12" fillId="5" borderId="11" xfId="0" applyNumberFormat="1" applyFont="1" applyFill="1" applyBorder="1" applyAlignment="1">
      <alignment horizontal="right"/>
    </xf>
    <xf numFmtId="164" fontId="12" fillId="5" borderId="11" xfId="0" applyNumberFormat="1" applyFont="1" applyFill="1" applyBorder="1" applyAlignment="1">
      <alignment horizontal="right"/>
    </xf>
    <xf numFmtId="0" fontId="12" fillId="5" borderId="12" xfId="0" applyFont="1" applyFill="1" applyBorder="1"/>
    <xf numFmtId="3" fontId="12" fillId="5" borderId="12" xfId="1" applyNumberFormat="1" applyFont="1" applyFill="1" applyBorder="1" applyAlignment="1">
      <alignment horizontal="right"/>
    </xf>
    <xf numFmtId="1" fontId="12" fillId="5" borderId="12" xfId="0" applyNumberFormat="1" applyFont="1" applyFill="1" applyBorder="1" applyAlignment="1">
      <alignment horizontal="right"/>
    </xf>
    <xf numFmtId="164" fontId="12" fillId="5" borderId="12" xfId="0" applyNumberFormat="1" applyFont="1" applyFill="1" applyBorder="1" applyAlignment="1">
      <alignment horizontal="right"/>
    </xf>
    <xf numFmtId="0" fontId="12" fillId="5" borderId="13" xfId="0" applyFont="1" applyFill="1" applyBorder="1"/>
    <xf numFmtId="3" fontId="12" fillId="5" borderId="13" xfId="1" applyNumberFormat="1" applyFont="1" applyFill="1" applyBorder="1" applyAlignment="1">
      <alignment horizontal="right"/>
    </xf>
    <xf numFmtId="1" fontId="12" fillId="5" borderId="13" xfId="0" applyNumberFormat="1" applyFont="1" applyFill="1" applyBorder="1" applyAlignment="1">
      <alignment horizontal="right"/>
    </xf>
    <xf numFmtId="164" fontId="12" fillId="5" borderId="13" xfId="0" applyNumberFormat="1" applyFont="1" applyFill="1" applyBorder="1" applyAlignment="1">
      <alignment horizontal="right"/>
    </xf>
    <xf numFmtId="0" fontId="12" fillId="4" borderId="14" xfId="0" applyFont="1" applyFill="1" applyBorder="1"/>
    <xf numFmtId="3" fontId="12" fillId="4" borderId="14" xfId="1" applyNumberFormat="1" applyFont="1" applyFill="1" applyBorder="1" applyAlignment="1">
      <alignment horizontal="right"/>
    </xf>
    <xf numFmtId="1" fontId="12" fillId="4" borderId="14" xfId="0" applyNumberFormat="1" applyFont="1" applyFill="1" applyBorder="1" applyAlignment="1">
      <alignment horizontal="right"/>
    </xf>
    <xf numFmtId="164" fontId="12" fillId="4" borderId="14" xfId="0" applyNumberFormat="1" applyFont="1" applyFill="1" applyBorder="1" applyAlignment="1">
      <alignment horizontal="right"/>
    </xf>
    <xf numFmtId="0" fontId="5" fillId="5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5" fillId="4" borderId="0" xfId="0" applyFont="1" applyFill="1" applyAlignment="1">
      <alignment horizontal="center" vertical="center" wrapText="1"/>
    </xf>
    <xf numFmtId="0" fontId="8" fillId="0" borderId="0" xfId="3" applyFill="1" applyBorder="1"/>
  </cellXfs>
  <cellStyles count="5">
    <cellStyle name="Migliaia" xfId="1" builtinId="3"/>
    <cellStyle name="Normale" xfId="0" builtinId="0"/>
    <cellStyle name="Normale 2" xfId="2" xr:uid="{00000000-0005-0000-0000-000002000000}"/>
    <cellStyle name="Normale 3" xfId="3" xr:uid="{00000000-0005-0000-0000-000003000000}"/>
    <cellStyle name="Percentuale" xfId="4" builtinId="5"/>
  </cellStyles>
  <dxfs count="0"/>
  <tableStyles count="0" defaultTableStyle="TableStyleMedium2" defaultPivotStyle="PivotStyleLight16"/>
  <colors>
    <mruColors>
      <color rgb="FFE8E8E8"/>
      <color rgb="FFE6E6E6"/>
      <color rgb="FFECECEC"/>
      <color rgb="FFF0F0F0"/>
      <color rgb="FFEAEAEA"/>
      <color rgb="FFFFFFFF"/>
      <color rgb="FFF2F2F2"/>
      <color rgb="FFEEEEEE"/>
      <color rgb="FFFD3C07"/>
      <color rgb="FF003B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28327308138679E-2"/>
          <c:y val="4.4092211743614995E-2"/>
          <c:w val="0.93310570269625392"/>
          <c:h val="0.86617303589238592"/>
        </c:manualLayout>
      </c:layout>
      <c:lineChart>
        <c:grouping val="standard"/>
        <c:varyColors val="0"/>
        <c:ser>
          <c:idx val="0"/>
          <c:order val="0"/>
          <c:tx>
            <c:v>Potere d''acquisto</c:v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D4-44C5-A985-1EA0E71A40AB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D4-44C5-A985-1EA0E71A40AB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D4-44C5-A985-1EA0E71A40AB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1A-431D-B179-ED86E97AE889}"/>
                </c:ext>
              </c:extLst>
            </c:dLbl>
            <c:dLbl>
              <c:idx val="1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1A-431D-B179-ED86E97AE889}"/>
                </c:ext>
              </c:extLst>
            </c:dLbl>
            <c:dLbl>
              <c:idx val="15"/>
              <c:layout>
                <c:manualLayout>
                  <c:x val="-3.8118846981531743E-2"/>
                  <c:y val="3.7307128473620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1A-431D-B179-ED86E97AE88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[1]indicatori!$Q$13:$AF$13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[1]indicatori!$Q$14:$AF$14</c:f>
              <c:numCache>
                <c:formatCode>General</c:formatCode>
                <c:ptCount val="16"/>
                <c:pt idx="0">
                  <c:v>-1.6377675668292113</c:v>
                </c:pt>
                <c:pt idx="1">
                  <c:v>-0.51182490918549206</c:v>
                </c:pt>
                <c:pt idx="2">
                  <c:v>-5.5366446866750749</c:v>
                </c:pt>
                <c:pt idx="3">
                  <c:v>-0.72805481930193139</c:v>
                </c:pt>
                <c:pt idx="4">
                  <c:v>0.61717343386280277</c:v>
                </c:pt>
                <c:pt idx="5">
                  <c:v>1.1798072808392561</c:v>
                </c:pt>
                <c:pt idx="6">
                  <c:v>0.91339915765379942</c:v>
                </c:pt>
                <c:pt idx="7">
                  <c:v>0.81991713969529201</c:v>
                </c:pt>
                <c:pt idx="8">
                  <c:v>0.20587430892223324</c:v>
                </c:pt>
                <c:pt idx="9">
                  <c:v>-0.19017938650466704</c:v>
                </c:pt>
                <c:pt idx="10">
                  <c:v>-2.3150995609450007</c:v>
                </c:pt>
                <c:pt idx="11">
                  <c:v>3.6485040345115607</c:v>
                </c:pt>
                <c:pt idx="12">
                  <c:v>-0.64463352038063704</c:v>
                </c:pt>
                <c:pt idx="13">
                  <c:v>0.40000276022271919</c:v>
                </c:pt>
                <c:pt idx="14">
                  <c:v>1.1698148735994636</c:v>
                </c:pt>
                <c:pt idx="15">
                  <c:v>0.88762190757272208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BD4-44C5-A985-1EA0E71A4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38144"/>
        <c:axId val="90839680"/>
      </c:lineChart>
      <c:dateAx>
        <c:axId val="90838144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bg1"/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0839680"/>
        <c:crosses val="autoZero"/>
        <c:auto val="0"/>
        <c:lblOffset val="100"/>
        <c:baseTimeUnit val="days"/>
      </c:dateAx>
      <c:valAx>
        <c:axId val="9083968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0838144"/>
        <c:crosses val="autoZero"/>
        <c:crossBetween val="between"/>
        <c:majorUnit val="1"/>
        <c:minorUnit val="0.5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54003555237413503"/>
          <c:y val="0.68191035558142321"/>
          <c:w val="0.39927081842042478"/>
          <c:h val="6.4107933950865892E-2"/>
        </c:manualLayout>
      </c:layout>
      <c:overlay val="0"/>
      <c:txPr>
        <a:bodyPr/>
        <a:lstStyle/>
        <a:p>
          <a:pPr>
            <a:defRPr sz="700"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E8E8E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083344090185442E-2"/>
          <c:y val="5.0925925925925923E-2"/>
          <c:w val="0.88170645788987467"/>
          <c:h val="0.81705161854768149"/>
        </c:manualLayout>
      </c:layout>
      <c:lineChart>
        <c:grouping val="standard"/>
        <c:varyColors val="0"/>
        <c:ser>
          <c:idx val="0"/>
          <c:order val="0"/>
          <c:tx>
            <c:v>Tasso di investimento</c:v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1F-4E80-A7DA-7FBFD9A2EF51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84-45EA-90CB-58EA76646FB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[1]indicatori!$Q$41:$AF$41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[1]indicatori!$Q$42:$AF$42</c:f>
              <c:numCache>
                <c:formatCode>General</c:formatCode>
                <c:ptCount val="16"/>
                <c:pt idx="0">
                  <c:v>22.413493305512088</c:v>
                </c:pt>
                <c:pt idx="1">
                  <c:v>22.852063239100506</c:v>
                </c:pt>
                <c:pt idx="2">
                  <c:v>21.821387018298488</c:v>
                </c:pt>
                <c:pt idx="3">
                  <c:v>20.622277962441061</c:v>
                </c:pt>
                <c:pt idx="4">
                  <c:v>20.976945028217401</c:v>
                </c:pt>
                <c:pt idx="5">
                  <c:v>21.329531916065807</c:v>
                </c:pt>
                <c:pt idx="6">
                  <c:v>21.666631621002168</c:v>
                </c:pt>
                <c:pt idx="7">
                  <c:v>22.047080037579171</c:v>
                </c:pt>
                <c:pt idx="8">
                  <c:v>22.817671469329355</c:v>
                </c:pt>
                <c:pt idx="9">
                  <c:v>22.602760206052647</c:v>
                </c:pt>
                <c:pt idx="10">
                  <c:v>22.817890451458037</c:v>
                </c:pt>
                <c:pt idx="11">
                  <c:v>23.052991354797943</c:v>
                </c:pt>
                <c:pt idx="12">
                  <c:v>23.194145954750685</c:v>
                </c:pt>
                <c:pt idx="13">
                  <c:v>21.829820171044069</c:v>
                </c:pt>
                <c:pt idx="14">
                  <c:v>24.278700601934215</c:v>
                </c:pt>
                <c:pt idx="15">
                  <c:v>24.884516118426461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051-4760-BCC2-D048C6FB2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287936"/>
        <c:axId val="139322496"/>
      </c:lineChart>
      <c:catAx>
        <c:axId val="139287936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39322496"/>
        <c:crosses val="autoZero"/>
        <c:auto val="1"/>
        <c:lblAlgn val="ctr"/>
        <c:lblOffset val="100"/>
        <c:noMultiLvlLbl val="0"/>
      </c:catAx>
      <c:valAx>
        <c:axId val="139322496"/>
        <c:scaling>
          <c:orientation val="minMax"/>
          <c:min val="19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39287936"/>
        <c:crosses val="autoZero"/>
        <c:crossBetween val="between"/>
        <c:majorUnit val="1"/>
      </c:valAx>
      <c:spPr>
        <a:solidFill>
          <a:srgbClr val="EAEAEA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680774605171829"/>
          <c:y val="6.9852968836368032E-2"/>
          <c:w val="0.50678296360495922"/>
          <c:h val="8.3717191601049873E-2"/>
        </c:manualLayout>
      </c:layout>
      <c:overlay val="0"/>
      <c:txPr>
        <a:bodyPr/>
        <a:lstStyle/>
        <a:p>
          <a:pPr>
            <a:defRPr sz="800"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ECECEC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50163487419738E-2"/>
          <c:y val="5.0925925925925923E-2"/>
          <c:w val="0.88620607267629814"/>
          <c:h val="0.83433319133052131"/>
        </c:manualLayout>
      </c:layout>
      <c:lineChart>
        <c:grouping val="standard"/>
        <c:varyColors val="0"/>
        <c:ser>
          <c:idx val="0"/>
          <c:order val="0"/>
          <c:tx>
            <c:v>Tasso di profitto</c:v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45-4C6B-AFDC-789977605574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45-4C6B-AFDC-789977605574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D8-4A83-8D6B-806D08EBAE81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45-4C6B-AFDC-789977605574}"/>
                </c:ext>
              </c:extLst>
            </c:dLbl>
            <c:dLbl>
              <c:idx val="1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45-4C6B-AFDC-789977605574}"/>
                </c:ext>
              </c:extLst>
            </c:dLbl>
            <c:dLbl>
              <c:idx val="1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45-4C6B-AFDC-789977605574}"/>
                </c:ext>
              </c:extLst>
            </c:dLbl>
            <c:dLbl>
              <c:idx val="1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45-4C6B-AFDC-78997760557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[1]indicatori!$Q$35:$AF$35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[1]indicatori!$Q$36:$AF$36</c:f>
              <c:numCache>
                <c:formatCode>General</c:formatCode>
                <c:ptCount val="16"/>
                <c:pt idx="0">
                  <c:v>43.472523712566122</c:v>
                </c:pt>
                <c:pt idx="1">
                  <c:v>43.575871775314809</c:v>
                </c:pt>
                <c:pt idx="2">
                  <c:v>42.439234213588122</c:v>
                </c:pt>
                <c:pt idx="3">
                  <c:v>42.694690410857156</c:v>
                </c:pt>
                <c:pt idx="4">
                  <c:v>42.45892264444656</c:v>
                </c:pt>
                <c:pt idx="5">
                  <c:v>42.543093058970172</c:v>
                </c:pt>
                <c:pt idx="6">
                  <c:v>44.590044578085248</c:v>
                </c:pt>
                <c:pt idx="7">
                  <c:v>44.088477740400641</c:v>
                </c:pt>
                <c:pt idx="8">
                  <c:v>43.369754174699473</c:v>
                </c:pt>
                <c:pt idx="9">
                  <c:v>43.325475393405313</c:v>
                </c:pt>
                <c:pt idx="10">
                  <c:v>42.863520084255775</c:v>
                </c:pt>
                <c:pt idx="11">
                  <c:v>44.956773989717668</c:v>
                </c:pt>
                <c:pt idx="12">
                  <c:v>45.967137575018114</c:v>
                </c:pt>
                <c:pt idx="13">
                  <c:v>46.676227153365083</c:v>
                </c:pt>
                <c:pt idx="14">
                  <c:v>44.098007862074397</c:v>
                </c:pt>
                <c:pt idx="15">
                  <c:v>43.339744538146668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9D0-41AA-8BFA-6CAC90C39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88448"/>
        <c:axId val="90894336"/>
      </c:lineChart>
      <c:catAx>
        <c:axId val="90888448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0894336"/>
        <c:crosses val="autoZero"/>
        <c:auto val="1"/>
        <c:lblAlgn val="ctr"/>
        <c:lblOffset val="100"/>
        <c:noMultiLvlLbl val="0"/>
      </c:catAx>
      <c:valAx>
        <c:axId val="90894336"/>
        <c:scaling>
          <c:orientation val="minMax"/>
          <c:max val="47"/>
          <c:min val="4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0888448"/>
        <c:crosses val="autoZero"/>
        <c:crossBetween val="between"/>
        <c:majorUnit val="1"/>
      </c:valAx>
      <c:spPr>
        <a:solidFill>
          <a:srgbClr val="ECECEC"/>
        </a:solidFill>
        <a:ln>
          <a:solidFill>
            <a:schemeClr val="bg1"/>
          </a:solidFill>
        </a:ln>
        <a:effectLst/>
      </c:spPr>
    </c:plotArea>
    <c:legend>
      <c:legendPos val="r"/>
      <c:layout>
        <c:manualLayout>
          <c:xMode val="edge"/>
          <c:yMode val="edge"/>
          <c:x val="0.14702071228592933"/>
          <c:y val="7.4146222121672878E-2"/>
          <c:w val="0.43133958908441"/>
          <c:h val="8.3717191601049873E-2"/>
        </c:manualLayout>
      </c:layout>
      <c:overlay val="0"/>
      <c:txPr>
        <a:bodyPr/>
        <a:lstStyle/>
        <a:p>
          <a:pPr>
            <a:defRPr sz="800"/>
          </a:pPr>
          <a:endParaRPr lang="it-IT"/>
        </a:p>
      </c:txPr>
    </c:legend>
    <c:plotVisOnly val="1"/>
    <c:dispBlanksAs val="gap"/>
    <c:showDLblsOverMax val="0"/>
  </c:chart>
  <c:spPr>
    <a:solidFill>
      <a:srgbClr val="ECECEC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083344090185442E-2"/>
          <c:y val="5.0925925925925923E-2"/>
          <c:w val="0.9107164063508455"/>
          <c:h val="0.81705161854768149"/>
        </c:manualLayout>
      </c:layout>
      <c:lineChart>
        <c:grouping val="standard"/>
        <c:varyColors val="0"/>
        <c:ser>
          <c:idx val="0"/>
          <c:order val="0"/>
          <c:tx>
            <c:v>Tasso di investimento</c:v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94-4E83-988B-DFC746D1279D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94-4E83-988B-DFC746D1279D}"/>
                </c:ext>
              </c:extLst>
            </c:dLbl>
            <c:dLbl>
              <c:idx val="1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94-4E83-988B-DFC746D1279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[1]indicatori!$L$41:$AF$41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[1]indicatori!$L$42:$AF$42</c:f>
              <c:numCache>
                <c:formatCode>General</c:formatCode>
                <c:ptCount val="21"/>
                <c:pt idx="0">
                  <c:v>24.32819942204657</c:v>
                </c:pt>
                <c:pt idx="1">
                  <c:v>24.744305690227829</c:v>
                </c:pt>
                <c:pt idx="2">
                  <c:v>24.567378182172291</c:v>
                </c:pt>
                <c:pt idx="3">
                  <c:v>23.777180881936104</c:v>
                </c:pt>
                <c:pt idx="4">
                  <c:v>21.550837675189978</c:v>
                </c:pt>
                <c:pt idx="5">
                  <c:v>22.413493305512088</c:v>
                </c:pt>
                <c:pt idx="6">
                  <c:v>22.852063239100506</c:v>
                </c:pt>
                <c:pt idx="7">
                  <c:v>21.821387018298488</c:v>
                </c:pt>
                <c:pt idx="8">
                  <c:v>20.622277962441061</c:v>
                </c:pt>
                <c:pt idx="9">
                  <c:v>20.976945028217401</c:v>
                </c:pt>
                <c:pt idx="10">
                  <c:v>21.329531916065807</c:v>
                </c:pt>
                <c:pt idx="11">
                  <c:v>21.666631621002168</c:v>
                </c:pt>
                <c:pt idx="12">
                  <c:v>22.047080037579171</c:v>
                </c:pt>
                <c:pt idx="13">
                  <c:v>22.817671469329355</c:v>
                </c:pt>
                <c:pt idx="14">
                  <c:v>22.602760206052647</c:v>
                </c:pt>
                <c:pt idx="15">
                  <c:v>22.817890451458037</c:v>
                </c:pt>
                <c:pt idx="16">
                  <c:v>23.052991354797943</c:v>
                </c:pt>
                <c:pt idx="17">
                  <c:v>23.194145954750685</c:v>
                </c:pt>
                <c:pt idx="18">
                  <c:v>21.829820171044069</c:v>
                </c:pt>
                <c:pt idx="19">
                  <c:v>24.278700601934215</c:v>
                </c:pt>
                <c:pt idx="20">
                  <c:v>24.884516118426461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94-4E83-988B-DFC746D12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287936"/>
        <c:axId val="139322496"/>
      </c:lineChart>
      <c:catAx>
        <c:axId val="139287936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39322496"/>
        <c:crosses val="autoZero"/>
        <c:auto val="1"/>
        <c:lblAlgn val="ctr"/>
        <c:lblOffset val="100"/>
        <c:noMultiLvlLbl val="0"/>
      </c:catAx>
      <c:valAx>
        <c:axId val="139322496"/>
        <c:scaling>
          <c:orientation val="minMax"/>
          <c:min val="19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39287936"/>
        <c:crosses val="autoZero"/>
        <c:crossBetween val="between"/>
        <c:majorUnit val="1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2645174812040295"/>
          <c:y val="6.4232681569794087E-2"/>
          <c:w val="0.50678296360495922"/>
          <c:h val="8.3717191601049873E-2"/>
        </c:manualLayout>
      </c:layout>
      <c:overlay val="0"/>
      <c:txPr>
        <a:bodyPr/>
        <a:lstStyle/>
        <a:p>
          <a:pPr>
            <a:defRPr sz="700"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70342917586577E-2"/>
          <c:y val="5.0925925925925923E-2"/>
          <c:w val="0.89044979791707068"/>
          <c:h val="0.83433319133052131"/>
        </c:manualLayout>
      </c:layout>
      <c:lineChart>
        <c:grouping val="standard"/>
        <c:varyColors val="0"/>
        <c:ser>
          <c:idx val="0"/>
          <c:order val="0"/>
          <c:tx>
            <c:v>Tasso di profitto</c:v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87-4FE6-AF9B-A2C4DE40F663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87-4FE6-AF9B-A2C4DE40F663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87-4FE6-AF9B-A2C4DE40F663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87-4FE6-AF9B-A2C4DE40F663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87-4FE6-AF9B-A2C4DE40F663}"/>
                </c:ext>
              </c:extLst>
            </c:dLbl>
            <c:dLbl>
              <c:idx val="1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87-4FE6-AF9B-A2C4DE40F663}"/>
                </c:ext>
              </c:extLst>
            </c:dLbl>
            <c:dLbl>
              <c:idx val="1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87-4FE6-AF9B-A2C4DE40F663}"/>
                </c:ext>
              </c:extLst>
            </c:dLbl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87-4FE6-AF9B-A2C4DE40F66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[1]indicatori!$L$35:$AF$35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[1]indicatori!$L$36:$AF$36</c:f>
              <c:numCache>
                <c:formatCode>General</c:formatCode>
                <c:ptCount val="21"/>
                <c:pt idx="0">
                  <c:v>46.842933091458981</c:v>
                </c:pt>
                <c:pt idx="1">
                  <c:v>46.384616376180361</c:v>
                </c:pt>
                <c:pt idx="2">
                  <c:v>45.557062738907227</c:v>
                </c:pt>
                <c:pt idx="3">
                  <c:v>45.104944187239326</c:v>
                </c:pt>
                <c:pt idx="4">
                  <c:v>43.182879288269682</c:v>
                </c:pt>
                <c:pt idx="5">
                  <c:v>43.472523712566122</c:v>
                </c:pt>
                <c:pt idx="6">
                  <c:v>43.575871775314809</c:v>
                </c:pt>
                <c:pt idx="7">
                  <c:v>42.439234213588122</c:v>
                </c:pt>
                <c:pt idx="8">
                  <c:v>42.694690410857156</c:v>
                </c:pt>
                <c:pt idx="9">
                  <c:v>42.45892264444656</c:v>
                </c:pt>
                <c:pt idx="10">
                  <c:v>42.543093058970172</c:v>
                </c:pt>
                <c:pt idx="11">
                  <c:v>44.590044578085248</c:v>
                </c:pt>
                <c:pt idx="12">
                  <c:v>44.088477740400641</c:v>
                </c:pt>
                <c:pt idx="13">
                  <c:v>43.369754174699473</c:v>
                </c:pt>
                <c:pt idx="14">
                  <c:v>43.325475393405313</c:v>
                </c:pt>
                <c:pt idx="15">
                  <c:v>42.863520084255775</c:v>
                </c:pt>
                <c:pt idx="16">
                  <c:v>44.956773989717668</c:v>
                </c:pt>
                <c:pt idx="17">
                  <c:v>45.967137575018114</c:v>
                </c:pt>
                <c:pt idx="18">
                  <c:v>46.676227153365083</c:v>
                </c:pt>
                <c:pt idx="19">
                  <c:v>44.098007862074397</c:v>
                </c:pt>
                <c:pt idx="20">
                  <c:v>43.339744538146668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387-4FE6-AF9B-A2C4DE40F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88448"/>
        <c:axId val="90894336"/>
      </c:lineChart>
      <c:catAx>
        <c:axId val="90888448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0894336"/>
        <c:crosses val="autoZero"/>
        <c:auto val="1"/>
        <c:lblAlgn val="ctr"/>
        <c:lblOffset val="100"/>
        <c:noMultiLvlLbl val="0"/>
      </c:catAx>
      <c:valAx>
        <c:axId val="90894336"/>
        <c:scaling>
          <c:orientation val="minMax"/>
          <c:max val="47"/>
          <c:min val="4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0888448"/>
        <c:crosses val="autoZero"/>
        <c:crossBetween val="between"/>
        <c:majorUnit val="1"/>
      </c:valAx>
      <c:spPr>
        <a:noFill/>
        <a:ln>
          <a:solidFill>
            <a:schemeClr val="bg1"/>
          </a:solidFill>
        </a:ln>
        <a:effectLst/>
      </c:spPr>
    </c:plotArea>
    <c:legend>
      <c:legendPos val="r"/>
      <c:layout>
        <c:manualLayout>
          <c:xMode val="edge"/>
          <c:yMode val="edge"/>
          <c:x val="0.40394827294311275"/>
          <c:y val="7.4146259522407026E-2"/>
          <c:w val="0.43133958908441"/>
          <c:h val="8.3717191601049873E-2"/>
        </c:manualLayout>
      </c:layout>
      <c:overlay val="0"/>
      <c:txPr>
        <a:bodyPr/>
        <a:lstStyle/>
        <a:p>
          <a:pPr>
            <a:defRPr sz="700"/>
          </a:pPr>
          <a:endParaRPr lang="it-IT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>
                <a:latin typeface="Arial Narrow" panose="020B0606020202030204" pitchFamily="34" charset="0"/>
              </a:defRPr>
            </a:pPr>
            <a:r>
              <a:rPr lang="it-IT" sz="800" b="1">
                <a:latin typeface="Arial Narrow" panose="020B0606020202030204" pitchFamily="34" charset="0"/>
              </a:rPr>
              <a:t>Redditi</a:t>
            </a:r>
            <a:r>
              <a:rPr lang="it-IT" sz="800" b="1" baseline="0">
                <a:latin typeface="Arial Narrow" panose="020B0606020202030204" pitchFamily="34" charset="0"/>
              </a:rPr>
              <a:t> da capitale passivi</a:t>
            </a:r>
            <a:endParaRPr lang="it-IT" sz="800" b="1"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326117711887977"/>
          <c:y val="1.0848131708277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5897958798315675E-2"/>
          <c:y val="0.16360989947540314"/>
          <c:w val="0.89572561966283482"/>
          <c:h val="0.7612219438058235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'RED CAP FIN'!$S$14</c:f>
              <c:strCache>
                <c:ptCount val="1"/>
                <c:pt idx="0">
                  <c:v>Interessi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'RED CAP FIN'!$P$13:$R$13</c:f>
              <c:numCache>
                <c:formatCode>General</c:formatCode>
                <c:ptCount val="3"/>
                <c:pt idx="0" formatCode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'RED CAP FIN'!$P$14:$R$14</c:f>
              <c:numCache>
                <c:formatCode>0.0</c:formatCode>
                <c:ptCount val="3"/>
                <c:pt idx="0">
                  <c:v>77.14214709354286</c:v>
                </c:pt>
                <c:pt idx="1">
                  <c:v>77.271144987093066</c:v>
                </c:pt>
                <c:pt idx="2">
                  <c:v>77.271144987093066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B-4F7C-B3A9-8DE1F0008FB7}"/>
            </c:ext>
          </c:extLst>
        </c:ser>
        <c:ser>
          <c:idx val="1"/>
          <c:order val="1"/>
          <c:tx>
            <c:strRef>
              <c:f>'RED CAP FIN'!$S$15</c:f>
              <c:strCache>
                <c:ptCount val="1"/>
                <c:pt idx="0">
                  <c:v>Dividendi pagati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'RED CAP FIN'!$P$13:$R$13</c:f>
              <c:numCache>
                <c:formatCode>General</c:formatCode>
                <c:ptCount val="3"/>
                <c:pt idx="0" formatCode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'RED CAP FIN'!$P$15:$R$15</c:f>
              <c:numCache>
                <c:formatCode>0.0</c:formatCode>
                <c:ptCount val="3"/>
                <c:pt idx="0">
                  <c:v>9.678791441447899</c:v>
                </c:pt>
                <c:pt idx="1">
                  <c:v>9.7134254675654041</c:v>
                </c:pt>
                <c:pt idx="2">
                  <c:v>9.7134254675654041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B-4F7C-B3A9-8DE1F0008FB7}"/>
            </c:ext>
          </c:extLst>
        </c:ser>
        <c:ser>
          <c:idx val="2"/>
          <c:order val="2"/>
          <c:tx>
            <c:strRef>
              <c:f>'RED CAP FIN'!$S$16</c:f>
              <c:strCache>
                <c:ptCount val="1"/>
                <c:pt idx="0">
                  <c:v>IDE</c:v>
                </c:pt>
              </c:strCache>
            </c:strRef>
          </c:tx>
          <c:spPr>
            <a:solidFill>
              <a:srgbClr val="FD3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'RED CAP FIN'!$P$13:$R$13</c:f>
              <c:numCache>
                <c:formatCode>General</c:formatCode>
                <c:ptCount val="3"/>
                <c:pt idx="0" formatCode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'RED CAP FIN'!$P$16:$R$16</c:f>
              <c:numCache>
                <c:formatCode>0.0</c:formatCode>
                <c:ptCount val="3"/>
                <c:pt idx="0">
                  <c:v>1.3333906834702567</c:v>
                </c:pt>
                <c:pt idx="1">
                  <c:v>1.6767706906450752</c:v>
                </c:pt>
                <c:pt idx="2">
                  <c:v>1.6767706906450752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0B-4F7C-B3A9-8DE1F0008FB7}"/>
            </c:ext>
          </c:extLst>
        </c:ser>
        <c:ser>
          <c:idx val="3"/>
          <c:order val="3"/>
          <c:tx>
            <c:strRef>
              <c:f>'RED CAP FIN'!$S$17</c:f>
              <c:strCache>
                <c:ptCount val="1"/>
                <c:pt idx="0">
                  <c:v>Altri redditi da capitale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'RED CAP FIN'!$P$13:$R$13</c:f>
              <c:numCache>
                <c:formatCode>General</c:formatCode>
                <c:ptCount val="3"/>
                <c:pt idx="0" formatCode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'RED CAP FIN'!$P$17:$R$17</c:f>
              <c:numCache>
                <c:formatCode>0.0</c:formatCode>
                <c:ptCount val="3"/>
                <c:pt idx="0">
                  <c:v>11.84567078153899</c:v>
                </c:pt>
                <c:pt idx="1">
                  <c:v>11.338658854696449</c:v>
                </c:pt>
                <c:pt idx="2">
                  <c:v>11.338658854696449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0B-4F7C-B3A9-8DE1F0008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0650112"/>
        <c:axId val="90651648"/>
      </c:barChart>
      <c:catAx>
        <c:axId val="90650112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0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90651648"/>
        <c:crosses val="autoZero"/>
        <c:auto val="1"/>
        <c:lblAlgn val="ctr"/>
        <c:lblOffset val="100"/>
        <c:noMultiLvlLbl val="0"/>
      </c:catAx>
      <c:valAx>
        <c:axId val="90651648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0650112"/>
        <c:crosses val="autoZero"/>
        <c:crossBetween val="between"/>
        <c:majorUnit val="0.1"/>
        <c:minorUnit val="5.000000000000001E-2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</c:legendEntry>
      <c:layout>
        <c:manualLayout>
          <c:xMode val="edge"/>
          <c:yMode val="edge"/>
          <c:x val="0.11018187834349559"/>
          <c:y val="7.6913253811687537E-2"/>
          <c:w val="0.77963591763463702"/>
          <c:h val="7.51271559060175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E8E8E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r>
              <a:rPr lang="it-IT" sz="800">
                <a:latin typeface="Arial Narrow" panose="020B0606020202030204" pitchFamily="34" charset="0"/>
              </a:rPr>
              <a:t>Redditi da capitale attivi</a:t>
            </a:r>
          </a:p>
        </c:rich>
      </c:tx>
      <c:layout>
        <c:manualLayout>
          <c:xMode val="edge"/>
          <c:yMode val="edge"/>
          <c:x val="0.3262188047241163"/>
          <c:y val="1.082411117640616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84782614561438"/>
          <c:y val="0.164194095916114"/>
          <c:w val="0.87243260417313129"/>
          <c:h val="0.7608041888457960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'RED CAP FIN'!$S$4</c:f>
              <c:strCache>
                <c:ptCount val="1"/>
                <c:pt idx="0">
                  <c:v>Interessi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'RED CAP FIN'!$P$3:$R$3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'RED CAP FIN'!$P$4:$R$4</c:f>
              <c:numCache>
                <c:formatCode>0.0</c:formatCode>
                <c:ptCount val="3"/>
                <c:pt idx="0">
                  <c:v>84.074740920052022</c:v>
                </c:pt>
                <c:pt idx="1">
                  <c:v>84.344098189415035</c:v>
                </c:pt>
                <c:pt idx="2">
                  <c:v>84.344098189415035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7-445C-A379-316D0FAB4A41}"/>
            </c:ext>
          </c:extLst>
        </c:ser>
        <c:ser>
          <c:idx val="1"/>
          <c:order val="1"/>
          <c:tx>
            <c:strRef>
              <c:f>'RED CAP FIN'!$S$5</c:f>
              <c:strCache>
                <c:ptCount val="1"/>
                <c:pt idx="0">
                  <c:v>Dividendi ricevuti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'RED CAP FIN'!$P$3:$R$3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'RED CAP FIN'!$P$5:$R$5</c:f>
              <c:numCache>
                <c:formatCode>0.0</c:formatCode>
                <c:ptCount val="3"/>
                <c:pt idx="0">
                  <c:v>9.0223232262454118</c:v>
                </c:pt>
                <c:pt idx="1">
                  <c:v>8.5693767409470745</c:v>
                </c:pt>
                <c:pt idx="2">
                  <c:v>8.5693767409470745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07-445C-A379-316D0FAB4A41}"/>
            </c:ext>
          </c:extLst>
        </c:ser>
        <c:ser>
          <c:idx val="2"/>
          <c:order val="2"/>
          <c:tx>
            <c:strRef>
              <c:f>'RED CAP FIN'!$S$6</c:f>
              <c:strCache>
                <c:ptCount val="1"/>
                <c:pt idx="0">
                  <c:v>IDE</c:v>
                </c:pt>
              </c:strCache>
            </c:strRef>
          </c:tx>
          <c:spPr>
            <a:solidFill>
              <a:srgbClr val="FD3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'RED CAP FIN'!$P$3:$R$3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'RED CAP FIN'!$P$6:$R$6</c:f>
              <c:numCache>
                <c:formatCode>0.0</c:formatCode>
                <c:ptCount val="3"/>
                <c:pt idx="0">
                  <c:v>3.3894461081308753</c:v>
                </c:pt>
                <c:pt idx="1">
                  <c:v>3.8209435933147637</c:v>
                </c:pt>
                <c:pt idx="2">
                  <c:v>3.8209435933147637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07-445C-A379-316D0FAB4A41}"/>
            </c:ext>
          </c:extLst>
        </c:ser>
        <c:ser>
          <c:idx val="3"/>
          <c:order val="3"/>
          <c:tx>
            <c:strRef>
              <c:f>'RED CAP FIN'!$S$7</c:f>
              <c:strCache>
                <c:ptCount val="1"/>
                <c:pt idx="0">
                  <c:v>Altri redditi da capitale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'RED CAP FIN'!$P$3:$R$3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'RED CAP FIN'!$P$7:$R$7</c:f>
              <c:numCache>
                <c:formatCode>0.0</c:formatCode>
                <c:ptCount val="3"/>
                <c:pt idx="0">
                  <c:v>3.5134897455716887</c:v>
                </c:pt>
                <c:pt idx="1">
                  <c:v>3.2655814763231197</c:v>
                </c:pt>
                <c:pt idx="2">
                  <c:v>3.2655814763231197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07-445C-A379-316D0FAB4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120384"/>
        <c:axId val="91121920"/>
      </c:barChart>
      <c:catAx>
        <c:axId val="91120384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1121920"/>
        <c:crosses val="autoZero"/>
        <c:auto val="1"/>
        <c:lblAlgn val="ctr"/>
        <c:lblOffset val="100"/>
        <c:noMultiLvlLbl val="0"/>
      </c:catAx>
      <c:valAx>
        <c:axId val="9112192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1120384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</c:legendEntry>
      <c:layout>
        <c:manualLayout>
          <c:xMode val="edge"/>
          <c:yMode val="edge"/>
          <c:x val="9.4034750909988696E-2"/>
          <c:y val="7.6742948240719713E-2"/>
          <c:w val="0.82049747847461885"/>
          <c:h val="7.49608052115964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E8E8E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1583721583539E-2"/>
          <c:y val="5.6050968348989233E-2"/>
          <c:w val="0.85815692356349327"/>
          <c:h val="0.8410425786814052"/>
        </c:manualLayout>
      </c:layout>
      <c:barChart>
        <c:barDir val="col"/>
        <c:grouping val="clustered"/>
        <c:varyColors val="0"/>
        <c:ser>
          <c:idx val="0"/>
          <c:order val="0"/>
          <c:tx>
            <c:v>Reddito disponibile - scala sx</c:v>
          </c:tx>
          <c:spPr>
            <a:solidFill>
              <a:srgbClr val="FF0000"/>
            </a:solidFill>
          </c:spPr>
          <c:invertIfNegative val="0"/>
          <c:cat>
            <c:numRef>
              <c:f>'potere di acquisto'!$J$2:$Y$2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[1]indicatori!$Q$9:$AF$9</c:f>
              <c:numCache>
                <c:formatCode>General</c:formatCode>
                <c:ptCount val="16"/>
                <c:pt idx="0">
                  <c:v>-8.6344682340737222E-2</c:v>
                </c:pt>
                <c:pt idx="1">
                  <c:v>2.3808517373567213</c:v>
                </c:pt>
                <c:pt idx="2">
                  <c:v>-2.9906699831089014</c:v>
                </c:pt>
                <c:pt idx="3">
                  <c:v>0.37452935562980372</c:v>
                </c:pt>
                <c:pt idx="4">
                  <c:v>0.85471696157590316</c:v>
                </c:pt>
                <c:pt idx="5">
                  <c:v>1.3342264924445857</c:v>
                </c:pt>
                <c:pt idx="6">
                  <c:v>1.4423232061543132</c:v>
                </c:pt>
                <c:pt idx="7">
                  <c:v>2.1789848611675495</c:v>
                </c:pt>
                <c:pt idx="8">
                  <c:v>1.5398600677068828</c:v>
                </c:pt>
                <c:pt idx="9">
                  <c:v>0.69500775248123148</c:v>
                </c:pt>
                <c:pt idx="10">
                  <c:v>-2.0475787818050293</c:v>
                </c:pt>
                <c:pt idx="11">
                  <c:v>5.2094777200397431</c:v>
                </c:pt>
                <c:pt idx="12">
                  <c:v>6.1030335363794705</c:v>
                </c:pt>
                <c:pt idx="13">
                  <c:v>5.4246007309920685</c:v>
                </c:pt>
                <c:pt idx="14">
                  <c:v>2.9199950192626289</c:v>
                </c:pt>
                <c:pt idx="15">
                  <c:v>2.3780647867206284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2E-4617-8E9E-578684840D01}"/>
            </c:ext>
          </c:extLst>
        </c:ser>
        <c:ser>
          <c:idx val="1"/>
          <c:order val="1"/>
          <c:tx>
            <c:v>Spesa per consumi finali - scala sx</c:v>
          </c:tx>
          <c:spPr>
            <a:solidFill>
              <a:srgbClr val="0070C0"/>
            </a:solidFill>
          </c:spPr>
          <c:invertIfNegative val="0"/>
          <c:cat>
            <c:numRef>
              <c:f>'potere di acquisto'!$J$2:$Y$2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'potere di acquisto'!$J$4:$Y$4</c:f>
              <c:numCache>
                <c:formatCode>0.0</c:formatCode>
                <c:ptCount val="16"/>
                <c:pt idx="0">
                  <c:v>2.6188372578946417</c:v>
                </c:pt>
                <c:pt idx="1">
                  <c:v>3.109515727937787</c:v>
                </c:pt>
                <c:pt idx="2">
                  <c:v>-1.0095238668041968</c:v>
                </c:pt>
                <c:pt idx="3">
                  <c:v>-1.2013836569697265</c:v>
                </c:pt>
                <c:pt idx="4">
                  <c:v>0.50929418324341169</c:v>
                </c:pt>
                <c:pt idx="5">
                  <c:v>2.0205316361982515</c:v>
                </c:pt>
                <c:pt idx="6">
                  <c:v>1.3202098661898132</c:v>
                </c:pt>
                <c:pt idx="7">
                  <c:v>2.5644819983130356</c:v>
                </c:pt>
                <c:pt idx="8">
                  <c:v>1.8393690184196605</c:v>
                </c:pt>
                <c:pt idx="9">
                  <c:v>0.86600243867193438</c:v>
                </c:pt>
                <c:pt idx="10">
                  <c:v>-10.294285644726024</c:v>
                </c:pt>
                <c:pt idx="11">
                  <c:v>7.3633227383990691</c:v>
                </c:pt>
                <c:pt idx="12">
                  <c:v>12.480141870174013</c:v>
                </c:pt>
                <c:pt idx="13">
                  <c:v>5.5101952615155891</c:v>
                </c:pt>
                <c:pt idx="14">
                  <c:v>2.9559467107084867</c:v>
                </c:pt>
                <c:pt idx="15">
                  <c:v>2.5078377389117876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2E-4617-8E9E-578684840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8781184"/>
        <c:axId val="88782720"/>
      </c:barChart>
      <c:lineChart>
        <c:grouping val="standard"/>
        <c:varyColors val="0"/>
        <c:ser>
          <c:idx val="2"/>
          <c:order val="2"/>
          <c:tx>
            <c:v>Propensione al risparmio - scala dx</c:v>
          </c:tx>
          <c:spPr>
            <a:ln w="25400"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2E-4617-8E9E-578684840D0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[1]indicatori!$Q$3:$AF$3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[1]indicatori!$Q$4:$AF$4</c:f>
              <c:numCache>
                <c:formatCode>General</c:formatCode>
                <c:ptCount val="16"/>
                <c:pt idx="0">
                  <c:v>9.3286575399979004</c:v>
                </c:pt>
                <c:pt idx="1">
                  <c:v>8.6149043231166225</c:v>
                </c:pt>
                <c:pt idx="2">
                  <c:v>6.7604607181939125</c:v>
                </c:pt>
                <c:pt idx="3">
                  <c:v>8.2335170235599406</c:v>
                </c:pt>
                <c:pt idx="4">
                  <c:v>8.6842066055059544</c:v>
                </c:pt>
                <c:pt idx="5">
                  <c:v>7.994890480070481</c:v>
                </c:pt>
                <c:pt idx="6">
                  <c:v>8.2371184976906626</c:v>
                </c:pt>
                <c:pt idx="7">
                  <c:v>7.9405094910844811</c:v>
                </c:pt>
                <c:pt idx="8">
                  <c:v>7.7357314963683335</c:v>
                </c:pt>
                <c:pt idx="9">
                  <c:v>7.5218759877208701</c:v>
                </c:pt>
                <c:pt idx="10">
                  <c:v>15.261216110191686</c:v>
                </c:pt>
                <c:pt idx="11">
                  <c:v>13.451267711824544</c:v>
                </c:pt>
                <c:pt idx="12">
                  <c:v>8.4554352186755946</c:v>
                </c:pt>
                <c:pt idx="13">
                  <c:v>8.3348540043209596</c:v>
                </c:pt>
                <c:pt idx="14">
                  <c:v>8.2534247825404528</c:v>
                </c:pt>
                <c:pt idx="15">
                  <c:v>8.152020858450431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2E-4617-8E9E-578684840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98336"/>
        <c:axId val="88784256"/>
      </c:lineChart>
      <c:catAx>
        <c:axId val="88781184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bg1"/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8782720"/>
        <c:crosses val="autoZero"/>
        <c:auto val="0"/>
        <c:lblAlgn val="ctr"/>
        <c:lblOffset val="100"/>
        <c:noMultiLvlLbl val="1"/>
      </c:catAx>
      <c:valAx>
        <c:axId val="88782720"/>
        <c:scaling>
          <c:orientation val="minMax"/>
          <c:max val="15"/>
          <c:min val="-15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8781184"/>
        <c:crosses val="autoZero"/>
        <c:crossBetween val="between"/>
      </c:valAx>
      <c:valAx>
        <c:axId val="88784256"/>
        <c:scaling>
          <c:orientation val="minMax"/>
          <c:min val="-2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8798336"/>
        <c:crosses val="max"/>
        <c:crossBetween val="between"/>
      </c:valAx>
      <c:dateAx>
        <c:axId val="8879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784256"/>
        <c:crosses val="autoZero"/>
        <c:auto val="0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1491404010992"/>
          <c:y val="0.66329591243265462"/>
          <c:w val="0.59750894354323836"/>
          <c:h val="0.1790395940641988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E6E6E6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1583721583539E-2"/>
          <c:y val="5.6050968348989233E-2"/>
          <c:w val="0.85815692356349327"/>
          <c:h val="0.8410425786814052"/>
        </c:manualLayout>
      </c:layout>
      <c:barChart>
        <c:barDir val="col"/>
        <c:grouping val="clustered"/>
        <c:varyColors val="0"/>
        <c:ser>
          <c:idx val="0"/>
          <c:order val="0"/>
          <c:tx>
            <c:v>Gross disposable income - left scale</c:v>
          </c:tx>
          <c:spPr>
            <a:solidFill>
              <a:srgbClr val="FF0000"/>
            </a:solidFill>
          </c:spPr>
          <c:invertIfNegative val="0"/>
          <c:cat>
            <c:numRef>
              <c:f>'potere di acquisto'!$J$2:$Y$2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[1]indicatori!$Q$9:$AF$9</c:f>
              <c:numCache>
                <c:formatCode>General</c:formatCode>
                <c:ptCount val="16"/>
                <c:pt idx="0">
                  <c:v>-8.6344682340737222E-2</c:v>
                </c:pt>
                <c:pt idx="1">
                  <c:v>2.3808517373567213</c:v>
                </c:pt>
                <c:pt idx="2">
                  <c:v>-2.9906699831089014</c:v>
                </c:pt>
                <c:pt idx="3">
                  <c:v>0.37452935562980372</c:v>
                </c:pt>
                <c:pt idx="4">
                  <c:v>0.85471696157590316</c:v>
                </c:pt>
                <c:pt idx="5">
                  <c:v>1.3342264924445857</c:v>
                </c:pt>
                <c:pt idx="6">
                  <c:v>1.4423232061543132</c:v>
                </c:pt>
                <c:pt idx="7">
                  <c:v>2.1789848611675495</c:v>
                </c:pt>
                <c:pt idx="8">
                  <c:v>1.5398600677068828</c:v>
                </c:pt>
                <c:pt idx="9">
                  <c:v>0.69500775248123148</c:v>
                </c:pt>
                <c:pt idx="10">
                  <c:v>-2.0475787818050293</c:v>
                </c:pt>
                <c:pt idx="11">
                  <c:v>5.2094777200397431</c:v>
                </c:pt>
                <c:pt idx="12">
                  <c:v>6.1030335363794705</c:v>
                </c:pt>
                <c:pt idx="13">
                  <c:v>5.4246007309920685</c:v>
                </c:pt>
                <c:pt idx="14">
                  <c:v>2.9199950192626289</c:v>
                </c:pt>
                <c:pt idx="15">
                  <c:v>2.3780647867206284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A2-424F-8F36-C99F96A299E5}"/>
            </c:ext>
          </c:extLst>
        </c:ser>
        <c:ser>
          <c:idx val="1"/>
          <c:order val="1"/>
          <c:tx>
            <c:v>Final consumption expenditure - left scale</c:v>
          </c:tx>
          <c:spPr>
            <a:solidFill>
              <a:srgbClr val="0070C0"/>
            </a:solidFill>
          </c:spPr>
          <c:invertIfNegative val="0"/>
          <c:cat>
            <c:numRef>
              <c:f>'potere di acquisto'!$J$2:$Y$2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'potere di acquisto'!$J$4:$Y$4</c:f>
              <c:numCache>
                <c:formatCode>0.0</c:formatCode>
                <c:ptCount val="16"/>
                <c:pt idx="0">
                  <c:v>2.6188372578946417</c:v>
                </c:pt>
                <c:pt idx="1">
                  <c:v>3.109515727937787</c:v>
                </c:pt>
                <c:pt idx="2">
                  <c:v>-1.0095238668041968</c:v>
                </c:pt>
                <c:pt idx="3">
                  <c:v>-1.2013836569697265</c:v>
                </c:pt>
                <c:pt idx="4">
                  <c:v>0.50929418324341169</c:v>
                </c:pt>
                <c:pt idx="5">
                  <c:v>2.0205316361982515</c:v>
                </c:pt>
                <c:pt idx="6">
                  <c:v>1.3202098661898132</c:v>
                </c:pt>
                <c:pt idx="7">
                  <c:v>2.5644819983130356</c:v>
                </c:pt>
                <c:pt idx="8">
                  <c:v>1.8393690184196605</c:v>
                </c:pt>
                <c:pt idx="9">
                  <c:v>0.86600243867193438</c:v>
                </c:pt>
                <c:pt idx="10">
                  <c:v>-10.294285644726024</c:v>
                </c:pt>
                <c:pt idx="11">
                  <c:v>7.3633227383990691</c:v>
                </c:pt>
                <c:pt idx="12">
                  <c:v>12.480141870174013</c:v>
                </c:pt>
                <c:pt idx="13">
                  <c:v>5.5101952615155891</c:v>
                </c:pt>
                <c:pt idx="14">
                  <c:v>2.9559467107084867</c:v>
                </c:pt>
                <c:pt idx="15">
                  <c:v>2.5078377389117876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A2-424F-8F36-C99F96A29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8781184"/>
        <c:axId val="88782720"/>
      </c:barChart>
      <c:lineChart>
        <c:grouping val="standard"/>
        <c:varyColors val="0"/>
        <c:ser>
          <c:idx val="2"/>
          <c:order val="2"/>
          <c:tx>
            <c:v>Saving rate - right scale</c:v>
          </c:tx>
          <c:spPr>
            <a:ln w="25400"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8F-4776-B87F-55716B94089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[1]indicatori!$Q$3:$AD$3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[1]indicatori!$Q$4:$AF$4</c:f>
              <c:numCache>
                <c:formatCode>General</c:formatCode>
                <c:ptCount val="16"/>
                <c:pt idx="0">
                  <c:v>9.3286575399979004</c:v>
                </c:pt>
                <c:pt idx="1">
                  <c:v>8.6149043231166225</c:v>
                </c:pt>
                <c:pt idx="2">
                  <c:v>6.7604607181939125</c:v>
                </c:pt>
                <c:pt idx="3">
                  <c:v>8.2335170235599406</c:v>
                </c:pt>
                <c:pt idx="4">
                  <c:v>8.6842066055059544</c:v>
                </c:pt>
                <c:pt idx="5">
                  <c:v>7.994890480070481</c:v>
                </c:pt>
                <c:pt idx="6">
                  <c:v>8.2371184976906626</c:v>
                </c:pt>
                <c:pt idx="7">
                  <c:v>7.9405094910844811</c:v>
                </c:pt>
                <c:pt idx="8">
                  <c:v>7.7357314963683335</c:v>
                </c:pt>
                <c:pt idx="9">
                  <c:v>7.5218759877208701</c:v>
                </c:pt>
                <c:pt idx="10">
                  <c:v>15.261216110191686</c:v>
                </c:pt>
                <c:pt idx="11">
                  <c:v>13.451267711824544</c:v>
                </c:pt>
                <c:pt idx="12">
                  <c:v>8.4554352186755946</c:v>
                </c:pt>
                <c:pt idx="13">
                  <c:v>8.3348540043209596</c:v>
                </c:pt>
                <c:pt idx="14">
                  <c:v>8.2534247825404528</c:v>
                </c:pt>
                <c:pt idx="15">
                  <c:v>8.152020858450431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A2-424F-8F36-C99F96A29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98336"/>
        <c:axId val="88784256"/>
      </c:lineChart>
      <c:catAx>
        <c:axId val="88781184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bg1"/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8782720"/>
        <c:crosses val="autoZero"/>
        <c:auto val="0"/>
        <c:lblAlgn val="ctr"/>
        <c:lblOffset val="100"/>
        <c:noMultiLvlLbl val="1"/>
      </c:catAx>
      <c:valAx>
        <c:axId val="88782720"/>
        <c:scaling>
          <c:orientation val="minMax"/>
          <c:max val="15"/>
          <c:min val="-15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8781184"/>
        <c:crosses val="autoZero"/>
        <c:crossBetween val="between"/>
      </c:valAx>
      <c:valAx>
        <c:axId val="88784256"/>
        <c:scaling>
          <c:orientation val="minMax"/>
          <c:min val="-2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8798336"/>
        <c:crosses val="max"/>
        <c:crossBetween val="between"/>
      </c:valAx>
      <c:dateAx>
        <c:axId val="8879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784256"/>
        <c:crosses val="autoZero"/>
        <c:auto val="0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1491404010992"/>
          <c:y val="0.66329591243265462"/>
          <c:w val="0.59750894354323836"/>
          <c:h val="0.1790395940641988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ECECEC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28327308138679E-2"/>
          <c:y val="4.4092211743614995E-2"/>
          <c:w val="0.93310570269625392"/>
          <c:h val="0.86617303589238592"/>
        </c:manualLayout>
      </c:layout>
      <c:lineChart>
        <c:grouping val="standard"/>
        <c:varyColors val="0"/>
        <c:ser>
          <c:idx val="0"/>
          <c:order val="0"/>
          <c:tx>
            <c:v>Purchasing power</c:v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5A-4C50-8330-3CAD5BD08EE2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F3-496A-A0B0-8137C8B232EB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F3-496A-A0B0-8137C8B232EB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CA-4A67-A51C-C620EE3DED62}"/>
                </c:ext>
              </c:extLst>
            </c:dLbl>
            <c:dLbl>
              <c:idx val="1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CA-4A67-A51C-C620EE3DED62}"/>
                </c:ext>
              </c:extLst>
            </c:dLbl>
            <c:dLbl>
              <c:idx val="15"/>
              <c:layout>
                <c:manualLayout>
                  <c:x val="-3.8118846981531743E-2"/>
                  <c:y val="3.7307128473620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CA-4A67-A51C-C620EE3DED6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[1]indicatori!$Q$13:$AF$13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[1]indicatori!$Q$14:$AF$14</c:f>
              <c:numCache>
                <c:formatCode>General</c:formatCode>
                <c:ptCount val="16"/>
                <c:pt idx="0">
                  <c:v>-1.6377675668292113</c:v>
                </c:pt>
                <c:pt idx="1">
                  <c:v>-0.51182490918549206</c:v>
                </c:pt>
                <c:pt idx="2">
                  <c:v>-5.5366446866750749</c:v>
                </c:pt>
                <c:pt idx="3">
                  <c:v>-0.72805481930193139</c:v>
                </c:pt>
                <c:pt idx="4">
                  <c:v>0.61717343386280277</c:v>
                </c:pt>
                <c:pt idx="5">
                  <c:v>1.1798072808392561</c:v>
                </c:pt>
                <c:pt idx="6">
                  <c:v>0.91339915765379942</c:v>
                </c:pt>
                <c:pt idx="7">
                  <c:v>0.81991713969529201</c:v>
                </c:pt>
                <c:pt idx="8">
                  <c:v>0.20587430892223324</c:v>
                </c:pt>
                <c:pt idx="9">
                  <c:v>-0.19017938650466704</c:v>
                </c:pt>
                <c:pt idx="10">
                  <c:v>-2.3150995609450007</c:v>
                </c:pt>
                <c:pt idx="11">
                  <c:v>3.6485040345115607</c:v>
                </c:pt>
                <c:pt idx="12">
                  <c:v>-0.64463352038063704</c:v>
                </c:pt>
                <c:pt idx="13">
                  <c:v>0.40000276022271919</c:v>
                </c:pt>
                <c:pt idx="14">
                  <c:v>1.1698148735994636</c:v>
                </c:pt>
                <c:pt idx="15">
                  <c:v>0.88762190757272208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05A-4C50-8330-3CAD5BD08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38144"/>
        <c:axId val="90839680"/>
      </c:lineChart>
      <c:dateAx>
        <c:axId val="90838144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bg1"/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0839680"/>
        <c:crosses val="autoZero"/>
        <c:auto val="0"/>
        <c:lblOffset val="100"/>
        <c:baseTimeUnit val="days"/>
      </c:dateAx>
      <c:valAx>
        <c:axId val="9083968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0838144"/>
        <c:crosses val="autoZero"/>
        <c:crossBetween val="between"/>
        <c:majorUnit val="1"/>
        <c:minorUnit val="0.5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54003555237413503"/>
          <c:y val="0.68191035558142321"/>
          <c:w val="0.39927081842042478"/>
          <c:h val="6.4107933950865892E-2"/>
        </c:manualLayout>
      </c:layout>
      <c:overlay val="0"/>
      <c:txPr>
        <a:bodyPr/>
        <a:lstStyle/>
        <a:p>
          <a:pPr>
            <a:defRPr sz="700"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0F0F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312513701024392E-2"/>
          <c:y val="0.17500923926456724"/>
          <c:w val="0.93483573582647539"/>
          <c:h val="0.7016794929813339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'contributi VA'!$A$16</c:f>
              <c:strCache>
                <c:ptCount val="1"/>
                <c:pt idx="0">
                  <c:v>Società non finanziarie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'contributi VA'!$I$2:$O$2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'contributi VA'!$I$16:$R$16</c:f>
              <c:numCache>
                <c:formatCode>0.0</c:formatCode>
                <c:ptCount val="10"/>
                <c:pt idx="0">
                  <c:v>2.3563496483080444</c:v>
                </c:pt>
                <c:pt idx="1">
                  <c:v>2.0466811708103774</c:v>
                </c:pt>
                <c:pt idx="2">
                  <c:v>1.3066444603342036</c:v>
                </c:pt>
                <c:pt idx="3">
                  <c:v>1.4713865119532632</c:v>
                </c:pt>
                <c:pt idx="4">
                  <c:v>-5.4790652446283925</c:v>
                </c:pt>
                <c:pt idx="5">
                  <c:v>8.1684958184134135</c:v>
                </c:pt>
                <c:pt idx="6">
                  <c:v>5.981754435479945</c:v>
                </c:pt>
                <c:pt idx="7">
                  <c:v>4.6932800775197743</c:v>
                </c:pt>
                <c:pt idx="8">
                  <c:v>0.72464596299105399</c:v>
                </c:pt>
                <c:pt idx="9">
                  <c:v>1.4254780842395331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D-440A-84F6-1E5706B65962}"/>
            </c:ext>
          </c:extLst>
        </c:ser>
        <c:ser>
          <c:idx val="2"/>
          <c:order val="2"/>
          <c:tx>
            <c:strRef>
              <c:f>'contributi VA'!$A$17</c:f>
              <c:strCache>
                <c:ptCount val="1"/>
                <c:pt idx="0">
                  <c:v>Società finanziarie</c:v>
                </c:pt>
              </c:strCache>
            </c:strRef>
          </c:tx>
          <c:spPr>
            <a:solidFill>
              <a:srgbClr val="FD3C07"/>
            </a:solidFill>
            <a:ln>
              <a:noFill/>
            </a:ln>
            <a:effectLst/>
          </c:spPr>
          <c:invertIfNegative val="0"/>
          <c:cat>
            <c:numRef>
              <c:f>'contributi VA'!$I$2:$O$2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'contributi VA'!$I$17:$R$17</c:f>
              <c:numCache>
                <c:formatCode>0.0</c:formatCode>
                <c:ptCount val="10"/>
                <c:pt idx="0">
                  <c:v>-0.17375096640949841</c:v>
                </c:pt>
                <c:pt idx="1">
                  <c:v>-0.17057876020585586</c:v>
                </c:pt>
                <c:pt idx="2">
                  <c:v>-3.8946053247059839E-2</c:v>
                </c:pt>
                <c:pt idx="3">
                  <c:v>6.7742928225987722E-2</c:v>
                </c:pt>
                <c:pt idx="4">
                  <c:v>9.6928821208400004E-2</c:v>
                </c:pt>
                <c:pt idx="5">
                  <c:v>-0.29732905083264155</c:v>
                </c:pt>
                <c:pt idx="6">
                  <c:v>0.75437222022170081</c:v>
                </c:pt>
                <c:pt idx="7">
                  <c:v>0.64138911143857125</c:v>
                </c:pt>
                <c:pt idx="8">
                  <c:v>0.39289536297235228</c:v>
                </c:pt>
                <c:pt idx="9">
                  <c:v>-0.15431165977478983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D-440A-84F6-1E5706B65962}"/>
            </c:ext>
          </c:extLst>
        </c:ser>
        <c:ser>
          <c:idx val="3"/>
          <c:order val="3"/>
          <c:tx>
            <c:strRef>
              <c:f>'contributi VA'!$A$18</c:f>
              <c:strCache>
                <c:ptCount val="1"/>
                <c:pt idx="0">
                  <c:v>Famiglie 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'contributi VA'!$I$2:$O$2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'contributi VA'!$I$18:$R$18</c:f>
              <c:numCache>
                <c:formatCode>0.0</c:formatCode>
                <c:ptCount val="10"/>
                <c:pt idx="0">
                  <c:v>2.297756848667035E-2</c:v>
                </c:pt>
                <c:pt idx="1">
                  <c:v>0.39632341732935017</c:v>
                </c:pt>
                <c:pt idx="2">
                  <c:v>0.39421083400394857</c:v>
                </c:pt>
                <c:pt idx="3">
                  <c:v>-0.27185641532481269</c:v>
                </c:pt>
                <c:pt idx="4">
                  <c:v>-1.449755963771683</c:v>
                </c:pt>
                <c:pt idx="5">
                  <c:v>1.3239129011001638</c:v>
                </c:pt>
                <c:pt idx="6">
                  <c:v>2.0199316794970361</c:v>
                </c:pt>
                <c:pt idx="7">
                  <c:v>1.5889210958699445</c:v>
                </c:pt>
                <c:pt idx="8">
                  <c:v>0.57555040676592495</c:v>
                </c:pt>
                <c:pt idx="9">
                  <c:v>0.63207843786618978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FD-440A-84F6-1E5706B65962}"/>
            </c:ext>
          </c:extLst>
        </c:ser>
        <c:ser>
          <c:idx val="4"/>
          <c:order val="4"/>
          <c:tx>
            <c:strRef>
              <c:f>'contributi VA'!$A$19</c:f>
              <c:strCache>
                <c:ptCount val="1"/>
                <c:pt idx="0">
                  <c:v>Amministrazioni pubbliche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'contributi VA'!$I$2:$O$2</c:f>
              <c:numCache>
                <c:formatCode>General</c:formatCod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numCache>
            </c:numRef>
          </c:cat>
          <c:val>
            <c:numRef>
              <c:f>'contributi VA'!$I$19:$R$19</c:f>
              <c:numCache>
                <c:formatCode>0.0</c:formatCode>
                <c:ptCount val="10"/>
                <c:pt idx="0">
                  <c:v>0.20875796780977854</c:v>
                </c:pt>
                <c:pt idx="1">
                  <c:v>0.14121413804275881</c:v>
                </c:pt>
                <c:pt idx="2">
                  <c:v>0.39035923816609858</c:v>
                </c:pt>
                <c:pt idx="3">
                  <c:v>0.11134611896846117</c:v>
                </c:pt>
                <c:pt idx="4">
                  <c:v>0.10309985226925633</c:v>
                </c:pt>
                <c:pt idx="5">
                  <c:v>0.67545621864812511</c:v>
                </c:pt>
                <c:pt idx="6">
                  <c:v>0.34294070130704318</c:v>
                </c:pt>
                <c:pt idx="7">
                  <c:v>0.39874955884984886</c:v>
                </c:pt>
                <c:pt idx="8">
                  <c:v>0.58245971303001631</c:v>
                </c:pt>
                <c:pt idx="9">
                  <c:v>0.42768406033697515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FD-440A-84F6-1E5706B65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86690816"/>
        <c:axId val="88605440"/>
      </c:barChart>
      <c:lineChart>
        <c:grouping val="stacked"/>
        <c:varyColors val="0"/>
        <c:ser>
          <c:idx val="0"/>
          <c:order val="0"/>
          <c:tx>
            <c:strRef>
              <c:f>'contributi VA'!$A$15</c:f>
              <c:strCache>
                <c:ptCount val="1"/>
                <c:pt idx="0">
                  <c:v>Totale economia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Lbls>
            <c:dLbl>
              <c:idx val="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0B-427B-8B4C-6A44C6BE99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'contributi VA'!$I$2:$R$2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'contributi VA'!$I$15:$R$15</c:f>
              <c:numCache>
                <c:formatCode>0.0</c:formatCode>
                <c:ptCount val="10"/>
                <c:pt idx="0">
                  <c:v>2.4143342181949947</c:v>
                </c:pt>
                <c:pt idx="1">
                  <c:v>2.4135079901466838</c:v>
                </c:pt>
                <c:pt idx="2">
                  <c:v>2.0522684792571937</c:v>
                </c:pt>
                <c:pt idx="3">
                  <c:v>1.378682336852961</c:v>
                </c:pt>
                <c:pt idx="4">
                  <c:v>-6.7287925349224196</c:v>
                </c:pt>
                <c:pt idx="5">
                  <c:v>9.8704690567939224</c:v>
                </c:pt>
                <c:pt idx="6">
                  <c:v>9.0991206898229677</c:v>
                </c:pt>
                <c:pt idx="7">
                  <c:v>7.3222840901044748</c:v>
                </c:pt>
                <c:pt idx="8">
                  <c:v>2.2755514457593478</c:v>
                </c:pt>
                <c:pt idx="9">
                  <c:v>2.3309289226679084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FD-440A-84F6-1E5706B65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marker val="1"/>
        <c:smooth val="0"/>
        <c:axId val="86690816"/>
        <c:axId val="88605440"/>
      </c:lineChart>
      <c:catAx>
        <c:axId val="8669081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ysClr val="window" lastClr="FFFFF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8605440"/>
        <c:crosses val="autoZero"/>
        <c:auto val="1"/>
        <c:lblAlgn val="ctr"/>
        <c:lblOffset val="100"/>
        <c:noMultiLvlLbl val="0"/>
      </c:catAx>
      <c:valAx>
        <c:axId val="88605440"/>
        <c:scaling>
          <c:orientation val="minMax"/>
          <c:max val="10"/>
          <c:min val="-10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.0" sourceLinked="1"/>
        <c:majorTickMark val="none"/>
        <c:minorTickMark val="none"/>
        <c:tickLblPos val="nextTo"/>
        <c:spPr>
          <a:solidFill>
            <a:sysClr val="window" lastClr="FFFFFF">
              <a:lumMod val="85000"/>
            </a:sysClr>
          </a:solidFill>
          <a:ln>
            <a:solidFill>
              <a:sysClr val="window" lastClr="FFFF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6690816"/>
        <c:crosses val="autoZero"/>
        <c:crossBetween val="between"/>
      </c:valAx>
      <c:spPr>
        <a:noFill/>
        <a:ln>
          <a:noFill/>
        </a:ln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ysClr val="window" lastClr="FFFFFF">
        <a:lumMod val="85000"/>
      </a:sys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28327308138679E-2"/>
          <c:y val="4.4092211743614995E-2"/>
          <c:w val="0.93310570269625392"/>
          <c:h val="0.86617303589238592"/>
        </c:manualLayout>
      </c:layout>
      <c:lineChart>
        <c:grouping val="standard"/>
        <c:varyColors val="0"/>
        <c:ser>
          <c:idx val="0"/>
          <c:order val="0"/>
          <c:tx>
            <c:v>Potere d''acquisto</c:v>
          </c:tx>
          <c:spPr>
            <a:ln w="254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2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 b="0">
                      <a:latin typeface="Arial Narrow" panose="020B0606020202030204" pitchFamily="34" charset="0"/>
                    </a:defRPr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13230089249306E-2"/>
                      <c:h val="6.76601098179203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7904-44DE-A9CD-93D4D4A99AEF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04-44DE-A9CD-93D4D4A99AEF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04-44DE-A9CD-93D4D4A99AE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[1]indicatori!$Q$13:$AF$13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[1]indicatori!$Q$14:$AF$14</c:f>
              <c:numCache>
                <c:formatCode>General</c:formatCode>
                <c:ptCount val="16"/>
                <c:pt idx="0">
                  <c:v>-1.6377675668292113</c:v>
                </c:pt>
                <c:pt idx="1">
                  <c:v>-0.51182490918549206</c:v>
                </c:pt>
                <c:pt idx="2">
                  <c:v>-5.5366446866750749</c:v>
                </c:pt>
                <c:pt idx="3">
                  <c:v>-0.72805481930193139</c:v>
                </c:pt>
                <c:pt idx="4">
                  <c:v>0.61717343386280277</c:v>
                </c:pt>
                <c:pt idx="5">
                  <c:v>1.1798072808392561</c:v>
                </c:pt>
                <c:pt idx="6">
                  <c:v>0.91339915765379942</c:v>
                </c:pt>
                <c:pt idx="7">
                  <c:v>0.81991713969529201</c:v>
                </c:pt>
                <c:pt idx="8">
                  <c:v>0.20587430892223324</c:v>
                </c:pt>
                <c:pt idx="9">
                  <c:v>-0.19017938650466704</c:v>
                </c:pt>
                <c:pt idx="10">
                  <c:v>-2.3150995609450007</c:v>
                </c:pt>
                <c:pt idx="11">
                  <c:v>3.6485040345115607</c:v>
                </c:pt>
                <c:pt idx="12">
                  <c:v>-0.64463352038063704</c:v>
                </c:pt>
                <c:pt idx="13">
                  <c:v>0.40000276022271919</c:v>
                </c:pt>
                <c:pt idx="14">
                  <c:v>1.1698148735994636</c:v>
                </c:pt>
                <c:pt idx="15">
                  <c:v>0.88762190757272208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A4-4811-9CBB-7DD67F8F5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38144"/>
        <c:axId val="90839680"/>
      </c:lineChart>
      <c:dateAx>
        <c:axId val="90838144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bg1"/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0839680"/>
        <c:crosses val="autoZero"/>
        <c:auto val="0"/>
        <c:lblOffset val="100"/>
        <c:baseTimeUnit val="days"/>
      </c:dateAx>
      <c:valAx>
        <c:axId val="9083968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0838144"/>
        <c:crosses val="autoZero"/>
        <c:crossBetween val="between"/>
        <c:majorUnit val="1"/>
        <c:minorUnit val="0.5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54003555237413503"/>
          <c:y val="0.68191035558142321"/>
          <c:w val="0.39927081842042478"/>
          <c:h val="6.4107933950865892E-2"/>
        </c:manualLayout>
      </c:layout>
      <c:overlay val="0"/>
      <c:txPr>
        <a:bodyPr/>
        <a:lstStyle/>
        <a:p>
          <a:pPr>
            <a:defRPr sz="700"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E8E8E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1583721583539E-2"/>
          <c:y val="5.6050968348989233E-2"/>
          <c:w val="0.85815692356349327"/>
          <c:h val="0.8410425786814052"/>
        </c:manualLayout>
      </c:layout>
      <c:barChart>
        <c:barDir val="col"/>
        <c:grouping val="clustered"/>
        <c:varyColors val="0"/>
        <c:ser>
          <c:idx val="0"/>
          <c:order val="0"/>
          <c:tx>
            <c:v>Reddito disponibile - scala sx</c:v>
          </c:tx>
          <c:spPr>
            <a:solidFill>
              <a:srgbClr val="FF0000"/>
            </a:solidFill>
          </c:spPr>
          <c:invertIfNegative val="0"/>
          <c:cat>
            <c:numRef>
              <c:f>'potere di acquisto'!$J$2:$Y$2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[1]indicatori!$Q$9:$AF$9</c:f>
              <c:numCache>
                <c:formatCode>General</c:formatCode>
                <c:ptCount val="16"/>
                <c:pt idx="0">
                  <c:v>-8.6344682340737222E-2</c:v>
                </c:pt>
                <c:pt idx="1">
                  <c:v>2.3808517373567213</c:v>
                </c:pt>
                <c:pt idx="2">
                  <c:v>-2.9906699831089014</c:v>
                </c:pt>
                <c:pt idx="3">
                  <c:v>0.37452935562980372</c:v>
                </c:pt>
                <c:pt idx="4">
                  <c:v>0.85471696157590316</c:v>
                </c:pt>
                <c:pt idx="5">
                  <c:v>1.3342264924445857</c:v>
                </c:pt>
                <c:pt idx="6">
                  <c:v>1.4423232061543132</c:v>
                </c:pt>
                <c:pt idx="7">
                  <c:v>2.1789848611675495</c:v>
                </c:pt>
                <c:pt idx="8">
                  <c:v>1.5398600677068828</c:v>
                </c:pt>
                <c:pt idx="9">
                  <c:v>0.69500775248123148</c:v>
                </c:pt>
                <c:pt idx="10">
                  <c:v>-2.0475787818050293</c:v>
                </c:pt>
                <c:pt idx="11">
                  <c:v>5.2094777200397431</c:v>
                </c:pt>
                <c:pt idx="12">
                  <c:v>6.1030335363794705</c:v>
                </c:pt>
                <c:pt idx="13">
                  <c:v>5.4246007309920685</c:v>
                </c:pt>
                <c:pt idx="14">
                  <c:v>2.9199950192626289</c:v>
                </c:pt>
                <c:pt idx="15">
                  <c:v>2.3780647867206284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0-465B-943A-211FF4100A99}"/>
            </c:ext>
          </c:extLst>
        </c:ser>
        <c:ser>
          <c:idx val="1"/>
          <c:order val="1"/>
          <c:tx>
            <c:v>Spesa per consumi finali - scala sx</c:v>
          </c:tx>
          <c:spPr>
            <a:solidFill>
              <a:srgbClr val="0070C0"/>
            </a:solidFill>
          </c:spPr>
          <c:invertIfNegative val="0"/>
          <c:cat>
            <c:numRef>
              <c:f>'potere di acquisto'!$J$2:$Y$2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'potere di acquisto'!$J$4:$Y$4</c:f>
              <c:numCache>
                <c:formatCode>0.0</c:formatCode>
                <c:ptCount val="16"/>
                <c:pt idx="0">
                  <c:v>2.6188372578946417</c:v>
                </c:pt>
                <c:pt idx="1">
                  <c:v>3.109515727937787</c:v>
                </c:pt>
                <c:pt idx="2">
                  <c:v>-1.0095238668041968</c:v>
                </c:pt>
                <c:pt idx="3">
                  <c:v>-1.2013836569697265</c:v>
                </c:pt>
                <c:pt idx="4">
                  <c:v>0.50929418324341169</c:v>
                </c:pt>
                <c:pt idx="5">
                  <c:v>2.0205316361982515</c:v>
                </c:pt>
                <c:pt idx="6">
                  <c:v>1.3202098661898132</c:v>
                </c:pt>
                <c:pt idx="7">
                  <c:v>2.5644819983130356</c:v>
                </c:pt>
                <c:pt idx="8">
                  <c:v>1.8393690184196605</c:v>
                </c:pt>
                <c:pt idx="9">
                  <c:v>0.86600243867193438</c:v>
                </c:pt>
                <c:pt idx="10">
                  <c:v>-10.294285644726024</c:v>
                </c:pt>
                <c:pt idx="11">
                  <c:v>7.3633227383990691</c:v>
                </c:pt>
                <c:pt idx="12">
                  <c:v>12.480141870174013</c:v>
                </c:pt>
                <c:pt idx="13">
                  <c:v>5.5101952615155891</c:v>
                </c:pt>
                <c:pt idx="14">
                  <c:v>2.9559467107084867</c:v>
                </c:pt>
                <c:pt idx="15">
                  <c:v>2.5078377389117876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F0-465B-943A-211FF4100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8781184"/>
        <c:axId val="88782720"/>
      </c:barChart>
      <c:lineChart>
        <c:grouping val="standard"/>
        <c:varyColors val="0"/>
        <c:ser>
          <c:idx val="2"/>
          <c:order val="2"/>
          <c:tx>
            <c:v>Propensione al risparmio - scala dx</c:v>
          </c:tx>
          <c:spPr>
            <a:ln w="25400"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E1-4B74-B12A-DFBEEC7652D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[1]indicatori!$Q$3:$AD$3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[1]indicatori!$Q$4:$AF$4</c:f>
              <c:numCache>
                <c:formatCode>General</c:formatCode>
                <c:ptCount val="16"/>
                <c:pt idx="0">
                  <c:v>9.3286575399979004</c:v>
                </c:pt>
                <c:pt idx="1">
                  <c:v>8.6149043231166225</c:v>
                </c:pt>
                <c:pt idx="2">
                  <c:v>6.7604607181939125</c:v>
                </c:pt>
                <c:pt idx="3">
                  <c:v>8.2335170235599406</c:v>
                </c:pt>
                <c:pt idx="4">
                  <c:v>8.6842066055059544</c:v>
                </c:pt>
                <c:pt idx="5">
                  <c:v>7.994890480070481</c:v>
                </c:pt>
                <c:pt idx="6">
                  <c:v>8.2371184976906626</c:v>
                </c:pt>
                <c:pt idx="7">
                  <c:v>7.9405094910844811</c:v>
                </c:pt>
                <c:pt idx="8">
                  <c:v>7.7357314963683335</c:v>
                </c:pt>
                <c:pt idx="9">
                  <c:v>7.5218759877208701</c:v>
                </c:pt>
                <c:pt idx="10">
                  <c:v>15.261216110191686</c:v>
                </c:pt>
                <c:pt idx="11">
                  <c:v>13.451267711824544</c:v>
                </c:pt>
                <c:pt idx="12">
                  <c:v>8.4554352186755946</c:v>
                </c:pt>
                <c:pt idx="13">
                  <c:v>8.3348540043209596</c:v>
                </c:pt>
                <c:pt idx="14">
                  <c:v>8.2534247825404528</c:v>
                </c:pt>
                <c:pt idx="15">
                  <c:v>8.152020858450431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F0-465B-943A-211FF4100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98336"/>
        <c:axId val="88784256"/>
      </c:lineChart>
      <c:catAx>
        <c:axId val="88781184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bg1"/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8782720"/>
        <c:crosses val="autoZero"/>
        <c:auto val="0"/>
        <c:lblAlgn val="ctr"/>
        <c:lblOffset val="100"/>
        <c:noMultiLvlLbl val="1"/>
      </c:catAx>
      <c:valAx>
        <c:axId val="88782720"/>
        <c:scaling>
          <c:orientation val="minMax"/>
          <c:max val="15"/>
          <c:min val="-15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8781184"/>
        <c:crosses val="autoZero"/>
        <c:crossBetween val="between"/>
      </c:valAx>
      <c:valAx>
        <c:axId val="88784256"/>
        <c:scaling>
          <c:orientation val="minMax"/>
          <c:min val="-2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8798336"/>
        <c:crosses val="max"/>
        <c:crossBetween val="between"/>
      </c:valAx>
      <c:dateAx>
        <c:axId val="8879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784256"/>
        <c:crosses val="autoZero"/>
        <c:auto val="0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1491404010992"/>
          <c:y val="0.66329591243265462"/>
          <c:w val="0.59750894354323836"/>
          <c:h val="0.1790395940641988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E6E6E6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1583721583539E-2"/>
          <c:y val="5.6050968348989233E-2"/>
          <c:w val="0.85815692356349327"/>
          <c:h val="0.8410425786814052"/>
        </c:manualLayout>
      </c:layout>
      <c:barChart>
        <c:barDir val="col"/>
        <c:grouping val="clustered"/>
        <c:varyColors val="0"/>
        <c:ser>
          <c:idx val="0"/>
          <c:order val="0"/>
          <c:tx>
            <c:v>Reddito disponibile - scala sx</c:v>
          </c:tx>
          <c:spPr>
            <a:solidFill>
              <a:srgbClr val="FF0000"/>
            </a:solidFill>
          </c:spPr>
          <c:invertIfNegative val="0"/>
          <c:cat>
            <c:numRef>
              <c:f>'potere di acquisto'!$J$2:$Y$2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'potere di acquisto'!$J$9:$Y$9</c:f>
              <c:numCache>
                <c:formatCode>0.0</c:formatCode>
                <c:ptCount val="16"/>
                <c:pt idx="0">
                  <c:v>-8.6344682340737222E-2</c:v>
                </c:pt>
                <c:pt idx="1">
                  <c:v>2.3808517373567213</c:v>
                </c:pt>
                <c:pt idx="2">
                  <c:v>-2.9906699831089014</c:v>
                </c:pt>
                <c:pt idx="3">
                  <c:v>0.37452935562980372</c:v>
                </c:pt>
                <c:pt idx="4">
                  <c:v>0.85471696157590316</c:v>
                </c:pt>
                <c:pt idx="5">
                  <c:v>1.3342264924445857</c:v>
                </c:pt>
                <c:pt idx="6">
                  <c:v>1.4423232061543132</c:v>
                </c:pt>
                <c:pt idx="7">
                  <c:v>2.1789848611675495</c:v>
                </c:pt>
                <c:pt idx="8">
                  <c:v>1.5398600677068828</c:v>
                </c:pt>
                <c:pt idx="9">
                  <c:v>0.69500775248123148</c:v>
                </c:pt>
                <c:pt idx="10">
                  <c:v>-2.0475787818050293</c:v>
                </c:pt>
                <c:pt idx="11">
                  <c:v>5.2094777200397431</c:v>
                </c:pt>
                <c:pt idx="12">
                  <c:v>6.1030335363794705</c:v>
                </c:pt>
                <c:pt idx="13">
                  <c:v>5.4246007309920685</c:v>
                </c:pt>
                <c:pt idx="14">
                  <c:v>2.9199950192626289</c:v>
                </c:pt>
                <c:pt idx="15">
                  <c:v>2.3780647867206284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2-44C1-96F3-0BC0A43F5692}"/>
            </c:ext>
          </c:extLst>
        </c:ser>
        <c:ser>
          <c:idx val="1"/>
          <c:order val="1"/>
          <c:tx>
            <c:v>Spesa per consumi finali - scala sx</c:v>
          </c:tx>
          <c:spPr>
            <a:solidFill>
              <a:srgbClr val="0070C0"/>
            </a:solidFill>
          </c:spPr>
          <c:invertIfNegative val="0"/>
          <c:cat>
            <c:numRef>
              <c:f>'potere di acquisto'!$J$2:$Y$2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'potere di acquisto'!$J$4:$Y$4</c:f>
              <c:numCache>
                <c:formatCode>0.0</c:formatCode>
                <c:ptCount val="16"/>
                <c:pt idx="0">
                  <c:v>2.6188372578946417</c:v>
                </c:pt>
                <c:pt idx="1">
                  <c:v>3.109515727937787</c:v>
                </c:pt>
                <c:pt idx="2">
                  <c:v>-1.0095238668041968</c:v>
                </c:pt>
                <c:pt idx="3">
                  <c:v>-1.2013836569697265</c:v>
                </c:pt>
                <c:pt idx="4">
                  <c:v>0.50929418324341169</c:v>
                </c:pt>
                <c:pt idx="5">
                  <c:v>2.0205316361982515</c:v>
                </c:pt>
                <c:pt idx="6">
                  <c:v>1.3202098661898132</c:v>
                </c:pt>
                <c:pt idx="7">
                  <c:v>2.5644819983130356</c:v>
                </c:pt>
                <c:pt idx="8">
                  <c:v>1.8393690184196605</c:v>
                </c:pt>
                <c:pt idx="9">
                  <c:v>0.86600243867193438</c:v>
                </c:pt>
                <c:pt idx="10">
                  <c:v>-10.294285644726024</c:v>
                </c:pt>
                <c:pt idx="11">
                  <c:v>7.3633227383990691</c:v>
                </c:pt>
                <c:pt idx="12">
                  <c:v>12.480141870174013</c:v>
                </c:pt>
                <c:pt idx="13">
                  <c:v>5.5101952615155891</c:v>
                </c:pt>
                <c:pt idx="14">
                  <c:v>2.9559467107084867</c:v>
                </c:pt>
                <c:pt idx="15">
                  <c:v>2.5078377389117876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32-44C1-96F3-0BC0A43F5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8781184"/>
        <c:axId val="88782720"/>
      </c:barChart>
      <c:lineChart>
        <c:grouping val="standard"/>
        <c:varyColors val="0"/>
        <c:ser>
          <c:idx val="2"/>
          <c:order val="2"/>
          <c:tx>
            <c:v>Propensione al risparmio - scala dx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'potere di acquisto'!$J$8:$Y$8</c:f>
              <c:numCache>
                <c:formatCode>0.0</c:formatCode>
                <c:ptCount val="16"/>
                <c:pt idx="0">
                  <c:v>9.3286575399979004</c:v>
                </c:pt>
                <c:pt idx="1">
                  <c:v>8.6149043231166225</c:v>
                </c:pt>
                <c:pt idx="2">
                  <c:v>6.7604607181939125</c:v>
                </c:pt>
                <c:pt idx="3">
                  <c:v>8.2335170235599406</c:v>
                </c:pt>
                <c:pt idx="4">
                  <c:v>8.6842066055059544</c:v>
                </c:pt>
                <c:pt idx="5">
                  <c:v>7.994890480070481</c:v>
                </c:pt>
                <c:pt idx="6">
                  <c:v>8.2371184976906626</c:v>
                </c:pt>
                <c:pt idx="7">
                  <c:v>7.9405094910844811</c:v>
                </c:pt>
                <c:pt idx="8">
                  <c:v>7.7357314963683335</c:v>
                </c:pt>
                <c:pt idx="9">
                  <c:v>7.5218759877208701</c:v>
                </c:pt>
                <c:pt idx="10">
                  <c:v>15.261216110191686</c:v>
                </c:pt>
                <c:pt idx="11">
                  <c:v>13.451267711824544</c:v>
                </c:pt>
                <c:pt idx="12">
                  <c:v>8.4554352186755946</c:v>
                </c:pt>
                <c:pt idx="13">
                  <c:v>8.3348540043209596</c:v>
                </c:pt>
                <c:pt idx="14">
                  <c:v>8.2534247825404528</c:v>
                </c:pt>
                <c:pt idx="15">
                  <c:v>8.152020858450431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32-44C1-96F3-0BC0A43F5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98336"/>
        <c:axId val="88784256"/>
      </c:lineChart>
      <c:catAx>
        <c:axId val="88781184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bg1"/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8782720"/>
        <c:crosses val="autoZero"/>
        <c:auto val="0"/>
        <c:lblAlgn val="ctr"/>
        <c:lblOffset val="100"/>
        <c:noMultiLvlLbl val="1"/>
      </c:catAx>
      <c:valAx>
        <c:axId val="88782720"/>
        <c:scaling>
          <c:orientation val="minMax"/>
          <c:max val="14"/>
          <c:min val="-12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8781184"/>
        <c:crosses val="autoZero"/>
        <c:crossBetween val="between"/>
        <c:majorUnit val="2"/>
      </c:valAx>
      <c:valAx>
        <c:axId val="88784256"/>
        <c:scaling>
          <c:orientation val="minMax"/>
          <c:max val="20"/>
          <c:min val="-2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8798336"/>
        <c:crosses val="max"/>
        <c:crossBetween val="between"/>
      </c:valAx>
      <c:dateAx>
        <c:axId val="8879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784256"/>
        <c:crosses val="autoZero"/>
        <c:auto val="0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7770151372266886E-2"/>
          <c:y val="0.65756117914061563"/>
          <c:w val="0.59750894354323836"/>
          <c:h val="0.1790395940641988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ECECEC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28327308138679E-2"/>
          <c:y val="4.4092211743614995E-2"/>
          <c:w val="0.93310570269625392"/>
          <c:h val="0.86617303589238592"/>
        </c:manualLayout>
      </c:layout>
      <c:lineChart>
        <c:grouping val="standard"/>
        <c:varyColors val="0"/>
        <c:ser>
          <c:idx val="0"/>
          <c:order val="0"/>
          <c:tx>
            <c:v>Potere d''acquisto</c:v>
          </c:tx>
          <c:marker>
            <c:symbol val="none"/>
          </c:marker>
          <c:dLbls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10-45F5-9E35-46B94DD9DA79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10-45F5-9E35-46B94DD9DA79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10-45F5-9E35-46B94DD9DA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'potere di acquisto'!$J$2:$Y$2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'potere di acquisto'!$J$7:$Y$7</c:f>
              <c:numCache>
                <c:formatCode>0.0</c:formatCode>
                <c:ptCount val="16"/>
                <c:pt idx="0">
                  <c:v>-1.6377675668292113</c:v>
                </c:pt>
                <c:pt idx="1">
                  <c:v>-0.51182490918549206</c:v>
                </c:pt>
                <c:pt idx="2">
                  <c:v>-5.5366446866750749</c:v>
                </c:pt>
                <c:pt idx="3">
                  <c:v>-0.72805481930193139</c:v>
                </c:pt>
                <c:pt idx="4">
                  <c:v>0.61717343386280277</c:v>
                </c:pt>
                <c:pt idx="5">
                  <c:v>1.1798072808392561</c:v>
                </c:pt>
                <c:pt idx="6">
                  <c:v>0.91339915765379942</c:v>
                </c:pt>
                <c:pt idx="7">
                  <c:v>0.81991713969529201</c:v>
                </c:pt>
                <c:pt idx="8">
                  <c:v>0.20587430892223324</c:v>
                </c:pt>
                <c:pt idx="9">
                  <c:v>-0.19017938650466704</c:v>
                </c:pt>
                <c:pt idx="10">
                  <c:v>-2.3150995609450007</c:v>
                </c:pt>
                <c:pt idx="11">
                  <c:v>3.6485040345115607</c:v>
                </c:pt>
                <c:pt idx="12">
                  <c:v>-0.64463352038063704</c:v>
                </c:pt>
                <c:pt idx="13">
                  <c:v>0.40000276022271919</c:v>
                </c:pt>
                <c:pt idx="14">
                  <c:v>1.1698148735994636</c:v>
                </c:pt>
                <c:pt idx="15">
                  <c:v>0.88762190757272208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C5D-47B2-BE2B-28F4A748A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38144"/>
        <c:axId val="90839680"/>
      </c:lineChart>
      <c:dateAx>
        <c:axId val="90838144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minorGridlines/>
        <c:numFmt formatCode="General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bg1">
                <a:alpha val="9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0839680"/>
        <c:crosses val="autoZero"/>
        <c:auto val="0"/>
        <c:lblOffset val="100"/>
        <c:baseTimeUnit val="days"/>
      </c:dateAx>
      <c:valAx>
        <c:axId val="9083968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0838144"/>
        <c:crosses val="autoZero"/>
        <c:crossBetween val="between"/>
        <c:majorUnit val="1"/>
        <c:minorUnit val="0.5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540035646881037"/>
          <c:y val="0.7730783915823819"/>
          <c:w val="0.39927081842042478"/>
          <c:h val="6.4107933950865892E-2"/>
        </c:manualLayout>
      </c:layout>
      <c:overlay val="0"/>
      <c:txPr>
        <a:bodyPr/>
        <a:lstStyle/>
        <a:p>
          <a:pPr>
            <a:defRPr sz="700"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0F0F0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31751</xdr:colOff>
      <xdr:row>1</xdr:row>
      <xdr:rowOff>31751</xdr:rowOff>
    </xdr:from>
    <xdr:to>
      <xdr:col>5</xdr:col>
      <xdr:colOff>82550</xdr:colOff>
      <xdr:row>15</xdr:row>
      <xdr:rowOff>44450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681039</xdr:colOff>
      <xdr:row>0</xdr:row>
      <xdr:rowOff>153988</xdr:rowOff>
    </xdr:from>
    <xdr:to>
      <xdr:col>10</xdr:col>
      <xdr:colOff>114300</xdr:colOff>
      <xdr:row>14</xdr:row>
      <xdr:rowOff>152400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10</xdr:col>
      <xdr:colOff>157161</xdr:colOff>
      <xdr:row>30</xdr:row>
      <xdr:rowOff>150812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5</xdr:col>
      <xdr:colOff>50799</xdr:colOff>
      <xdr:row>31</xdr:row>
      <xdr:rowOff>6349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0</xdr:row>
      <xdr:rowOff>182879</xdr:rowOff>
    </xdr:from>
    <xdr:to>
      <xdr:col>10</xdr:col>
      <xdr:colOff>15240</xdr:colOff>
      <xdr:row>13</xdr:row>
      <xdr:rowOff>167640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31751</xdr:colOff>
      <xdr:row>1</xdr:row>
      <xdr:rowOff>31751</xdr:rowOff>
    </xdr:from>
    <xdr:to>
      <xdr:col>5</xdr:col>
      <xdr:colOff>82550</xdr:colOff>
      <xdr:row>15</xdr:row>
      <xdr:rowOff>44450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681039</xdr:colOff>
      <xdr:row>0</xdr:row>
      <xdr:rowOff>153988</xdr:rowOff>
    </xdr:from>
    <xdr:to>
      <xdr:col>10</xdr:col>
      <xdr:colOff>114300</xdr:colOff>
      <xdr:row>14</xdr:row>
      <xdr:rowOff>152400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10</xdr:col>
      <xdr:colOff>157161</xdr:colOff>
      <xdr:row>30</xdr:row>
      <xdr:rowOff>150812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5</xdr:col>
      <xdr:colOff>50799</xdr:colOff>
      <xdr:row>31</xdr:row>
      <xdr:rowOff>6349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693593</xdr:colOff>
      <xdr:row>1</xdr:row>
      <xdr:rowOff>9958</xdr:rowOff>
    </xdr:from>
    <xdr:to>
      <xdr:col>5</xdr:col>
      <xdr:colOff>138546</xdr:colOff>
      <xdr:row>14</xdr:row>
      <xdr:rowOff>145472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13852</xdr:colOff>
      <xdr:row>0</xdr:row>
      <xdr:rowOff>157596</xdr:rowOff>
    </xdr:from>
    <xdr:to>
      <xdr:col>10</xdr:col>
      <xdr:colOff>110837</xdr:colOff>
      <xdr:row>14</xdr:row>
      <xdr:rowOff>152400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16</xdr:row>
      <xdr:rowOff>11689</xdr:rowOff>
    </xdr:from>
    <xdr:to>
      <xdr:col>5</xdr:col>
      <xdr:colOff>172317</xdr:colOff>
      <xdr:row>29</xdr:row>
      <xdr:rowOff>133349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47623</xdr:colOff>
      <xdr:row>16</xdr:row>
      <xdr:rowOff>0</xdr:rowOff>
    </xdr:from>
    <xdr:to>
      <xdr:col>10</xdr:col>
      <xdr:colOff>144608</xdr:colOff>
      <xdr:row>29</xdr:row>
      <xdr:rowOff>140277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25978</xdr:colOff>
      <xdr:row>1</xdr:row>
      <xdr:rowOff>1</xdr:rowOff>
    </xdr:from>
    <xdr:to>
      <xdr:col>5</xdr:col>
      <xdr:colOff>290946</xdr:colOff>
      <xdr:row>15</xdr:row>
      <xdr:rowOff>20782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720439</xdr:colOff>
      <xdr:row>0</xdr:row>
      <xdr:rowOff>152401</xdr:rowOff>
    </xdr:from>
    <xdr:to>
      <xdr:col>10</xdr:col>
      <xdr:colOff>159329</xdr:colOff>
      <xdr:row>15</xdr:row>
      <xdr:rowOff>13855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a/QUEST/OUT/REL26A/new_indicatori_ASA_rel26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a/QUEST/OUT/REL26A/new_tavole_asa_anni_rel26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sa/QUEST/OUT/REL26A/new_tavole_asa_settori_rel26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sa/INVESTIMENTI/ELAB/P51G/AGG_FOR/tavole_settore_asset_b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tori"/>
      <sheetName val="grafici"/>
      <sheetName val="Foglio1"/>
    </sheetNames>
    <sheetDataSet>
      <sheetData sheetId="0">
        <row r="3">
          <cell r="Q3">
            <v>2010</v>
          </cell>
          <cell r="R3">
            <v>2011</v>
          </cell>
          <cell r="S3">
            <v>2012</v>
          </cell>
          <cell r="T3">
            <v>2013</v>
          </cell>
          <cell r="U3">
            <v>2014</v>
          </cell>
          <cell r="V3">
            <v>2015</v>
          </cell>
          <cell r="W3">
            <v>2016</v>
          </cell>
          <cell r="X3">
            <v>2017</v>
          </cell>
          <cell r="Y3">
            <v>2018</v>
          </cell>
          <cell r="Z3">
            <v>2019</v>
          </cell>
          <cell r="AA3">
            <v>2020</v>
          </cell>
          <cell r="AB3">
            <v>2021</v>
          </cell>
          <cell r="AC3">
            <v>2022</v>
          </cell>
          <cell r="AD3">
            <v>2023</v>
          </cell>
          <cell r="AE3">
            <v>2024</v>
          </cell>
          <cell r="AF3">
            <v>2025</v>
          </cell>
        </row>
        <row r="4">
          <cell r="K4">
            <v>14.107134330875205</v>
          </cell>
          <cell r="L4">
            <v>13.490061687441726</v>
          </cell>
          <cell r="M4">
            <v>12.83046648235087</v>
          </cell>
          <cell r="N4">
            <v>12.295244524103257</v>
          </cell>
          <cell r="O4">
            <v>11.849487727169015</v>
          </cell>
          <cell r="P4">
            <v>11.736477839637294</v>
          </cell>
          <cell r="Q4">
            <v>9.3286575399979004</v>
          </cell>
          <cell r="R4">
            <v>8.6149043231166225</v>
          </cell>
          <cell r="S4">
            <v>6.7604607181939125</v>
          </cell>
          <cell r="T4">
            <v>8.2335170235599406</v>
          </cell>
          <cell r="U4">
            <v>8.6842066055059544</v>
          </cell>
          <cell r="V4">
            <v>7.994890480070481</v>
          </cell>
          <cell r="W4">
            <v>8.2371184976906626</v>
          </cell>
          <cell r="X4">
            <v>7.9405094910844811</v>
          </cell>
          <cell r="Y4">
            <v>7.7357314963683335</v>
          </cell>
          <cell r="Z4">
            <v>7.5218759877208701</v>
          </cell>
          <cell r="AA4">
            <v>15.261216110191686</v>
          </cell>
          <cell r="AB4">
            <v>13.451267711824544</v>
          </cell>
          <cell r="AC4">
            <v>8.4554352186755946</v>
          </cell>
          <cell r="AD4">
            <v>8.3348540043209596</v>
          </cell>
          <cell r="AE4">
            <v>8.2534247825404528</v>
          </cell>
          <cell r="AF4">
            <v>8.152020858450431</v>
          </cell>
        </row>
        <row r="9">
          <cell r="K9">
            <v>3.8632509528948304</v>
          </cell>
          <cell r="L9">
            <v>2.5220828116954834</v>
          </cell>
          <cell r="M9">
            <v>3.5453791153326648</v>
          </cell>
          <cell r="N9">
            <v>3.3981429785051205</v>
          </cell>
          <cell r="O9">
            <v>1.5042754810557426</v>
          </cell>
          <cell r="P9">
            <v>-2.1049111224018162</v>
          </cell>
          <cell r="Q9">
            <v>-8.6344682340737222E-2</v>
          </cell>
          <cell r="R9">
            <v>2.3808517373567213</v>
          </cell>
          <cell r="S9">
            <v>-2.9906699831089014</v>
          </cell>
          <cell r="T9">
            <v>0.37452935562980372</v>
          </cell>
          <cell r="U9">
            <v>0.85471696157590316</v>
          </cell>
          <cell r="V9">
            <v>1.3342264924445857</v>
          </cell>
          <cell r="W9">
            <v>1.4423232061543132</v>
          </cell>
          <cell r="X9">
            <v>2.1789848611675495</v>
          </cell>
          <cell r="Y9">
            <v>1.5398600677068828</v>
          </cell>
          <cell r="Z9">
            <v>0.69500775248123148</v>
          </cell>
          <cell r="AA9">
            <v>-2.0475787818050293</v>
          </cell>
          <cell r="AB9">
            <v>5.2094777200397431</v>
          </cell>
          <cell r="AC9">
            <v>6.1030335363794705</v>
          </cell>
          <cell r="AD9">
            <v>5.4246007309920685</v>
          </cell>
          <cell r="AE9">
            <v>2.9199950192626289</v>
          </cell>
          <cell r="AF9">
            <v>2.3780647867206284</v>
          </cell>
        </row>
        <row r="13">
          <cell r="Q13">
            <v>2010</v>
          </cell>
          <cell r="R13">
            <v>2011</v>
          </cell>
          <cell r="S13">
            <v>2012</v>
          </cell>
          <cell r="T13">
            <v>2013</v>
          </cell>
          <cell r="U13">
            <v>2014</v>
          </cell>
          <cell r="V13">
            <v>2015</v>
          </cell>
          <cell r="W13">
            <v>2016</v>
          </cell>
          <cell r="X13">
            <v>2017</v>
          </cell>
          <cell r="Y13">
            <v>2018</v>
          </cell>
          <cell r="Z13">
            <v>2019</v>
          </cell>
          <cell r="AA13">
            <v>2020</v>
          </cell>
          <cell r="AB13">
            <v>2021</v>
          </cell>
          <cell r="AC13">
            <v>2022</v>
          </cell>
          <cell r="AD13">
            <v>2023</v>
          </cell>
          <cell r="AE13">
            <v>2024</v>
          </cell>
          <cell r="AF13">
            <v>2025</v>
          </cell>
        </row>
        <row r="14">
          <cell r="K14">
            <v>1.3311964227406889</v>
          </cell>
          <cell r="L14">
            <v>0.3495800029326972</v>
          </cell>
          <cell r="M14">
            <v>0.77052960413720939</v>
          </cell>
          <cell r="N14">
            <v>1.0685145221645911</v>
          </cell>
          <cell r="O14">
            <v>-1.6106108927880172</v>
          </cell>
          <cell r="P14">
            <v>-1.6492715019074637</v>
          </cell>
          <cell r="Q14">
            <v>-1.6377675668292113</v>
          </cell>
          <cell r="R14">
            <v>-0.51182490918549206</v>
          </cell>
          <cell r="S14">
            <v>-5.5366446866750749</v>
          </cell>
          <cell r="T14">
            <v>-0.72805481930193139</v>
          </cell>
          <cell r="U14">
            <v>0.61717343386280277</v>
          </cell>
          <cell r="V14">
            <v>1.1798072808392561</v>
          </cell>
          <cell r="W14">
            <v>0.91339915765379942</v>
          </cell>
          <cell r="X14">
            <v>0.81991713969529201</v>
          </cell>
          <cell r="Y14">
            <v>0.20587430892223324</v>
          </cell>
          <cell r="Z14">
            <v>-0.19017938650466704</v>
          </cell>
          <cell r="AA14">
            <v>-2.3150995609450007</v>
          </cell>
          <cell r="AB14">
            <v>3.6485040345115607</v>
          </cell>
          <cell r="AC14">
            <v>-0.64463352038063704</v>
          </cell>
          <cell r="AD14">
            <v>0.40000276022271919</v>
          </cell>
          <cell r="AE14">
            <v>1.1698148735994636</v>
          </cell>
          <cell r="AF14">
            <v>0.88762190757272208</v>
          </cell>
        </row>
        <row r="35">
          <cell r="L35">
            <v>2005</v>
          </cell>
          <cell r="M35">
            <v>2006</v>
          </cell>
          <cell r="N35">
            <v>2007</v>
          </cell>
          <cell r="O35">
            <v>2008</v>
          </cell>
          <cell r="P35">
            <v>2009</v>
          </cell>
          <cell r="Q35">
            <v>2010</v>
          </cell>
          <cell r="R35">
            <v>2011</v>
          </cell>
          <cell r="S35">
            <v>2012</v>
          </cell>
          <cell r="T35">
            <v>2013</v>
          </cell>
          <cell r="U35">
            <v>2014</v>
          </cell>
          <cell r="V35">
            <v>2015</v>
          </cell>
          <cell r="W35">
            <v>2016</v>
          </cell>
          <cell r="X35">
            <v>2017</v>
          </cell>
          <cell r="Y35">
            <v>2018</v>
          </cell>
          <cell r="Z35">
            <v>2019</v>
          </cell>
          <cell r="AA35">
            <v>2020</v>
          </cell>
          <cell r="AB35">
            <v>2021</v>
          </cell>
          <cell r="AC35">
            <v>2022</v>
          </cell>
          <cell r="AD35">
            <v>2023</v>
          </cell>
          <cell r="AE35">
            <v>2024</v>
          </cell>
          <cell r="AF35">
            <v>2025</v>
          </cell>
        </row>
        <row r="36">
          <cell r="L36">
            <v>46.842933091458981</v>
          </cell>
          <cell r="M36">
            <v>46.384616376180361</v>
          </cell>
          <cell r="N36">
            <v>45.557062738907227</v>
          </cell>
          <cell r="O36">
            <v>45.104944187239326</v>
          </cell>
          <cell r="P36">
            <v>43.182879288269682</v>
          </cell>
          <cell r="Q36">
            <v>43.472523712566122</v>
          </cell>
          <cell r="R36">
            <v>43.575871775314809</v>
          </cell>
          <cell r="S36">
            <v>42.439234213588122</v>
          </cell>
          <cell r="T36">
            <v>42.694690410857156</v>
          </cell>
          <cell r="U36">
            <v>42.45892264444656</v>
          </cell>
          <cell r="V36">
            <v>42.543093058970172</v>
          </cell>
          <cell r="W36">
            <v>44.590044578085248</v>
          </cell>
          <cell r="X36">
            <v>44.088477740400641</v>
          </cell>
          <cell r="Y36">
            <v>43.369754174699473</v>
          </cell>
          <cell r="Z36">
            <v>43.325475393405313</v>
          </cell>
          <cell r="AA36">
            <v>42.863520084255775</v>
          </cell>
          <cell r="AB36">
            <v>44.956773989717668</v>
          </cell>
          <cell r="AC36">
            <v>45.967137575018114</v>
          </cell>
          <cell r="AD36">
            <v>46.676227153365083</v>
          </cell>
          <cell r="AE36">
            <v>44.098007862074397</v>
          </cell>
          <cell r="AF36">
            <v>43.339744538146668</v>
          </cell>
        </row>
        <row r="41">
          <cell r="L41">
            <v>2005</v>
          </cell>
          <cell r="M41">
            <v>2006</v>
          </cell>
          <cell r="N41">
            <v>2007</v>
          </cell>
          <cell r="O41">
            <v>2008</v>
          </cell>
          <cell r="P41">
            <v>2009</v>
          </cell>
          <cell r="Q41">
            <v>2010</v>
          </cell>
          <cell r="R41">
            <v>2011</v>
          </cell>
          <cell r="S41">
            <v>2012</v>
          </cell>
          <cell r="T41">
            <v>2013</v>
          </cell>
          <cell r="U41">
            <v>2014</v>
          </cell>
          <cell r="V41">
            <v>2015</v>
          </cell>
          <cell r="W41">
            <v>2016</v>
          </cell>
          <cell r="X41">
            <v>2017</v>
          </cell>
          <cell r="Y41">
            <v>2018</v>
          </cell>
          <cell r="Z41">
            <v>2019</v>
          </cell>
          <cell r="AA41">
            <v>2020</v>
          </cell>
          <cell r="AB41">
            <v>2021</v>
          </cell>
          <cell r="AC41">
            <v>2022</v>
          </cell>
          <cell r="AD41">
            <v>2023</v>
          </cell>
          <cell r="AE41">
            <v>2024</v>
          </cell>
          <cell r="AF41">
            <v>2025</v>
          </cell>
        </row>
        <row r="42">
          <cell r="L42">
            <v>24.32819942204657</v>
          </cell>
          <cell r="M42">
            <v>24.744305690227829</v>
          </cell>
          <cell r="N42">
            <v>24.567378182172291</v>
          </cell>
          <cell r="O42">
            <v>23.777180881936104</v>
          </cell>
          <cell r="P42">
            <v>21.550837675189978</v>
          </cell>
          <cell r="Q42">
            <v>22.413493305512088</v>
          </cell>
          <cell r="R42">
            <v>22.852063239100506</v>
          </cell>
          <cell r="S42">
            <v>21.821387018298488</v>
          </cell>
          <cell r="T42">
            <v>20.622277962441061</v>
          </cell>
          <cell r="U42">
            <v>20.976945028217401</v>
          </cell>
          <cell r="V42">
            <v>21.329531916065807</v>
          </cell>
          <cell r="W42">
            <v>21.666631621002168</v>
          </cell>
          <cell r="X42">
            <v>22.047080037579171</v>
          </cell>
          <cell r="Y42">
            <v>22.817671469329355</v>
          </cell>
          <cell r="Z42">
            <v>22.602760206052647</v>
          </cell>
          <cell r="AA42">
            <v>22.817890451458037</v>
          </cell>
          <cell r="AB42">
            <v>23.052991354797943</v>
          </cell>
          <cell r="AC42">
            <v>23.194145954750685</v>
          </cell>
          <cell r="AD42">
            <v>21.829820171044069</v>
          </cell>
          <cell r="AE42">
            <v>24.278700601934215</v>
          </cell>
          <cell r="AF42">
            <v>24.884516118426461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995"/>
      <sheetName val="1996"/>
      <sheetName val="1997"/>
      <sheetName val="1998"/>
      <sheetName val="1999"/>
      <sheetName val="2000"/>
      <sheetName val="2001"/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B18">
            <v>1584107</v>
          </cell>
          <cell r="C18">
            <v>698242</v>
          </cell>
          <cell r="G18">
            <v>66268</v>
          </cell>
          <cell r="T18">
            <v>229687</v>
          </cell>
          <cell r="U18">
            <v>431577</v>
          </cell>
          <cell r="V18">
            <v>141489</v>
          </cell>
          <cell r="W18">
            <v>287380</v>
          </cell>
          <cell r="Y18">
            <v>158333</v>
          </cell>
        </row>
      </sheetData>
      <sheetData sheetId="16">
        <row r="18">
          <cell r="B18">
            <v>1617945</v>
          </cell>
          <cell r="C18">
            <v>713124</v>
          </cell>
          <cell r="G18">
            <v>68682</v>
          </cell>
          <cell r="T18">
            <v>233062</v>
          </cell>
          <cell r="U18">
            <v>434619</v>
          </cell>
          <cell r="V18">
            <v>144002</v>
          </cell>
          <cell r="W18">
            <v>287769</v>
          </cell>
          <cell r="Y18">
            <v>168458</v>
          </cell>
        </row>
      </sheetData>
      <sheetData sheetId="17">
        <row r="18">
          <cell r="B18">
            <v>1657362</v>
          </cell>
          <cell r="C18">
            <v>732901</v>
          </cell>
          <cell r="G18">
            <v>71382</v>
          </cell>
          <cell r="T18">
            <v>231798</v>
          </cell>
          <cell r="U18">
            <v>443934</v>
          </cell>
          <cell r="V18">
            <v>148987</v>
          </cell>
          <cell r="W18">
            <v>291914</v>
          </cell>
          <cell r="Y18">
            <v>177347</v>
          </cell>
        </row>
      </sheetData>
      <sheetData sheetId="18">
        <row r="18">
          <cell r="B18">
            <v>1632899</v>
          </cell>
          <cell r="C18">
            <v>709075</v>
          </cell>
          <cell r="G18">
            <v>70533</v>
          </cell>
          <cell r="T18">
            <v>228418</v>
          </cell>
          <cell r="U18">
            <v>447325</v>
          </cell>
          <cell r="V18">
            <v>153107</v>
          </cell>
          <cell r="W18">
            <v>291186</v>
          </cell>
          <cell r="Y18">
            <v>177548</v>
          </cell>
        </row>
      </sheetData>
      <sheetData sheetId="19">
        <row r="18">
          <cell r="B18">
            <v>1621261</v>
          </cell>
          <cell r="C18">
            <v>700073</v>
          </cell>
          <cell r="G18">
            <v>73378</v>
          </cell>
          <cell r="T18">
            <v>227201</v>
          </cell>
          <cell r="U18">
            <v>444922</v>
          </cell>
          <cell r="V18">
            <v>156156</v>
          </cell>
          <cell r="W18">
            <v>285626</v>
          </cell>
          <cell r="Y18">
            <v>175687</v>
          </cell>
        </row>
      </sheetData>
      <sheetData sheetId="20">
        <row r="18">
          <cell r="B18">
            <v>1635871</v>
          </cell>
          <cell r="C18">
            <v>704707</v>
          </cell>
          <cell r="G18">
            <v>77425</v>
          </cell>
          <cell r="T18">
            <v>225082</v>
          </cell>
          <cell r="U18">
            <v>446555</v>
          </cell>
          <cell r="V18">
            <v>157049</v>
          </cell>
          <cell r="W18">
            <v>286320</v>
          </cell>
          <cell r="Y18">
            <v>182103</v>
          </cell>
        </row>
      </sheetData>
      <sheetData sheetId="21">
        <row r="18">
          <cell r="B18">
            <v>1663278</v>
          </cell>
          <cell r="C18">
            <v>726045</v>
          </cell>
          <cell r="G18">
            <v>76446</v>
          </cell>
          <cell r="T18">
            <v>223927</v>
          </cell>
          <cell r="U18">
            <v>453285</v>
          </cell>
          <cell r="V18">
            <v>160020</v>
          </cell>
          <cell r="W18">
            <v>289685</v>
          </cell>
          <cell r="Y18">
            <v>183574</v>
          </cell>
        </row>
      </sheetData>
      <sheetData sheetId="22">
        <row r="18">
          <cell r="B18">
            <v>1704857</v>
          </cell>
          <cell r="C18">
            <v>760912</v>
          </cell>
          <cell r="G18">
            <v>73875</v>
          </cell>
          <cell r="T18">
            <v>227016</v>
          </cell>
          <cell r="U18">
            <v>453625</v>
          </cell>
          <cell r="V18">
            <v>161582</v>
          </cell>
          <cell r="W18">
            <v>288449</v>
          </cell>
          <cell r="Y18">
            <v>189428</v>
          </cell>
        </row>
      </sheetData>
      <sheetData sheetId="23">
        <row r="18">
          <cell r="B18">
            <v>1744493</v>
          </cell>
          <cell r="C18">
            <v>791928</v>
          </cell>
          <cell r="G18">
            <v>71290</v>
          </cell>
          <cell r="T18">
            <v>229156</v>
          </cell>
          <cell r="U18">
            <v>459631</v>
          </cell>
          <cell r="V18">
            <v>163351</v>
          </cell>
          <cell r="W18">
            <v>292509</v>
          </cell>
          <cell r="Y18">
            <v>192489</v>
          </cell>
        </row>
      </sheetData>
      <sheetData sheetId="24">
        <row r="18">
          <cell r="B18">
            <v>1777744</v>
          </cell>
          <cell r="C18">
            <v>812813</v>
          </cell>
          <cell r="G18">
            <v>70853</v>
          </cell>
          <cell r="T18">
            <v>232735</v>
          </cell>
          <cell r="U18">
            <v>466053</v>
          </cell>
          <cell r="V18">
            <v>165534</v>
          </cell>
          <cell r="W18">
            <v>296552</v>
          </cell>
          <cell r="Y18">
            <v>195291</v>
          </cell>
        </row>
        <row r="63">
          <cell r="G63">
            <v>65588</v>
          </cell>
        </row>
        <row r="64">
          <cell r="G64">
            <v>16739</v>
          </cell>
        </row>
        <row r="68">
          <cell r="G68">
            <v>4235</v>
          </cell>
        </row>
        <row r="70">
          <cell r="G70">
            <v>7711</v>
          </cell>
        </row>
        <row r="80">
          <cell r="G80">
            <v>28559</v>
          </cell>
        </row>
        <row r="81">
          <cell r="G81">
            <v>19957</v>
          </cell>
        </row>
        <row r="85">
          <cell r="G85">
            <v>272</v>
          </cell>
        </row>
        <row r="87">
          <cell r="G87">
            <v>23562</v>
          </cell>
        </row>
      </sheetData>
      <sheetData sheetId="25">
        <row r="18">
          <cell r="B18">
            <v>1804067</v>
          </cell>
          <cell r="C18">
            <v>836097</v>
          </cell>
          <cell r="G18">
            <v>71925</v>
          </cell>
          <cell r="T18">
            <v>234497</v>
          </cell>
          <cell r="U18">
            <v>461751</v>
          </cell>
          <cell r="V18">
            <v>167297</v>
          </cell>
          <cell r="W18">
            <v>290389</v>
          </cell>
          <cell r="Y18">
            <v>199797</v>
          </cell>
        </row>
        <row r="63">
          <cell r="G63">
            <v>65198</v>
          </cell>
        </row>
        <row r="64">
          <cell r="G64">
            <v>17025</v>
          </cell>
        </row>
        <row r="68">
          <cell r="G68">
            <v>10291</v>
          </cell>
        </row>
        <row r="70">
          <cell r="G70">
            <v>6663</v>
          </cell>
        </row>
        <row r="80">
          <cell r="G80">
            <v>31026</v>
          </cell>
        </row>
        <row r="81">
          <cell r="G81">
            <v>22226</v>
          </cell>
        </row>
        <row r="85">
          <cell r="G85">
            <v>-280</v>
          </cell>
        </row>
        <row r="87">
          <cell r="G87">
            <v>23228</v>
          </cell>
        </row>
      </sheetData>
      <sheetData sheetId="26">
        <row r="18">
          <cell r="B18">
            <v>1670012</v>
          </cell>
          <cell r="C18">
            <v>748198</v>
          </cell>
          <cell r="G18">
            <v>73480</v>
          </cell>
          <cell r="T18">
            <v>236151</v>
          </cell>
          <cell r="U18">
            <v>438493</v>
          </cell>
          <cell r="V18">
            <v>168790</v>
          </cell>
          <cell r="W18">
            <v>265992</v>
          </cell>
          <cell r="Y18">
            <v>173690</v>
          </cell>
        </row>
        <row r="63">
          <cell r="G63">
            <v>64272</v>
          </cell>
        </row>
        <row r="64">
          <cell r="G64">
            <v>17205</v>
          </cell>
        </row>
        <row r="68">
          <cell r="G68">
            <v>8389</v>
          </cell>
        </row>
        <row r="70">
          <cell r="G70">
            <v>6746</v>
          </cell>
        </row>
        <row r="80">
          <cell r="G80">
            <v>26578</v>
          </cell>
        </row>
        <row r="81">
          <cell r="G81">
            <v>20593</v>
          </cell>
        </row>
        <row r="85">
          <cell r="G85">
            <v>-24</v>
          </cell>
        </row>
        <row r="87">
          <cell r="G87">
            <v>22523</v>
          </cell>
        </row>
      </sheetData>
      <sheetData sheetId="27">
        <row r="18">
          <cell r="B18">
            <v>1842507</v>
          </cell>
          <cell r="C18">
            <v>870425</v>
          </cell>
          <cell r="G18">
            <v>69031</v>
          </cell>
          <cell r="T18">
            <v>246258</v>
          </cell>
          <cell r="U18">
            <v>458303</v>
          </cell>
          <cell r="V18">
            <v>172012</v>
          </cell>
          <cell r="W18">
            <v>282214</v>
          </cell>
          <cell r="Y18">
            <v>198491</v>
          </cell>
        </row>
        <row r="63">
          <cell r="G63">
            <v>68925</v>
          </cell>
        </row>
        <row r="64">
          <cell r="G64">
            <v>17602</v>
          </cell>
        </row>
        <row r="68">
          <cell r="G68">
            <v>9053</v>
          </cell>
        </row>
        <row r="70">
          <cell r="G70">
            <v>6729</v>
          </cell>
        </row>
        <row r="80">
          <cell r="G80">
            <v>29682</v>
          </cell>
        </row>
        <row r="81">
          <cell r="G81">
            <v>22697</v>
          </cell>
        </row>
        <row r="85">
          <cell r="G85">
            <v>-369</v>
          </cell>
        </row>
        <row r="87">
          <cell r="G87">
            <v>22003</v>
          </cell>
        </row>
      </sheetData>
      <sheetData sheetId="28">
        <row r="18">
          <cell r="B18">
            <v>1998073</v>
          </cell>
          <cell r="C18">
            <v>968766</v>
          </cell>
          <cell r="G18">
            <v>81433</v>
          </cell>
          <cell r="T18">
            <v>251896</v>
          </cell>
          <cell r="U18">
            <v>491511</v>
          </cell>
          <cell r="V18">
            <v>176789</v>
          </cell>
          <cell r="W18">
            <v>310426</v>
          </cell>
          <cell r="Y18">
            <v>204466</v>
          </cell>
        </row>
        <row r="63">
          <cell r="G63">
            <v>85798</v>
          </cell>
        </row>
        <row r="64">
          <cell r="G64">
            <v>18524</v>
          </cell>
        </row>
        <row r="68">
          <cell r="G68">
            <v>5554</v>
          </cell>
        </row>
        <row r="70">
          <cell r="G70">
            <v>6678</v>
          </cell>
        </row>
        <row r="80">
          <cell r="G80">
            <v>40546</v>
          </cell>
        </row>
        <row r="81">
          <cell r="G81">
            <v>24107</v>
          </cell>
        </row>
        <row r="85">
          <cell r="G85">
            <v>-2910</v>
          </cell>
        </row>
        <row r="87">
          <cell r="G87">
            <v>25287</v>
          </cell>
        </row>
      </sheetData>
      <sheetData sheetId="29">
        <row r="18">
          <cell r="B18">
            <v>2142744</v>
          </cell>
          <cell r="C18">
            <v>1052945</v>
          </cell>
          <cell r="G18">
            <v>92937</v>
          </cell>
          <cell r="T18">
            <v>259048</v>
          </cell>
          <cell r="U18">
            <v>520010</v>
          </cell>
          <cell r="V18">
            <v>186567</v>
          </cell>
          <cell r="W18">
            <v>328970</v>
          </cell>
          <cell r="Y18">
            <v>217804</v>
          </cell>
        </row>
        <row r="38">
          <cell r="C38">
            <v>491475</v>
          </cell>
          <cell r="G38">
            <v>51510</v>
          </cell>
          <cell r="T38">
            <v>60036</v>
          </cell>
          <cell r="V38">
            <v>164548</v>
          </cell>
          <cell r="W38">
            <v>299900</v>
          </cell>
        </row>
        <row r="63">
          <cell r="G63">
            <v>181646</v>
          </cell>
        </row>
        <row r="64">
          <cell r="G64">
            <v>19493</v>
          </cell>
        </row>
        <row r="68">
          <cell r="G68">
            <v>7323</v>
          </cell>
        </row>
        <row r="70">
          <cell r="G70">
            <v>7591</v>
          </cell>
        </row>
        <row r="80">
          <cell r="G80">
            <v>161413</v>
          </cell>
        </row>
        <row r="81">
          <cell r="G81">
            <v>20252</v>
          </cell>
        </row>
        <row r="85">
          <cell r="G85">
            <v>2790</v>
          </cell>
        </row>
        <row r="87">
          <cell r="G87">
            <v>24786</v>
          </cell>
        </row>
        <row r="133">
          <cell r="V133">
            <v>1325105</v>
          </cell>
        </row>
        <row r="203">
          <cell r="C203">
            <v>66670</v>
          </cell>
          <cell r="G203">
            <v>45289</v>
          </cell>
          <cell r="T203">
            <v>-152867</v>
          </cell>
          <cell r="V203">
            <v>49357</v>
          </cell>
          <cell r="W203">
            <v>11601</v>
          </cell>
        </row>
      </sheetData>
      <sheetData sheetId="30">
        <row r="18">
          <cell r="B18">
            <v>2202031</v>
          </cell>
          <cell r="C18">
            <v>1066894</v>
          </cell>
          <cell r="G18">
            <v>100500</v>
          </cell>
          <cell r="T18">
            <v>270260</v>
          </cell>
          <cell r="U18">
            <v>531089</v>
          </cell>
          <cell r="V18">
            <v>192928</v>
          </cell>
          <cell r="W18">
            <v>333535</v>
          </cell>
          <cell r="Y18">
            <v>233288</v>
          </cell>
        </row>
        <row r="38">
          <cell r="C38">
            <v>470479</v>
          </cell>
          <cell r="G38">
            <v>57437</v>
          </cell>
          <cell r="T38">
            <v>61221</v>
          </cell>
          <cell r="V38">
            <v>170149</v>
          </cell>
          <cell r="W38">
            <v>303414</v>
          </cell>
        </row>
        <row r="63">
          <cell r="G63">
            <v>193789</v>
          </cell>
        </row>
        <row r="64">
          <cell r="G64">
            <v>19689</v>
          </cell>
        </row>
        <row r="68">
          <cell r="G68">
            <v>8779</v>
          </cell>
        </row>
        <row r="70">
          <cell r="G70">
            <v>7503</v>
          </cell>
        </row>
        <row r="80">
          <cell r="G80">
            <v>170923</v>
          </cell>
        </row>
        <row r="81">
          <cell r="G81">
            <v>21486</v>
          </cell>
        </row>
        <row r="85">
          <cell r="G85">
            <v>3709</v>
          </cell>
        </row>
        <row r="87">
          <cell r="G87">
            <v>25081</v>
          </cell>
        </row>
        <row r="133">
          <cell r="V133">
            <v>1363798</v>
          </cell>
        </row>
        <row r="203">
          <cell r="C203">
            <v>8984</v>
          </cell>
          <cell r="G203">
            <v>50120</v>
          </cell>
          <cell r="T203">
            <v>-73779</v>
          </cell>
          <cell r="V203">
            <v>29116</v>
          </cell>
          <cell r="W203">
            <v>7381</v>
          </cell>
        </row>
      </sheetData>
      <sheetData sheetId="31">
        <row r="18">
          <cell r="B18">
            <v>2258049</v>
          </cell>
          <cell r="C18">
            <v>1094958</v>
          </cell>
          <cell r="G18">
            <v>97462</v>
          </cell>
          <cell r="T18">
            <v>278680</v>
          </cell>
          <cell r="U18">
            <v>543533</v>
          </cell>
          <cell r="V18">
            <v>199505</v>
          </cell>
          <cell r="W18">
            <v>339240</v>
          </cell>
          <cell r="Y18">
            <v>243416</v>
          </cell>
        </row>
        <row r="38">
          <cell r="C38">
            <v>474552</v>
          </cell>
          <cell r="G38">
            <v>54714</v>
          </cell>
          <cell r="T38">
            <v>62698</v>
          </cell>
          <cell r="V38">
            <v>176145</v>
          </cell>
          <cell r="W38">
            <v>308083</v>
          </cell>
        </row>
        <row r="133">
          <cell r="V133">
            <v>1396230</v>
          </cell>
        </row>
        <row r="203">
          <cell r="C203">
            <v>5103</v>
          </cell>
          <cell r="G203">
            <v>51880</v>
          </cell>
          <cell r="T203">
            <v>-69381</v>
          </cell>
          <cell r="V203">
            <v>35900</v>
          </cell>
          <cell r="W203">
            <v>5914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</sheetNames>
    <sheetDataSet>
      <sheetData sheetId="0"/>
      <sheetData sheetId="1">
        <row r="12">
          <cell r="R12">
            <v>177347</v>
          </cell>
          <cell r="S12">
            <v>177548</v>
          </cell>
          <cell r="T12">
            <v>175687</v>
          </cell>
          <cell r="U12">
            <v>182103</v>
          </cell>
          <cell r="V12">
            <v>183574</v>
          </cell>
          <cell r="W12">
            <v>189428</v>
          </cell>
          <cell r="X12">
            <v>192489</v>
          </cell>
          <cell r="Y12">
            <v>195291</v>
          </cell>
          <cell r="Z12">
            <v>199797</v>
          </cell>
          <cell r="AA12">
            <v>173690</v>
          </cell>
          <cell r="AB12">
            <v>198491</v>
          </cell>
          <cell r="AC12">
            <v>204466</v>
          </cell>
          <cell r="AD12">
            <v>217804</v>
          </cell>
          <cell r="AE12">
            <v>233288</v>
          </cell>
          <cell r="AF12">
            <v>243416</v>
          </cell>
        </row>
        <row r="18">
          <cell r="R18">
            <v>1657362</v>
          </cell>
          <cell r="S18">
            <v>1632899</v>
          </cell>
          <cell r="T18">
            <v>1621261</v>
          </cell>
          <cell r="U18">
            <v>1635871</v>
          </cell>
          <cell r="V18">
            <v>1663278</v>
          </cell>
          <cell r="W18">
            <v>1704857</v>
          </cell>
          <cell r="X18">
            <v>1744493</v>
          </cell>
          <cell r="Y18">
            <v>1777744</v>
          </cell>
          <cell r="Z18">
            <v>1804067</v>
          </cell>
          <cell r="AA18">
            <v>1670012</v>
          </cell>
          <cell r="AB18">
            <v>1842507</v>
          </cell>
          <cell r="AC18">
            <v>1998073</v>
          </cell>
          <cell r="AD18">
            <v>2142744</v>
          </cell>
          <cell r="AE18">
            <v>2202031</v>
          </cell>
          <cell r="AF18">
            <v>2258049</v>
          </cell>
        </row>
      </sheetData>
      <sheetData sheetId="2">
        <row r="18">
          <cell r="R18">
            <v>732901</v>
          </cell>
          <cell r="S18">
            <v>709075</v>
          </cell>
          <cell r="T18">
            <v>700073</v>
          </cell>
          <cell r="U18">
            <v>704707</v>
          </cell>
          <cell r="V18">
            <v>726045</v>
          </cell>
          <cell r="W18">
            <v>760912</v>
          </cell>
          <cell r="X18">
            <v>791928</v>
          </cell>
          <cell r="Y18">
            <v>812813</v>
          </cell>
          <cell r="Z18">
            <v>836097</v>
          </cell>
          <cell r="AA18">
            <v>748198</v>
          </cell>
          <cell r="AB18">
            <v>870425</v>
          </cell>
          <cell r="AC18">
            <v>968766</v>
          </cell>
          <cell r="AD18">
            <v>1052945</v>
          </cell>
          <cell r="AE18">
            <v>1066894</v>
          </cell>
          <cell r="AF18">
            <v>1094958</v>
          </cell>
        </row>
      </sheetData>
      <sheetData sheetId="3"/>
      <sheetData sheetId="4"/>
      <sheetData sheetId="5"/>
      <sheetData sheetId="6">
        <row r="18">
          <cell r="R18">
            <v>71382</v>
          </cell>
          <cell r="S18">
            <v>70533</v>
          </cell>
          <cell r="T18">
            <v>73378</v>
          </cell>
          <cell r="U18">
            <v>77425</v>
          </cell>
          <cell r="V18">
            <v>76446</v>
          </cell>
          <cell r="W18">
            <v>73875</v>
          </cell>
          <cell r="X18">
            <v>71290</v>
          </cell>
          <cell r="Y18">
            <v>70853</v>
          </cell>
          <cell r="Z18">
            <v>71925</v>
          </cell>
          <cell r="AA18">
            <v>73480</v>
          </cell>
          <cell r="AB18">
            <v>69031</v>
          </cell>
          <cell r="AC18">
            <v>81433</v>
          </cell>
          <cell r="AD18">
            <v>92937</v>
          </cell>
          <cell r="AE18">
            <v>100500</v>
          </cell>
          <cell r="AF18">
            <v>97462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8">
          <cell r="R18">
            <v>231798</v>
          </cell>
          <cell r="S18">
            <v>228418</v>
          </cell>
          <cell r="T18">
            <v>227201</v>
          </cell>
          <cell r="U18">
            <v>225082</v>
          </cell>
          <cell r="V18">
            <v>223927</v>
          </cell>
          <cell r="W18">
            <v>227016</v>
          </cell>
          <cell r="X18">
            <v>229156</v>
          </cell>
          <cell r="Y18">
            <v>232735</v>
          </cell>
          <cell r="Z18">
            <v>234497</v>
          </cell>
          <cell r="AA18">
            <v>236151</v>
          </cell>
          <cell r="AB18">
            <v>246258</v>
          </cell>
          <cell r="AC18">
            <v>251896</v>
          </cell>
          <cell r="AD18">
            <v>259048</v>
          </cell>
          <cell r="AE18">
            <v>270260</v>
          </cell>
          <cell r="AF18">
            <v>278680</v>
          </cell>
        </row>
      </sheetData>
      <sheetData sheetId="20">
        <row r="18">
          <cell r="R18">
            <v>443934</v>
          </cell>
          <cell r="S18">
            <v>447325</v>
          </cell>
          <cell r="T18">
            <v>444922</v>
          </cell>
          <cell r="U18">
            <v>446555</v>
          </cell>
          <cell r="V18">
            <v>453285</v>
          </cell>
          <cell r="W18">
            <v>453625</v>
          </cell>
          <cell r="X18">
            <v>459631</v>
          </cell>
          <cell r="Y18">
            <v>466053</v>
          </cell>
          <cell r="Z18">
            <v>461751</v>
          </cell>
          <cell r="AA18">
            <v>438493</v>
          </cell>
          <cell r="AB18">
            <v>458303</v>
          </cell>
          <cell r="AC18">
            <v>491511</v>
          </cell>
          <cell r="AD18">
            <v>520010</v>
          </cell>
          <cell r="AE18">
            <v>531089</v>
          </cell>
          <cell r="AF18">
            <v>543533</v>
          </cell>
        </row>
      </sheetData>
      <sheetData sheetId="21">
        <row r="156">
          <cell r="K156">
            <v>845489</v>
          </cell>
          <cell r="L156">
            <v>874952</v>
          </cell>
          <cell r="M156">
            <v>910559</v>
          </cell>
          <cell r="N156">
            <v>941971</v>
          </cell>
          <cell r="O156">
            <v>961998</v>
          </cell>
          <cell r="P156">
            <v>942823</v>
          </cell>
          <cell r="Q156">
            <v>967514</v>
          </cell>
          <cell r="R156">
            <v>997599</v>
          </cell>
          <cell r="S156">
            <v>987528</v>
          </cell>
          <cell r="T156">
            <v>975664</v>
          </cell>
          <cell r="U156">
            <v>980633</v>
          </cell>
          <cell r="V156">
            <v>1000447</v>
          </cell>
          <cell r="W156">
            <v>1013655</v>
          </cell>
          <cell r="X156">
            <v>1039650</v>
          </cell>
          <cell r="Y156">
            <v>1058773</v>
          </cell>
          <cell r="Z156">
            <v>1067942</v>
          </cell>
          <cell r="AA156">
            <v>958005</v>
          </cell>
          <cell r="AB156">
            <v>1028546</v>
          </cell>
          <cell r="AC156">
            <v>1156910</v>
          </cell>
          <cell r="AD156">
            <v>1220658</v>
          </cell>
          <cell r="AE156">
            <v>1256740</v>
          </cell>
          <cell r="AF156">
            <v>1288257</v>
          </cell>
        </row>
      </sheetData>
      <sheetData sheetId="22">
        <row r="18">
          <cell r="R18">
            <v>291914</v>
          </cell>
          <cell r="S18">
            <v>291186</v>
          </cell>
          <cell r="T18">
            <v>285626</v>
          </cell>
          <cell r="U18">
            <v>286320</v>
          </cell>
          <cell r="V18">
            <v>289685</v>
          </cell>
          <cell r="W18">
            <v>288449</v>
          </cell>
          <cell r="X18">
            <v>292509</v>
          </cell>
          <cell r="Y18">
            <v>296552</v>
          </cell>
          <cell r="Z18">
            <v>290389</v>
          </cell>
          <cell r="AA18">
            <v>265992</v>
          </cell>
          <cell r="AB18">
            <v>282214</v>
          </cell>
          <cell r="AC18">
            <v>310426</v>
          </cell>
          <cell r="AD18">
            <v>328970</v>
          </cell>
          <cell r="AE18">
            <v>333535</v>
          </cell>
          <cell r="AF18">
            <v>339240</v>
          </cell>
        </row>
      </sheetData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ole"/>
      <sheetName val="S1_pre"/>
      <sheetName val="S11_pre"/>
      <sheetName val="S12_pre"/>
      <sheetName val="S13_pre"/>
      <sheetName val="PA_invio"/>
      <sheetName val="S14p_pre"/>
      <sheetName val="S14c_pre"/>
      <sheetName val="S15_pre"/>
      <sheetName val="P51g_sett_pubblicati"/>
      <sheetName val="Investimenti fissi lordi (P51)"/>
      <sheetName val="2025_noS13"/>
      <sheetName val="2024_noS13"/>
      <sheetName val="2023_noS13"/>
      <sheetName val="2022_noS13"/>
      <sheetName val="2021_noS13"/>
      <sheetName val="2020_noS13"/>
      <sheetName val="2016_noS13"/>
      <sheetName val="2017_noS13"/>
      <sheetName val="2018_noS13"/>
      <sheetName val="2019_noS13"/>
      <sheetName val="1995_noS13"/>
      <sheetName val="2000_noS13"/>
      <sheetName val="2001_noS13"/>
      <sheetName val="2002_noS13"/>
      <sheetName val="2003_noS13"/>
      <sheetName val="2004_noS13"/>
      <sheetName val="2005_noS13"/>
      <sheetName val="2006_noS13"/>
      <sheetName val="2007_noS13"/>
      <sheetName val="2008_noS13"/>
      <sheetName val="2009_noS13"/>
      <sheetName val="2010_noS13"/>
      <sheetName val="1997_noS13"/>
      <sheetName val="1996_noS13"/>
      <sheetName val="1999_noS13"/>
      <sheetName val="1998_noS13"/>
      <sheetName val="2011_noS13"/>
      <sheetName val="2012_noS13"/>
      <sheetName val="2013_noS13"/>
      <sheetName val="2014_noS13"/>
      <sheetName val="2015_noS13"/>
    </sheetNames>
    <sheetDataSet>
      <sheetData sheetId="0"/>
      <sheetData sheetId="1"/>
      <sheetData sheetId="2">
        <row r="3">
          <cell r="Z3">
            <v>72184</v>
          </cell>
          <cell r="AA3">
            <v>71640</v>
          </cell>
          <cell r="AB3">
            <v>62317</v>
          </cell>
          <cell r="AC3">
            <v>75184</v>
          </cell>
          <cell r="AD3">
            <v>86314</v>
          </cell>
          <cell r="AE3">
            <v>88878</v>
          </cell>
          <cell r="AF3">
            <v>86792</v>
          </cell>
          <cell r="AG3">
            <v>89232</v>
          </cell>
        </row>
        <row r="4">
          <cell r="Z4">
            <v>4655.8</v>
          </cell>
          <cell r="AA4">
            <v>4875.3999999999996</v>
          </cell>
          <cell r="AB4">
            <v>4617.3</v>
          </cell>
          <cell r="AC4">
            <v>5219.7</v>
          </cell>
          <cell r="AD4">
            <v>5224</v>
          </cell>
          <cell r="AE4">
            <v>5723.5</v>
          </cell>
          <cell r="AF4">
            <v>5747.6</v>
          </cell>
          <cell r="AG4">
            <v>5725.9</v>
          </cell>
        </row>
        <row r="5">
          <cell r="Z5">
            <v>7164.9</v>
          </cell>
          <cell r="AA5">
            <v>7213.9</v>
          </cell>
          <cell r="AB5">
            <v>6402.3</v>
          </cell>
          <cell r="AC5">
            <v>6593.9</v>
          </cell>
          <cell r="AD5">
            <v>7084.8</v>
          </cell>
          <cell r="AE5">
            <v>7022.8</v>
          </cell>
          <cell r="AF5">
            <v>6680</v>
          </cell>
          <cell r="AG5">
            <v>6624.6</v>
          </cell>
        </row>
        <row r="6">
          <cell r="Z6">
            <v>4545.6000000000004</v>
          </cell>
          <cell r="AA6">
            <v>4870.1000000000004</v>
          </cell>
          <cell r="AB6">
            <v>5278</v>
          </cell>
          <cell r="AC6">
            <v>6330.3</v>
          </cell>
          <cell r="AD6">
            <v>8034.6</v>
          </cell>
          <cell r="AE6">
            <v>6856.5</v>
          </cell>
          <cell r="AF6">
            <v>7212.7</v>
          </cell>
          <cell r="AG6">
            <v>7313</v>
          </cell>
        </row>
        <row r="7">
          <cell r="Z7">
            <v>2397.3000000000002</v>
          </cell>
          <cell r="AA7">
            <v>2359.4</v>
          </cell>
          <cell r="AB7">
            <v>2190.8000000000002</v>
          </cell>
          <cell r="AC7">
            <v>3536.2</v>
          </cell>
          <cell r="AD7">
            <v>3505.3</v>
          </cell>
          <cell r="AE7">
            <v>3669.8</v>
          </cell>
          <cell r="AF7">
            <v>4513</v>
          </cell>
          <cell r="AG7">
            <v>4181.8999999999996</v>
          </cell>
        </row>
        <row r="8">
          <cell r="Z8">
            <v>369.53</v>
          </cell>
          <cell r="AA8">
            <v>372.14</v>
          </cell>
          <cell r="AB8">
            <v>355.38</v>
          </cell>
          <cell r="AC8">
            <v>485.67</v>
          </cell>
          <cell r="AD8">
            <v>451.52</v>
          </cell>
          <cell r="AE8">
            <v>338.13</v>
          </cell>
          <cell r="AF8">
            <v>734.85</v>
          </cell>
          <cell r="AG8">
            <v>862.38</v>
          </cell>
        </row>
        <row r="9">
          <cell r="Z9">
            <v>20941</v>
          </cell>
          <cell r="AA9">
            <v>21470</v>
          </cell>
          <cell r="AB9">
            <v>19490</v>
          </cell>
          <cell r="AC9">
            <v>24270</v>
          </cell>
          <cell r="AD9">
            <v>29479</v>
          </cell>
          <cell r="AE9">
            <v>27534</v>
          </cell>
          <cell r="AF9">
            <v>50105</v>
          </cell>
          <cell r="AG9">
            <v>55316</v>
          </cell>
        </row>
        <row r="10">
          <cell r="Z10">
            <v>13430</v>
          </cell>
          <cell r="AA10">
            <v>14173</v>
          </cell>
          <cell r="AB10">
            <v>14136</v>
          </cell>
          <cell r="AC10">
            <v>15593</v>
          </cell>
          <cell r="AD10">
            <v>16965</v>
          </cell>
          <cell r="AE10">
            <v>17776</v>
          </cell>
          <cell r="AF10">
            <v>22349</v>
          </cell>
          <cell r="AG10">
            <v>25518</v>
          </cell>
        </row>
        <row r="11">
          <cell r="Z11">
            <v>2149.6</v>
          </cell>
          <cell r="AA11">
            <v>2247.1</v>
          </cell>
          <cell r="AB11">
            <v>1913.7</v>
          </cell>
          <cell r="AC11">
            <v>2570.1</v>
          </cell>
          <cell r="AD11">
            <v>2757.5</v>
          </cell>
          <cell r="AE11">
            <v>2746.1</v>
          </cell>
          <cell r="AF11">
            <v>3324.4</v>
          </cell>
          <cell r="AG11">
            <v>2171.1999999999998</v>
          </cell>
        </row>
        <row r="12">
          <cell r="Z12">
            <v>137.52000000000001</v>
          </cell>
          <cell r="AA12">
            <v>150.11000000000001</v>
          </cell>
          <cell r="AB12">
            <v>140.94</v>
          </cell>
          <cell r="AC12">
            <v>129.82</v>
          </cell>
          <cell r="AD12">
            <v>130.99</v>
          </cell>
          <cell r="AE12">
            <v>137.11000000000001</v>
          </cell>
          <cell r="AF12">
            <v>286.47000000000003</v>
          </cell>
          <cell r="AG12">
            <v>286.47000000000003</v>
          </cell>
        </row>
        <row r="13">
          <cell r="Z13">
            <v>18810</v>
          </cell>
          <cell r="AA13">
            <v>19903</v>
          </cell>
          <cell r="AB13">
            <v>16364</v>
          </cell>
          <cell r="AC13">
            <v>20053</v>
          </cell>
          <cell r="AD13">
            <v>22365</v>
          </cell>
          <cell r="AE13">
            <v>28057</v>
          </cell>
          <cell r="AF13">
            <v>27023</v>
          </cell>
          <cell r="AG13">
            <v>28766</v>
          </cell>
        </row>
        <row r="14">
          <cell r="Z14">
            <v>759.92</v>
          </cell>
          <cell r="AA14">
            <v>792.06</v>
          </cell>
          <cell r="AB14">
            <v>825.36</v>
          </cell>
          <cell r="AC14">
            <v>853.73</v>
          </cell>
          <cell r="AD14">
            <v>957.52</v>
          </cell>
          <cell r="AE14">
            <v>962.21</v>
          </cell>
          <cell r="AF14">
            <v>1070.8</v>
          </cell>
          <cell r="AG14">
            <v>1081.8</v>
          </cell>
        </row>
        <row r="15">
          <cell r="Z15">
            <v>2493.6999999999998</v>
          </cell>
          <cell r="AA15">
            <v>2705.2</v>
          </cell>
          <cell r="AB15">
            <v>1589.4</v>
          </cell>
          <cell r="AC15">
            <v>2880.9</v>
          </cell>
          <cell r="AD15">
            <v>876</v>
          </cell>
          <cell r="AE15">
            <v>1148.0999999999999</v>
          </cell>
          <cell r="AF15">
            <v>2002.9</v>
          </cell>
          <cell r="AG15">
            <v>2237.8000000000002</v>
          </cell>
        </row>
        <row r="16">
          <cell r="Z16">
            <v>947.27</v>
          </cell>
          <cell r="AA16">
            <v>1571.6</v>
          </cell>
          <cell r="AB16">
            <v>1429</v>
          </cell>
          <cell r="AC16">
            <v>1683.9</v>
          </cell>
          <cell r="AD16">
            <v>1691</v>
          </cell>
          <cell r="AE16">
            <v>1762.9</v>
          </cell>
          <cell r="AF16">
            <v>1885.4</v>
          </cell>
          <cell r="AG16">
            <v>2131.1999999999998</v>
          </cell>
        </row>
        <row r="17">
          <cell r="Z17">
            <v>813.17</v>
          </cell>
          <cell r="AA17">
            <v>906.01</v>
          </cell>
          <cell r="AB17">
            <v>877.38</v>
          </cell>
          <cell r="AC17">
            <v>644.70000000000005</v>
          </cell>
          <cell r="AD17">
            <v>1046</v>
          </cell>
          <cell r="AE17">
            <v>1327.4</v>
          </cell>
          <cell r="AF17">
            <v>1631.6</v>
          </cell>
          <cell r="AG17">
            <v>1929.7</v>
          </cell>
        </row>
        <row r="23">
          <cell r="Z23">
            <v>-5430.3</v>
          </cell>
          <cell r="AA23">
            <v>-6193.2</v>
          </cell>
          <cell r="AB23">
            <v>-6231.5</v>
          </cell>
          <cell r="AC23">
            <v>-6244.3</v>
          </cell>
          <cell r="AD23">
            <v>-6309</v>
          </cell>
          <cell r="AE23">
            <v>-6719.8</v>
          </cell>
          <cell r="AF23">
            <v>-6719.8</v>
          </cell>
          <cell r="AG23">
            <v>-6719.8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showGridLines="0" topLeftCell="A3" zoomScale="120" zoomScaleNormal="120" workbookViewId="0">
      <selection activeCell="L20" sqref="L20"/>
    </sheetView>
  </sheetViews>
  <sheetFormatPr defaultColWidth="9.140625" defaultRowHeight="12.75" x14ac:dyDescent="0.2"/>
  <cols>
    <col min="1" max="14" width="10.5703125" style="20" customWidth="1"/>
    <col min="15" max="16384" width="9.140625" style="20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6" ht="12.75" customHeight="1" x14ac:dyDescent="0.2"/>
    <row r="7" ht="14.45" customHeight="1" x14ac:dyDescent="0.2"/>
  </sheetData>
  <pageMargins left="0.75" right="0.75" top="1" bottom="1" header="0.5" footer="0.5"/>
  <pageSetup orientation="portrait" horizontalDpi="0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38"/>
  <sheetViews>
    <sheetView zoomScale="120" zoomScaleNormal="120" workbookViewId="0">
      <selection activeCell="R20" sqref="R20"/>
    </sheetView>
  </sheetViews>
  <sheetFormatPr defaultRowHeight="15" x14ac:dyDescent="0.25"/>
  <cols>
    <col min="1" max="1" width="27.85546875" customWidth="1"/>
    <col min="2" max="15" width="7.7109375" customWidth="1"/>
    <col min="16" max="16" width="7.85546875" customWidth="1"/>
    <col min="257" max="257" width="27.85546875" customWidth="1"/>
    <col min="258" max="271" width="7.7109375" customWidth="1"/>
    <col min="272" max="272" width="6" customWidth="1"/>
    <col min="513" max="513" width="27.85546875" customWidth="1"/>
    <col min="514" max="527" width="7.7109375" customWidth="1"/>
    <col min="528" max="528" width="6" customWidth="1"/>
    <col min="769" max="769" width="27.85546875" customWidth="1"/>
    <col min="770" max="783" width="7.7109375" customWidth="1"/>
    <col min="784" max="784" width="6" customWidth="1"/>
    <col min="1025" max="1025" width="27.85546875" customWidth="1"/>
    <col min="1026" max="1039" width="7.7109375" customWidth="1"/>
    <col min="1040" max="1040" width="6" customWidth="1"/>
    <col min="1281" max="1281" width="27.85546875" customWidth="1"/>
    <col min="1282" max="1295" width="7.7109375" customWidth="1"/>
    <col min="1296" max="1296" width="6" customWidth="1"/>
    <col min="1537" max="1537" width="27.85546875" customWidth="1"/>
    <col min="1538" max="1551" width="7.7109375" customWidth="1"/>
    <col min="1552" max="1552" width="6" customWidth="1"/>
    <col min="1793" max="1793" width="27.85546875" customWidth="1"/>
    <col min="1794" max="1807" width="7.7109375" customWidth="1"/>
    <col min="1808" max="1808" width="6" customWidth="1"/>
    <col min="2049" max="2049" width="27.85546875" customWidth="1"/>
    <col min="2050" max="2063" width="7.7109375" customWidth="1"/>
    <col min="2064" max="2064" width="6" customWidth="1"/>
    <col min="2305" max="2305" width="27.85546875" customWidth="1"/>
    <col min="2306" max="2319" width="7.7109375" customWidth="1"/>
    <col min="2320" max="2320" width="6" customWidth="1"/>
    <col min="2561" max="2561" width="27.85546875" customWidth="1"/>
    <col min="2562" max="2575" width="7.7109375" customWidth="1"/>
    <col min="2576" max="2576" width="6" customWidth="1"/>
    <col min="2817" max="2817" width="27.85546875" customWidth="1"/>
    <col min="2818" max="2831" width="7.7109375" customWidth="1"/>
    <col min="2832" max="2832" width="6" customWidth="1"/>
    <col min="3073" max="3073" width="27.85546875" customWidth="1"/>
    <col min="3074" max="3087" width="7.7109375" customWidth="1"/>
    <col min="3088" max="3088" width="6" customWidth="1"/>
    <col min="3329" max="3329" width="27.85546875" customWidth="1"/>
    <col min="3330" max="3343" width="7.7109375" customWidth="1"/>
    <col min="3344" max="3344" width="6" customWidth="1"/>
    <col min="3585" max="3585" width="27.85546875" customWidth="1"/>
    <col min="3586" max="3599" width="7.7109375" customWidth="1"/>
    <col min="3600" max="3600" width="6" customWidth="1"/>
    <col min="3841" max="3841" width="27.85546875" customWidth="1"/>
    <col min="3842" max="3855" width="7.7109375" customWidth="1"/>
    <col min="3856" max="3856" width="6" customWidth="1"/>
    <col min="4097" max="4097" width="27.85546875" customWidth="1"/>
    <col min="4098" max="4111" width="7.7109375" customWidth="1"/>
    <col min="4112" max="4112" width="6" customWidth="1"/>
    <col min="4353" max="4353" width="27.85546875" customWidth="1"/>
    <col min="4354" max="4367" width="7.7109375" customWidth="1"/>
    <col min="4368" max="4368" width="6" customWidth="1"/>
    <col min="4609" max="4609" width="27.85546875" customWidth="1"/>
    <col min="4610" max="4623" width="7.7109375" customWidth="1"/>
    <col min="4624" max="4624" width="6" customWidth="1"/>
    <col min="4865" max="4865" width="27.85546875" customWidth="1"/>
    <col min="4866" max="4879" width="7.7109375" customWidth="1"/>
    <col min="4880" max="4880" width="6" customWidth="1"/>
    <col min="5121" max="5121" width="27.85546875" customWidth="1"/>
    <col min="5122" max="5135" width="7.7109375" customWidth="1"/>
    <col min="5136" max="5136" width="6" customWidth="1"/>
    <col min="5377" max="5377" width="27.85546875" customWidth="1"/>
    <col min="5378" max="5391" width="7.7109375" customWidth="1"/>
    <col min="5392" max="5392" width="6" customWidth="1"/>
    <col min="5633" max="5633" width="27.85546875" customWidth="1"/>
    <col min="5634" max="5647" width="7.7109375" customWidth="1"/>
    <col min="5648" max="5648" width="6" customWidth="1"/>
    <col min="5889" max="5889" width="27.85546875" customWidth="1"/>
    <col min="5890" max="5903" width="7.7109375" customWidth="1"/>
    <col min="5904" max="5904" width="6" customWidth="1"/>
    <col min="6145" max="6145" width="27.85546875" customWidth="1"/>
    <col min="6146" max="6159" width="7.7109375" customWidth="1"/>
    <col min="6160" max="6160" width="6" customWidth="1"/>
    <col min="6401" max="6401" width="27.85546875" customWidth="1"/>
    <col min="6402" max="6415" width="7.7109375" customWidth="1"/>
    <col min="6416" max="6416" width="6" customWidth="1"/>
    <col min="6657" max="6657" width="27.85546875" customWidth="1"/>
    <col min="6658" max="6671" width="7.7109375" customWidth="1"/>
    <col min="6672" max="6672" width="6" customWidth="1"/>
    <col min="6913" max="6913" width="27.85546875" customWidth="1"/>
    <col min="6914" max="6927" width="7.7109375" customWidth="1"/>
    <col min="6928" max="6928" width="6" customWidth="1"/>
    <col min="7169" max="7169" width="27.85546875" customWidth="1"/>
    <col min="7170" max="7183" width="7.7109375" customWidth="1"/>
    <col min="7184" max="7184" width="6" customWidth="1"/>
    <col min="7425" max="7425" width="27.85546875" customWidth="1"/>
    <col min="7426" max="7439" width="7.7109375" customWidth="1"/>
    <col min="7440" max="7440" width="6" customWidth="1"/>
    <col min="7681" max="7681" width="27.85546875" customWidth="1"/>
    <col min="7682" max="7695" width="7.7109375" customWidth="1"/>
    <col min="7696" max="7696" width="6" customWidth="1"/>
    <col min="7937" max="7937" width="27.85546875" customWidth="1"/>
    <col min="7938" max="7951" width="7.7109375" customWidth="1"/>
    <col min="7952" max="7952" width="6" customWidth="1"/>
    <col min="8193" max="8193" width="27.85546875" customWidth="1"/>
    <col min="8194" max="8207" width="7.7109375" customWidth="1"/>
    <col min="8208" max="8208" width="6" customWidth="1"/>
    <col min="8449" max="8449" width="27.85546875" customWidth="1"/>
    <col min="8450" max="8463" width="7.7109375" customWidth="1"/>
    <col min="8464" max="8464" width="6" customWidth="1"/>
    <col min="8705" max="8705" width="27.85546875" customWidth="1"/>
    <col min="8706" max="8719" width="7.7109375" customWidth="1"/>
    <col min="8720" max="8720" width="6" customWidth="1"/>
    <col min="8961" max="8961" width="27.85546875" customWidth="1"/>
    <col min="8962" max="8975" width="7.7109375" customWidth="1"/>
    <col min="8976" max="8976" width="6" customWidth="1"/>
    <col min="9217" max="9217" width="27.85546875" customWidth="1"/>
    <col min="9218" max="9231" width="7.7109375" customWidth="1"/>
    <col min="9232" max="9232" width="6" customWidth="1"/>
    <col min="9473" max="9473" width="27.85546875" customWidth="1"/>
    <col min="9474" max="9487" width="7.7109375" customWidth="1"/>
    <col min="9488" max="9488" width="6" customWidth="1"/>
    <col min="9729" max="9729" width="27.85546875" customWidth="1"/>
    <col min="9730" max="9743" width="7.7109375" customWidth="1"/>
    <col min="9744" max="9744" width="6" customWidth="1"/>
    <col min="9985" max="9985" width="27.85546875" customWidth="1"/>
    <col min="9986" max="9999" width="7.7109375" customWidth="1"/>
    <col min="10000" max="10000" width="6" customWidth="1"/>
    <col min="10241" max="10241" width="27.85546875" customWidth="1"/>
    <col min="10242" max="10255" width="7.7109375" customWidth="1"/>
    <col min="10256" max="10256" width="6" customWidth="1"/>
    <col min="10497" max="10497" width="27.85546875" customWidth="1"/>
    <col min="10498" max="10511" width="7.7109375" customWidth="1"/>
    <col min="10512" max="10512" width="6" customWidth="1"/>
    <col min="10753" max="10753" width="27.85546875" customWidth="1"/>
    <col min="10754" max="10767" width="7.7109375" customWidth="1"/>
    <col min="10768" max="10768" width="6" customWidth="1"/>
    <col min="11009" max="11009" width="27.85546875" customWidth="1"/>
    <col min="11010" max="11023" width="7.7109375" customWidth="1"/>
    <col min="11024" max="11024" width="6" customWidth="1"/>
    <col min="11265" max="11265" width="27.85546875" customWidth="1"/>
    <col min="11266" max="11279" width="7.7109375" customWidth="1"/>
    <col min="11280" max="11280" width="6" customWidth="1"/>
    <col min="11521" max="11521" width="27.85546875" customWidth="1"/>
    <col min="11522" max="11535" width="7.7109375" customWidth="1"/>
    <col min="11536" max="11536" width="6" customWidth="1"/>
    <col min="11777" max="11777" width="27.85546875" customWidth="1"/>
    <col min="11778" max="11791" width="7.7109375" customWidth="1"/>
    <col min="11792" max="11792" width="6" customWidth="1"/>
    <col min="12033" max="12033" width="27.85546875" customWidth="1"/>
    <col min="12034" max="12047" width="7.7109375" customWidth="1"/>
    <col min="12048" max="12048" width="6" customWidth="1"/>
    <col min="12289" max="12289" width="27.85546875" customWidth="1"/>
    <col min="12290" max="12303" width="7.7109375" customWidth="1"/>
    <col min="12304" max="12304" width="6" customWidth="1"/>
    <col min="12545" max="12545" width="27.85546875" customWidth="1"/>
    <col min="12546" max="12559" width="7.7109375" customWidth="1"/>
    <col min="12560" max="12560" width="6" customWidth="1"/>
    <col min="12801" max="12801" width="27.85546875" customWidth="1"/>
    <col min="12802" max="12815" width="7.7109375" customWidth="1"/>
    <col min="12816" max="12816" width="6" customWidth="1"/>
    <col min="13057" max="13057" width="27.85546875" customWidth="1"/>
    <col min="13058" max="13071" width="7.7109375" customWidth="1"/>
    <col min="13072" max="13072" width="6" customWidth="1"/>
    <col min="13313" max="13313" width="27.85546875" customWidth="1"/>
    <col min="13314" max="13327" width="7.7109375" customWidth="1"/>
    <col min="13328" max="13328" width="6" customWidth="1"/>
    <col min="13569" max="13569" width="27.85546875" customWidth="1"/>
    <col min="13570" max="13583" width="7.7109375" customWidth="1"/>
    <col min="13584" max="13584" width="6" customWidth="1"/>
    <col min="13825" max="13825" width="27.85546875" customWidth="1"/>
    <col min="13826" max="13839" width="7.7109375" customWidth="1"/>
    <col min="13840" max="13840" width="6" customWidth="1"/>
    <col min="14081" max="14081" width="27.85546875" customWidth="1"/>
    <col min="14082" max="14095" width="7.7109375" customWidth="1"/>
    <col min="14096" max="14096" width="6" customWidth="1"/>
    <col min="14337" max="14337" width="27.85546875" customWidth="1"/>
    <col min="14338" max="14351" width="7.7109375" customWidth="1"/>
    <col min="14352" max="14352" width="6" customWidth="1"/>
    <col min="14593" max="14593" width="27.85546875" customWidth="1"/>
    <col min="14594" max="14607" width="7.7109375" customWidth="1"/>
    <col min="14608" max="14608" width="6" customWidth="1"/>
    <col min="14849" max="14849" width="27.85546875" customWidth="1"/>
    <col min="14850" max="14863" width="7.7109375" customWidth="1"/>
    <col min="14864" max="14864" width="6" customWidth="1"/>
    <col min="15105" max="15105" width="27.85546875" customWidth="1"/>
    <col min="15106" max="15119" width="7.7109375" customWidth="1"/>
    <col min="15120" max="15120" width="6" customWidth="1"/>
    <col min="15361" max="15361" width="27.85546875" customWidth="1"/>
    <col min="15362" max="15375" width="7.7109375" customWidth="1"/>
    <col min="15376" max="15376" width="6" customWidth="1"/>
    <col min="15617" max="15617" width="27.85546875" customWidth="1"/>
    <col min="15618" max="15631" width="7.7109375" customWidth="1"/>
    <col min="15632" max="15632" width="6" customWidth="1"/>
    <col min="15873" max="15873" width="27.85546875" customWidth="1"/>
    <col min="15874" max="15887" width="7.7109375" customWidth="1"/>
    <col min="15888" max="15888" width="6" customWidth="1"/>
    <col min="16129" max="16129" width="27.85546875" customWidth="1"/>
    <col min="16130" max="16143" width="7.7109375" customWidth="1"/>
    <col min="16144" max="16144" width="6" customWidth="1"/>
  </cols>
  <sheetData>
    <row r="1" spans="1:18" ht="15.75" thickBot="1" x14ac:dyDescent="0.3">
      <c r="A1" s="4"/>
      <c r="B1" s="19"/>
      <c r="C1" s="4"/>
      <c r="D1" s="19"/>
      <c r="E1" s="19"/>
      <c r="F1" s="4"/>
      <c r="G1" s="19"/>
      <c r="H1" s="19"/>
    </row>
    <row r="2" spans="1:18" ht="27.75" thickBot="1" x14ac:dyDescent="0.3">
      <c r="A2" s="41" t="s">
        <v>28</v>
      </c>
      <c r="E2" s="42">
        <v>2012</v>
      </c>
      <c r="F2" s="43">
        <v>2013</v>
      </c>
      <c r="G2" s="42">
        <v>2014</v>
      </c>
      <c r="H2" s="42">
        <v>2015</v>
      </c>
      <c r="I2" s="42">
        <v>2016</v>
      </c>
      <c r="J2" s="42">
        <v>2017</v>
      </c>
      <c r="K2" s="42">
        <v>2018</v>
      </c>
      <c r="L2" s="42">
        <v>2019</v>
      </c>
      <c r="M2" s="42">
        <v>2020</v>
      </c>
      <c r="N2" s="42">
        <v>2021</v>
      </c>
      <c r="O2" s="42">
        <v>2022</v>
      </c>
      <c r="P2" s="42">
        <v>2023</v>
      </c>
      <c r="Q2" s="42">
        <v>2024</v>
      </c>
      <c r="R2" s="42">
        <v>2025</v>
      </c>
    </row>
    <row r="3" spans="1:18" ht="15.75" thickBot="1" x14ac:dyDescent="0.3">
      <c r="A3" s="4" t="s">
        <v>4</v>
      </c>
      <c r="E3" s="44">
        <f t="shared" ref="E3:N4" si="0">E30</f>
        <v>-1.6098485488322727</v>
      </c>
      <c r="F3" s="45">
        <f t="shared" si="0"/>
        <v>-0.61854494207926236</v>
      </c>
      <c r="G3" s="44">
        <f t="shared" si="0"/>
        <v>0.3205647030176248</v>
      </c>
      <c r="H3" s="44">
        <f t="shared" si="0"/>
        <v>1.4677720241469032</v>
      </c>
      <c r="I3" s="44">
        <f t="shared" si="0"/>
        <v>2.3563496483080444</v>
      </c>
      <c r="J3" s="44">
        <f t="shared" si="0"/>
        <v>2.0466811708103774</v>
      </c>
      <c r="K3" s="44">
        <f t="shared" si="0"/>
        <v>1.3456795214445283</v>
      </c>
      <c r="L3" s="44">
        <f t="shared" si="0"/>
        <v>1.4713865119532632</v>
      </c>
      <c r="M3" s="44">
        <f t="shared" si="0"/>
        <v>-5.4790652446283925</v>
      </c>
      <c r="N3" s="44">
        <f t="shared" si="0"/>
        <v>8.1684958184134135</v>
      </c>
      <c r="O3" s="44">
        <f t="shared" ref="O3:P3" si="1">O30</f>
        <v>5.981754435479945</v>
      </c>
      <c r="P3" s="44">
        <f t="shared" si="1"/>
        <v>4.6932800775197743</v>
      </c>
      <c r="Q3" s="44">
        <f t="shared" ref="Q3" si="2">Q30</f>
        <v>0.72464596299105399</v>
      </c>
      <c r="R3" s="44">
        <f>R30</f>
        <v>1.4254780842395331</v>
      </c>
    </row>
    <row r="4" spans="1:18" ht="15.75" thickBot="1" x14ac:dyDescent="0.3">
      <c r="A4" s="4" t="s">
        <v>3</v>
      </c>
      <c r="E4" s="44">
        <f t="shared" si="0"/>
        <v>-5.7364283470099864E-2</v>
      </c>
      <c r="F4" s="45">
        <f t="shared" si="0"/>
        <v>0.19548548769334606</v>
      </c>
      <c r="G4" s="44">
        <f t="shared" si="0"/>
        <v>0.27995799592411041</v>
      </c>
      <c r="H4" s="44">
        <f t="shared" si="0"/>
        <v>-6.7342244429647494E-2</v>
      </c>
      <c r="I4" s="44">
        <f t="shared" si="0"/>
        <v>-0.17375096640949841</v>
      </c>
      <c r="J4" s="44">
        <f t="shared" si="0"/>
        <v>-0.17057876020585586</v>
      </c>
      <c r="K4" s="44">
        <f t="shared" si="0"/>
        <v>-2.8157143924886708E-2</v>
      </c>
      <c r="L4" s="44">
        <f t="shared" si="0"/>
        <v>6.7742928225987722E-2</v>
      </c>
      <c r="M4" s="44">
        <f t="shared" si="0"/>
        <v>9.6928821208400004E-2</v>
      </c>
      <c r="N4" s="44">
        <f t="shared" si="0"/>
        <v>-0.29732905083264155</v>
      </c>
      <c r="O4" s="44">
        <f t="shared" ref="O4:P4" si="3">O31</f>
        <v>0.75437222022170081</v>
      </c>
      <c r="P4" s="44">
        <f t="shared" si="3"/>
        <v>0.64138911143857125</v>
      </c>
      <c r="Q4" s="44">
        <f t="shared" ref="Q4:R4" si="4">Q31</f>
        <v>0.39289536297235228</v>
      </c>
      <c r="R4" s="44">
        <f t="shared" si="4"/>
        <v>-0.15431165977478983</v>
      </c>
    </row>
    <row r="5" spans="1:18" ht="15.75" thickBot="1" x14ac:dyDescent="0.3">
      <c r="A5" s="4" t="s">
        <v>2</v>
      </c>
      <c r="E5" s="44">
        <f t="shared" ref="E5:N7" si="5">E33</f>
        <v>-4.9188690655162196E-2</v>
      </c>
      <c r="F5" s="45">
        <f t="shared" si="5"/>
        <v>-0.38203842234622293</v>
      </c>
      <c r="G5" s="44">
        <f t="shared" si="5"/>
        <v>4.8008611112264052E-2</v>
      </c>
      <c r="H5" s="44">
        <f t="shared" si="5"/>
        <v>0.23146746936237367</v>
      </c>
      <c r="I5" s="44">
        <f t="shared" si="5"/>
        <v>-8.353021955742515E-2</v>
      </c>
      <c r="J5" s="44">
        <f t="shared" si="5"/>
        <v>0.26791093479140221</v>
      </c>
      <c r="K5" s="44">
        <f t="shared" si="5"/>
        <v>0.26050190592292211</v>
      </c>
      <c r="L5" s="44">
        <f t="shared" si="5"/>
        <v>-0.38945864426936788</v>
      </c>
      <c r="M5" s="44">
        <f t="shared" si="5"/>
        <v>-1.5207539877950704</v>
      </c>
      <c r="N5" s="44">
        <f t="shared" si="5"/>
        <v>1.0841249410220524</v>
      </c>
      <c r="O5" s="44">
        <f t="shared" ref="O5:P5" si="6">O33</f>
        <v>1.716041693024885</v>
      </c>
      <c r="P5" s="44">
        <f t="shared" si="6"/>
        <v>1.033894270037975</v>
      </c>
      <c r="Q5" s="44">
        <f t="shared" ref="Q5:R5" si="7">Q33</f>
        <v>0.23715024883892477</v>
      </c>
      <c r="R5" s="44">
        <f t="shared" si="7"/>
        <v>0.28977880810242795</v>
      </c>
    </row>
    <row r="6" spans="1:18" ht="15.75" thickBot="1" x14ac:dyDescent="0.3">
      <c r="A6" s="4" t="s">
        <v>1</v>
      </c>
      <c r="E6" s="44">
        <f t="shared" si="5"/>
        <v>0.27837555700448935</v>
      </c>
      <c r="F6" s="45">
        <f t="shared" si="5"/>
        <v>0.20950272477223628</v>
      </c>
      <c r="G6" s="44">
        <f t="shared" si="5"/>
        <v>6.1774769053676945E-2</v>
      </c>
      <c r="H6" s="44">
        <f t="shared" si="5"/>
        <v>0.20436548335085059</v>
      </c>
      <c r="I6" s="44">
        <f t="shared" si="5"/>
        <v>0.10556165287111495</v>
      </c>
      <c r="J6" s="44">
        <f t="shared" si="5"/>
        <v>0.1167326215876824</v>
      </c>
      <c r="K6" s="44">
        <f t="shared" si="5"/>
        <v>0.14065685397718006</v>
      </c>
      <c r="L6" s="44">
        <f t="shared" si="5"/>
        <v>0.11140931199852272</v>
      </c>
      <c r="M6" s="44">
        <f t="shared" si="5"/>
        <v>9.3064135089479874E-2</v>
      </c>
      <c r="N6" s="44">
        <f t="shared" si="5"/>
        <v>0.21532798421730076</v>
      </c>
      <c r="O6" s="44">
        <f t="shared" ref="O6:P6" si="8">O34</f>
        <v>0.29056894823408036</v>
      </c>
      <c r="P6" s="44">
        <f t="shared" si="8"/>
        <v>0.54515844329331975</v>
      </c>
      <c r="Q6" s="44">
        <f t="shared" ref="Q6:R6" si="9">Q34</f>
        <v>0.33045185823973727</v>
      </c>
      <c r="R6" s="44">
        <f t="shared" si="9"/>
        <v>0.33407102907794367</v>
      </c>
    </row>
    <row r="7" spans="1:18" ht="15.75" thickBot="1" x14ac:dyDescent="0.3">
      <c r="A7" s="4" t="s">
        <v>0</v>
      </c>
      <c r="E7" s="44">
        <f t="shared" si="5"/>
        <v>-0.22837606375611022</v>
      </c>
      <c r="F7" s="45">
        <f t="shared" si="5"/>
        <v>-8.3622438848085123E-2</v>
      </c>
      <c r="G7" s="44">
        <f t="shared" si="5"/>
        <v>-0.14658537024047197</v>
      </c>
      <c r="H7" s="44">
        <f t="shared" si="5"/>
        <v>-7.9448715338348172E-2</v>
      </c>
      <c r="I7" s="44">
        <f t="shared" si="5"/>
        <v>0.20875796780977854</v>
      </c>
      <c r="J7" s="44">
        <f t="shared" si="5"/>
        <v>0.14121413804275881</v>
      </c>
      <c r="K7" s="44">
        <f t="shared" si="5"/>
        <v>0.23060507576011333</v>
      </c>
      <c r="L7" s="44">
        <f t="shared" si="5"/>
        <v>0.11134611896846117</v>
      </c>
      <c r="M7" s="44">
        <f t="shared" si="5"/>
        <v>0.10309985226925633</v>
      </c>
      <c r="N7" s="44">
        <f t="shared" si="5"/>
        <v>0.67545621864812511</v>
      </c>
      <c r="O7" s="44">
        <f t="shared" ref="O7:P7" si="10">O35</f>
        <v>0.34294070130704318</v>
      </c>
      <c r="P7" s="44">
        <f t="shared" si="10"/>
        <v>0.39874955884984886</v>
      </c>
      <c r="Q7" s="44">
        <f t="shared" ref="Q7:R7" si="11">Q35</f>
        <v>0.58245971303001631</v>
      </c>
      <c r="R7" s="44">
        <f t="shared" si="11"/>
        <v>0.42768406033697515</v>
      </c>
    </row>
    <row r="8" spans="1:18" ht="27.75" thickBot="1" x14ac:dyDescent="0.3">
      <c r="A8" s="4" t="s">
        <v>29</v>
      </c>
      <c r="E8" s="44">
        <f t="shared" ref="E8:N8" si="12">E21</f>
        <v>-1.6664695965919236</v>
      </c>
      <c r="F8" s="46">
        <f t="shared" si="12"/>
        <v>-0.67179670058975205</v>
      </c>
      <c r="G8" s="44">
        <f t="shared" si="12"/>
        <v>0.56683365915546347</v>
      </c>
      <c r="H8" s="44">
        <f t="shared" si="12"/>
        <v>1.7840535766367083</v>
      </c>
      <c r="I8" s="44">
        <f t="shared" si="12"/>
        <v>2.4143342181949947</v>
      </c>
      <c r="J8" s="44">
        <f t="shared" si="12"/>
        <v>2.4135079901466838</v>
      </c>
      <c r="K8" s="44">
        <f t="shared" si="12"/>
        <v>1.9619150466106987</v>
      </c>
      <c r="L8" s="44">
        <f t="shared" si="12"/>
        <v>1.378682336852961</v>
      </c>
      <c r="M8" s="44">
        <f t="shared" si="12"/>
        <v>-6.7287925349224196</v>
      </c>
      <c r="N8" s="44">
        <f t="shared" si="12"/>
        <v>9.8704690567939224</v>
      </c>
      <c r="O8" s="44">
        <f t="shared" ref="O8:P8" si="13">O21</f>
        <v>9.0991206898229677</v>
      </c>
      <c r="P8" s="44">
        <f t="shared" si="13"/>
        <v>7.3222840901044748</v>
      </c>
      <c r="Q8" s="44">
        <f t="shared" ref="Q8:R8" si="14">Q21</f>
        <v>2.2755514457593478</v>
      </c>
      <c r="R8" s="44">
        <f t="shared" si="14"/>
        <v>2.3309289226679084</v>
      </c>
    </row>
    <row r="9" spans="1:18" x14ac:dyDescent="0.25">
      <c r="I9" s="3"/>
      <c r="J9" s="3"/>
      <c r="K9" s="3"/>
      <c r="L9" s="3"/>
      <c r="M9" s="3"/>
      <c r="N9" s="3"/>
      <c r="O9" s="3"/>
    </row>
    <row r="10" spans="1:18" x14ac:dyDescent="0.25">
      <c r="I10" s="47">
        <f t="shared" ref="I10:N10" si="15">I11-I19</f>
        <v>-1</v>
      </c>
      <c r="J10" s="47">
        <f t="shared" si="15"/>
        <v>1</v>
      </c>
      <c r="K10" s="47">
        <f t="shared" si="15"/>
        <v>1</v>
      </c>
      <c r="L10" s="47">
        <f t="shared" si="15"/>
        <v>0</v>
      </c>
      <c r="M10" s="47">
        <f t="shared" si="15"/>
        <v>0</v>
      </c>
      <c r="N10" s="47">
        <f t="shared" si="15"/>
        <v>1</v>
      </c>
      <c r="O10" s="47">
        <f>O11-O19</f>
        <v>-1</v>
      </c>
    </row>
    <row r="11" spans="1:18" ht="18.75" x14ac:dyDescent="0.3">
      <c r="A11" s="48" t="s">
        <v>13</v>
      </c>
      <c r="B11" s="2"/>
      <c r="C11" s="1"/>
      <c r="D11" s="1"/>
      <c r="E11" s="1"/>
      <c r="F11" s="1"/>
      <c r="G11" s="1"/>
      <c r="I11" s="49">
        <f t="shared" ref="I11:N11" si="16">I13+I14+I15+I18</f>
        <v>1515428</v>
      </c>
      <c r="J11" s="49">
        <f t="shared" si="16"/>
        <v>1552005</v>
      </c>
      <c r="K11" s="49">
        <f t="shared" si="16"/>
        <v>1582454</v>
      </c>
      <c r="L11" s="49">
        <f t="shared" si="16"/>
        <v>1604270</v>
      </c>
      <c r="M11" s="49">
        <f t="shared" si="16"/>
        <v>1496322</v>
      </c>
      <c r="N11" s="49">
        <f t="shared" si="16"/>
        <v>1644017</v>
      </c>
      <c r="O11" s="49">
        <f>O13+O14+O15+O18</f>
        <v>1793606</v>
      </c>
      <c r="P11" s="49">
        <f>P13+P14+P15+P18</f>
        <v>1924940</v>
      </c>
      <c r="Q11" s="49">
        <f>Q13+Q14+Q15+Q18</f>
        <v>1968743</v>
      </c>
      <c r="R11" s="49">
        <f>R13+R14+R15+R18</f>
        <v>2014633</v>
      </c>
    </row>
    <row r="12" spans="1:18" x14ac:dyDescent="0.25">
      <c r="A12" s="7" t="s">
        <v>30</v>
      </c>
      <c r="B12" s="7">
        <v>2009</v>
      </c>
      <c r="C12" s="7">
        <v>2010</v>
      </c>
      <c r="D12" s="7">
        <v>2011</v>
      </c>
      <c r="E12" s="7">
        <v>2012</v>
      </c>
      <c r="F12" s="7">
        <v>2013</v>
      </c>
      <c r="G12" s="7">
        <v>2014</v>
      </c>
      <c r="H12" s="7">
        <v>2015</v>
      </c>
      <c r="I12" s="7">
        <v>2016</v>
      </c>
      <c r="J12" s="7">
        <v>2017</v>
      </c>
      <c r="K12" s="7">
        <v>2018</v>
      </c>
      <c r="L12" s="7">
        <v>2019</v>
      </c>
      <c r="M12" s="7">
        <v>2020</v>
      </c>
      <c r="N12" s="7">
        <v>2021</v>
      </c>
      <c r="O12" s="7">
        <v>2022</v>
      </c>
      <c r="P12" s="7">
        <v>2023</v>
      </c>
      <c r="Q12" s="7">
        <v>2024</v>
      </c>
      <c r="R12" s="7">
        <v>2025</v>
      </c>
    </row>
    <row r="13" spans="1:18" x14ac:dyDescent="0.25">
      <c r="A13" s="50" t="s">
        <v>4</v>
      </c>
      <c r="B13" s="49">
        <f>'[2]2009'!$C$18</f>
        <v>698242</v>
      </c>
      <c r="C13" s="49">
        <f>'[2]2010'!$C$18</f>
        <v>713124</v>
      </c>
      <c r="D13" s="49">
        <f>'[2]2011'!$C$18</f>
        <v>732901</v>
      </c>
      <c r="E13" s="49">
        <f>'[2]2012'!$C$18</f>
        <v>709075</v>
      </c>
      <c r="F13" s="49">
        <f>'[2]2013'!$C$18</f>
        <v>700073</v>
      </c>
      <c r="G13" s="49">
        <f>'[2]2014'!$C$18</f>
        <v>704707</v>
      </c>
      <c r="H13" s="49">
        <f>'[2]2015'!$C$18</f>
        <v>726045</v>
      </c>
      <c r="I13" s="49">
        <f>'[2]2016'!$C$18</f>
        <v>760912</v>
      </c>
      <c r="J13" s="49">
        <f>'[2]2017'!$C$18</f>
        <v>791928</v>
      </c>
      <c r="K13" s="49">
        <f>'[2]2018'!$C$18</f>
        <v>812813</v>
      </c>
      <c r="L13" s="49">
        <f>'[2]2019'!$C$18</f>
        <v>836097</v>
      </c>
      <c r="M13" s="49">
        <f>'[2]2020'!$C$18</f>
        <v>748198</v>
      </c>
      <c r="N13" s="49">
        <f>'[2]2021'!$C$18</f>
        <v>870425</v>
      </c>
      <c r="O13" s="49">
        <f>'[2]2022'!$C$18</f>
        <v>968766</v>
      </c>
      <c r="P13" s="49">
        <f>'[2]2023'!$C$18</f>
        <v>1052945</v>
      </c>
      <c r="Q13" s="49">
        <f>'[2]2024'!$C$18</f>
        <v>1066894</v>
      </c>
      <c r="R13" s="49">
        <f>'[2]2025'!$C$18</f>
        <v>1094958</v>
      </c>
    </row>
    <row r="14" spans="1:18" x14ac:dyDescent="0.25">
      <c r="A14" s="50" t="s">
        <v>3</v>
      </c>
      <c r="B14" s="49">
        <f>'[2]2009'!$G$18</f>
        <v>66268</v>
      </c>
      <c r="C14" s="49">
        <f>'[2]2010'!$G$18</f>
        <v>68682</v>
      </c>
      <c r="D14" s="49">
        <f>'[2]2011'!$G$18</f>
        <v>71382</v>
      </c>
      <c r="E14" s="49">
        <f>'[2]2012'!$G$18</f>
        <v>70533</v>
      </c>
      <c r="F14" s="49">
        <f>'[2]2013'!$G$18</f>
        <v>73378</v>
      </c>
      <c r="G14" s="49">
        <f>'[2]2014'!$G$18</f>
        <v>77425</v>
      </c>
      <c r="H14" s="49">
        <f>'[2]2015'!$G$18</f>
        <v>76446</v>
      </c>
      <c r="I14" s="49">
        <f>'[2]2016'!$G$18</f>
        <v>73875</v>
      </c>
      <c r="J14" s="49">
        <f>'[2]2017'!$G$18</f>
        <v>71290</v>
      </c>
      <c r="K14" s="49">
        <f>'[2]2018'!$G$18</f>
        <v>70853</v>
      </c>
      <c r="L14" s="49">
        <f>'[2]2019'!$G$18</f>
        <v>71925</v>
      </c>
      <c r="M14" s="49">
        <f>'[2]2020'!$G$18</f>
        <v>73480</v>
      </c>
      <c r="N14" s="49">
        <f>'[2]2021'!$G$18</f>
        <v>69031</v>
      </c>
      <c r="O14" s="49">
        <f>'[2]2022'!$G$18</f>
        <v>81433</v>
      </c>
      <c r="P14" s="49">
        <f>'[2]2023'!$G$18</f>
        <v>92937</v>
      </c>
      <c r="Q14" s="49">
        <f>'[2]2024'!$G$18</f>
        <v>100500</v>
      </c>
      <c r="R14" s="49">
        <f>'[2]2025'!$G$18</f>
        <v>97462</v>
      </c>
    </row>
    <row r="15" spans="1:18" x14ac:dyDescent="0.25">
      <c r="A15" s="50" t="s">
        <v>8</v>
      </c>
      <c r="B15" s="49">
        <f>'[2]2009'!$U$18</f>
        <v>431577</v>
      </c>
      <c r="C15" s="49">
        <f>'[2]2010'!$U$18</f>
        <v>434619</v>
      </c>
      <c r="D15" s="49">
        <f>'[2]2011'!$U$18</f>
        <v>443934</v>
      </c>
      <c r="E15" s="49">
        <f>'[2]2012'!$U$18</f>
        <v>447325</v>
      </c>
      <c r="F15" s="49">
        <f>'[2]2013'!$U$18</f>
        <v>444922</v>
      </c>
      <c r="G15" s="49">
        <f>'[2]2014'!$U$18</f>
        <v>446555</v>
      </c>
      <c r="H15" s="49">
        <f>'[2]2015'!$U$18</f>
        <v>453285</v>
      </c>
      <c r="I15" s="49">
        <f>'[2]2016'!$U$18</f>
        <v>453625</v>
      </c>
      <c r="J15" s="49">
        <f>'[2]2017'!$U$18</f>
        <v>459631</v>
      </c>
      <c r="K15" s="49">
        <f>'[2]2018'!$U$18</f>
        <v>466053</v>
      </c>
      <c r="L15" s="49">
        <f>'[2]2019'!$U$18</f>
        <v>461751</v>
      </c>
      <c r="M15" s="49">
        <f>'[2]2020'!$U$18</f>
        <v>438493</v>
      </c>
      <c r="N15" s="49">
        <f>'[2]2021'!$U$18</f>
        <v>458303</v>
      </c>
      <c r="O15" s="49">
        <f>'[2]2022'!$U$18</f>
        <v>491511</v>
      </c>
      <c r="P15" s="49">
        <f>'[2]2023'!$U$18</f>
        <v>520010</v>
      </c>
      <c r="Q15" s="49">
        <f>'[2]2024'!$U$18</f>
        <v>531089</v>
      </c>
      <c r="R15" s="49">
        <f>'[2]2025'!$U$18</f>
        <v>543533</v>
      </c>
    </row>
    <row r="16" spans="1:18" x14ac:dyDescent="0.25">
      <c r="A16" s="51" t="s">
        <v>2</v>
      </c>
      <c r="B16" s="52">
        <f>'[2]2009'!$W$18</f>
        <v>287380</v>
      </c>
      <c r="C16" s="52">
        <f>'[2]2010'!$W$18</f>
        <v>287769</v>
      </c>
      <c r="D16" s="52">
        <f>'[2]2011'!$W$18</f>
        <v>291914</v>
      </c>
      <c r="E16" s="52">
        <f>'[2]2012'!$W$18</f>
        <v>291186</v>
      </c>
      <c r="F16" s="52">
        <f>'[2]2013'!$W$18</f>
        <v>285626</v>
      </c>
      <c r="G16" s="52">
        <f>'[2]2014'!$W$18</f>
        <v>286320</v>
      </c>
      <c r="H16" s="52">
        <f>'[2]2015'!$W$18</f>
        <v>289685</v>
      </c>
      <c r="I16" s="52">
        <f>'[2]2016'!$W$18</f>
        <v>288449</v>
      </c>
      <c r="J16" s="52">
        <f>'[2]2017'!$W$18</f>
        <v>292509</v>
      </c>
      <c r="K16" s="52">
        <f>'[2]2018'!$W$18</f>
        <v>296552</v>
      </c>
      <c r="L16" s="52">
        <f>'[2]2019'!$W$18</f>
        <v>290389</v>
      </c>
      <c r="M16" s="52">
        <f>'[2]2020'!$W$18</f>
        <v>265992</v>
      </c>
      <c r="N16" s="52">
        <f>'[2]2021'!$W$18</f>
        <v>282214</v>
      </c>
      <c r="O16" s="52">
        <f>'[2]2022'!$W$18</f>
        <v>310426</v>
      </c>
      <c r="P16" s="52">
        <f>'[2]2023'!$W$18</f>
        <v>328970</v>
      </c>
      <c r="Q16" s="52">
        <f>'[2]2024'!$W$18</f>
        <v>333535</v>
      </c>
      <c r="R16" s="52">
        <f>'[2]2025'!$W$18</f>
        <v>339240</v>
      </c>
    </row>
    <row r="17" spans="1:18" x14ac:dyDescent="0.25">
      <c r="A17" s="51" t="s">
        <v>1</v>
      </c>
      <c r="B17" s="52">
        <f>'[2]2009'!$V$18</f>
        <v>141489</v>
      </c>
      <c r="C17" s="52">
        <f>'[2]2010'!$V$18</f>
        <v>144002</v>
      </c>
      <c r="D17" s="52">
        <f>'[2]2011'!$V$18</f>
        <v>148987</v>
      </c>
      <c r="E17" s="52">
        <f>'[2]2012'!$V$18</f>
        <v>153107</v>
      </c>
      <c r="F17" s="52">
        <f>'[2]2013'!$V$18</f>
        <v>156156</v>
      </c>
      <c r="G17" s="52">
        <f>'[2]2014'!$V$18</f>
        <v>157049</v>
      </c>
      <c r="H17" s="52">
        <f>'[2]2015'!$V$18</f>
        <v>160020</v>
      </c>
      <c r="I17" s="52">
        <f>'[2]2016'!$V$18</f>
        <v>161582</v>
      </c>
      <c r="J17" s="52">
        <f>'[2]2017'!$V$18</f>
        <v>163351</v>
      </c>
      <c r="K17" s="52">
        <f>'[2]2018'!$V$18</f>
        <v>165534</v>
      </c>
      <c r="L17" s="52">
        <f>'[2]2019'!$V$18</f>
        <v>167297</v>
      </c>
      <c r="M17" s="52">
        <f>'[2]2020'!$V$18</f>
        <v>168790</v>
      </c>
      <c r="N17" s="52">
        <f>'[2]2021'!$V$18</f>
        <v>172012</v>
      </c>
      <c r="O17" s="52">
        <f>'[2]2022'!$V$18</f>
        <v>176789</v>
      </c>
      <c r="P17" s="52">
        <f>'[2]2023'!$V$18</f>
        <v>186567</v>
      </c>
      <c r="Q17" s="52">
        <f>'[2]2024'!$V$18</f>
        <v>192928</v>
      </c>
      <c r="R17" s="52">
        <f>'[2]2025'!$V$18</f>
        <v>199505</v>
      </c>
    </row>
    <row r="18" spans="1:18" x14ac:dyDescent="0.25">
      <c r="A18" s="50" t="s">
        <v>0</v>
      </c>
      <c r="B18" s="49">
        <f>'[2]2009'!$T$18</f>
        <v>229687</v>
      </c>
      <c r="C18" s="49">
        <f>'[2]2010'!$T$18</f>
        <v>233062</v>
      </c>
      <c r="D18" s="49">
        <f>'[2]2011'!$T$18</f>
        <v>231798</v>
      </c>
      <c r="E18" s="49">
        <f>'[2]2012'!$T$18</f>
        <v>228418</v>
      </c>
      <c r="F18" s="49">
        <f>'[2]2013'!$T$18</f>
        <v>227201</v>
      </c>
      <c r="G18" s="49">
        <f>'[2]2014'!$T$18</f>
        <v>225082</v>
      </c>
      <c r="H18" s="49">
        <f>'[2]2015'!$T$18</f>
        <v>223927</v>
      </c>
      <c r="I18" s="49">
        <f>'[2]2016'!$T$18</f>
        <v>227016</v>
      </c>
      <c r="J18" s="49">
        <f>'[2]2017'!$T$18</f>
        <v>229156</v>
      </c>
      <c r="K18" s="49">
        <f>'[2]2018'!$T$18</f>
        <v>232735</v>
      </c>
      <c r="L18" s="49">
        <f>'[2]2019'!$T$18</f>
        <v>234497</v>
      </c>
      <c r="M18" s="49">
        <f>'[2]2020'!$T$18</f>
        <v>236151</v>
      </c>
      <c r="N18" s="49">
        <f>'[2]2021'!$T$18</f>
        <v>246258</v>
      </c>
      <c r="O18" s="49">
        <f>'[2]2022'!$T$18</f>
        <v>251896</v>
      </c>
      <c r="P18" s="49">
        <f>'[2]2023'!$T$18</f>
        <v>259048</v>
      </c>
      <c r="Q18" s="49">
        <f>'[2]2024'!$T$18</f>
        <v>270260</v>
      </c>
      <c r="R18" s="49">
        <f>'[2]2025'!$T$18</f>
        <v>278680</v>
      </c>
    </row>
    <row r="19" spans="1:18" x14ac:dyDescent="0.25">
      <c r="A19" s="50" t="s">
        <v>31</v>
      </c>
      <c r="B19" s="49">
        <f>'[2]2009'!$B$18-'[2]2009'!$Y$18</f>
        <v>1425774</v>
      </c>
      <c r="C19" s="49">
        <f>'[2]2010'!$B$18-'[2]2010'!$Y$18</f>
        <v>1449487</v>
      </c>
      <c r="D19" s="49">
        <f>'[2]2011'!$B$18-'[2]2011'!$Y$18</f>
        <v>1480015</v>
      </c>
      <c r="E19" s="49">
        <f>'[2]2012'!$B$18-'[2]2012'!$Y$18</f>
        <v>1455351</v>
      </c>
      <c r="F19" s="49">
        <f>'[2]2013'!$B$18-'[2]2013'!$Y$18</f>
        <v>1445574</v>
      </c>
      <c r="G19" s="49">
        <f>'[2]2014'!$B$18-'[2]2014'!$Y$18</f>
        <v>1453768</v>
      </c>
      <c r="H19" s="49">
        <f>'[2]2015'!$B$18-'[2]2015'!$Y$18</f>
        <v>1479704</v>
      </c>
      <c r="I19" s="49">
        <f>'[2]2016'!$B$18-'[2]2016'!$Y$18</f>
        <v>1515429</v>
      </c>
      <c r="J19" s="49">
        <f>'[2]2017'!$B$18-'[2]2017'!$Y$18</f>
        <v>1552004</v>
      </c>
      <c r="K19" s="49">
        <f>'[2]2018'!$B$18-'[2]2018'!$Y$18</f>
        <v>1582453</v>
      </c>
      <c r="L19" s="49">
        <f>'[2]2019'!$B$18-'[2]2019'!$Y$18</f>
        <v>1604270</v>
      </c>
      <c r="M19" s="49">
        <f>'[2]2020'!$B$18-'[2]2020'!$Y$18</f>
        <v>1496322</v>
      </c>
      <c r="N19" s="49">
        <f>'[2]2021'!$B$18-'[2]2021'!$Y$18</f>
        <v>1644016</v>
      </c>
      <c r="O19" s="49">
        <f>'[2]2022'!$B$18-'[2]2022'!$Y$18</f>
        <v>1793607</v>
      </c>
      <c r="P19" s="49">
        <f>'[2]2023'!$B$18-'[2]2023'!$Y$18</f>
        <v>1924940</v>
      </c>
      <c r="Q19" s="49">
        <f>'[2]2024'!$B$18-'[2]2024'!$Y$18</f>
        <v>1968743</v>
      </c>
      <c r="R19" s="49">
        <f>'[2]2025'!$B$18-'[2]2025'!$Y$18</f>
        <v>2014633</v>
      </c>
    </row>
    <row r="20" spans="1:18" x14ac:dyDescent="0.25">
      <c r="A20" s="50" t="s">
        <v>32</v>
      </c>
      <c r="B20" s="50"/>
      <c r="C20" s="53"/>
      <c r="D20" s="49"/>
      <c r="E20" s="49"/>
      <c r="F20" s="49"/>
      <c r="G20" s="49"/>
      <c r="H20" s="49"/>
    </row>
    <row r="21" spans="1:18" x14ac:dyDescent="0.25">
      <c r="A21" s="50" t="s">
        <v>6</v>
      </c>
      <c r="C21" s="50">
        <f>C19/B19*100-100</f>
        <v>1.6631668132537101</v>
      </c>
      <c r="D21" s="50">
        <f>D19/C19*100-100</f>
        <v>2.1061244426476406</v>
      </c>
      <c r="E21" s="50">
        <f t="shared" ref="E21:Q21" si="17">E19/D19*100-100</f>
        <v>-1.6664695965919236</v>
      </c>
      <c r="F21" s="50">
        <f t="shared" si="17"/>
        <v>-0.67179670058975205</v>
      </c>
      <c r="G21" s="50">
        <f t="shared" si="17"/>
        <v>0.56683365915546347</v>
      </c>
      <c r="H21" s="50">
        <f t="shared" si="17"/>
        <v>1.7840535766367083</v>
      </c>
      <c r="I21" s="50">
        <f t="shared" si="17"/>
        <v>2.4143342181949947</v>
      </c>
      <c r="J21" s="50">
        <f t="shared" si="17"/>
        <v>2.4135079901466838</v>
      </c>
      <c r="K21" s="50">
        <f t="shared" si="17"/>
        <v>1.9619150466106987</v>
      </c>
      <c r="L21" s="50">
        <f t="shared" si="17"/>
        <v>1.378682336852961</v>
      </c>
      <c r="M21" s="50">
        <f t="shared" si="17"/>
        <v>-6.7287925349224196</v>
      </c>
      <c r="N21" s="50">
        <f t="shared" si="17"/>
        <v>9.8704690567939224</v>
      </c>
      <c r="O21" s="50">
        <f t="shared" si="17"/>
        <v>9.0991206898229677</v>
      </c>
      <c r="P21" s="50">
        <f t="shared" si="17"/>
        <v>7.3222840901044748</v>
      </c>
      <c r="Q21" s="50">
        <f t="shared" si="17"/>
        <v>2.2755514457593478</v>
      </c>
      <c r="R21" s="50">
        <f>R19/Q19*100-100</f>
        <v>2.3309289226679084</v>
      </c>
    </row>
    <row r="22" spans="1:18" x14ac:dyDescent="0.25">
      <c r="A22" s="50" t="s">
        <v>4</v>
      </c>
      <c r="C22" s="50">
        <f t="shared" ref="C22:R27" si="18">C13/B13*100-100</f>
        <v>2.1313527401674435</v>
      </c>
      <c r="D22" s="50">
        <f t="shared" si="18"/>
        <v>2.7732904796360742</v>
      </c>
      <c r="E22" s="50">
        <f t="shared" si="18"/>
        <v>-3.2509165630828676</v>
      </c>
      <c r="F22" s="50">
        <f t="shared" si="18"/>
        <v>-1.2695413038113088</v>
      </c>
      <c r="G22" s="50">
        <f t="shared" si="18"/>
        <v>0.66193097005597679</v>
      </c>
      <c r="H22" s="50">
        <f t="shared" si="18"/>
        <v>3.0279250809201557</v>
      </c>
      <c r="I22" s="50">
        <f t="shared" si="18"/>
        <v>4.8023194154632307</v>
      </c>
      <c r="J22" s="50">
        <f t="shared" si="18"/>
        <v>4.076161238093249</v>
      </c>
      <c r="K22" s="50">
        <f t="shared" si="18"/>
        <v>2.6372346981038675</v>
      </c>
      <c r="L22" s="50">
        <f t="shared" si="18"/>
        <v>2.864619537335173</v>
      </c>
      <c r="M22" s="50">
        <f t="shared" si="18"/>
        <v>-10.513014638253694</v>
      </c>
      <c r="N22" s="50">
        <f t="shared" si="18"/>
        <v>16.336183737459862</v>
      </c>
      <c r="O22" s="50">
        <f t="shared" si="18"/>
        <v>11.298044058936725</v>
      </c>
      <c r="P22" s="50">
        <f t="shared" si="18"/>
        <v>8.6893016476631004</v>
      </c>
      <c r="Q22" s="50">
        <f t="shared" si="18"/>
        <v>1.3247605525454844</v>
      </c>
      <c r="R22" s="50">
        <f t="shared" si="18"/>
        <v>2.6304393876055201</v>
      </c>
    </row>
    <row r="23" spans="1:18" x14ac:dyDescent="0.25">
      <c r="A23" s="50" t="s">
        <v>3</v>
      </c>
      <c r="C23" s="50">
        <f t="shared" si="18"/>
        <v>3.6427838474075003</v>
      </c>
      <c r="D23" s="50">
        <f t="shared" si="18"/>
        <v>3.9311610028828454</v>
      </c>
      <c r="E23" s="50">
        <f t="shared" si="18"/>
        <v>-1.1893754728082797</v>
      </c>
      <c r="F23" s="50">
        <f t="shared" si="18"/>
        <v>4.0335729374902485</v>
      </c>
      <c r="G23" s="50">
        <f t="shared" si="18"/>
        <v>5.5152770585189046</v>
      </c>
      <c r="H23" s="50">
        <f t="shared" si="18"/>
        <v>-1.264449467226342</v>
      </c>
      <c r="I23" s="50">
        <f t="shared" si="18"/>
        <v>-3.363158307825131</v>
      </c>
      <c r="J23" s="50">
        <f t="shared" si="18"/>
        <v>-3.4991539763113479</v>
      </c>
      <c r="K23" s="50">
        <f t="shared" si="18"/>
        <v>-0.61298919904615445</v>
      </c>
      <c r="L23" s="50">
        <f t="shared" si="18"/>
        <v>1.512991687013951</v>
      </c>
      <c r="M23" s="50">
        <f t="shared" si="18"/>
        <v>2.1619742787625853</v>
      </c>
      <c r="N23" s="50">
        <f t="shared" si="18"/>
        <v>-6.0547087642896003</v>
      </c>
      <c r="O23" s="50">
        <f t="shared" si="18"/>
        <v>17.965841433558836</v>
      </c>
      <c r="P23" s="50">
        <f t="shared" si="18"/>
        <v>14.126950990384728</v>
      </c>
      <c r="Q23" s="50">
        <f t="shared" si="18"/>
        <v>8.1377707479260124</v>
      </c>
      <c r="R23" s="50">
        <f t="shared" si="18"/>
        <v>-3.0228855721393018</v>
      </c>
    </row>
    <row r="24" spans="1:18" x14ac:dyDescent="0.25">
      <c r="A24" s="50" t="s">
        <v>8</v>
      </c>
      <c r="C24" s="50">
        <f t="shared" si="18"/>
        <v>0.70485683898817797</v>
      </c>
      <c r="D24" s="50">
        <f t="shared" si="18"/>
        <v>2.1432565074237573</v>
      </c>
      <c r="E24" s="50">
        <f t="shared" si="18"/>
        <v>0.7638522843485589</v>
      </c>
      <c r="F24" s="50">
        <f t="shared" si="18"/>
        <v>-0.53719331582182406</v>
      </c>
      <c r="G24" s="50">
        <f t="shared" si="18"/>
        <v>0.36703062559280397</v>
      </c>
      <c r="H24" s="50">
        <f t="shared" si="18"/>
        <v>1.5070931912082557</v>
      </c>
      <c r="I24" s="50">
        <f t="shared" si="18"/>
        <v>7.5007997176172125E-2</v>
      </c>
      <c r="J24" s="50">
        <f t="shared" si="18"/>
        <v>1.3240011022320317</v>
      </c>
      <c r="K24" s="50">
        <f t="shared" si="18"/>
        <v>1.3972077601380306</v>
      </c>
      <c r="L24" s="50">
        <f t="shared" si="18"/>
        <v>-0.92307098119741227</v>
      </c>
      <c r="M24" s="50">
        <f t="shared" si="18"/>
        <v>-5.0369138345125322</v>
      </c>
      <c r="N24" s="50">
        <f t="shared" si="18"/>
        <v>4.5177460073478954</v>
      </c>
      <c r="O24" s="50">
        <f t="shared" si="18"/>
        <v>7.2458613624610848</v>
      </c>
      <c r="P24" s="50">
        <f t="shared" si="18"/>
        <v>5.7982425622213896</v>
      </c>
      <c r="Q24" s="50">
        <f t="shared" si="18"/>
        <v>2.130535951231721</v>
      </c>
      <c r="R24" s="50">
        <f t="shared" si="18"/>
        <v>2.3431101001903727</v>
      </c>
    </row>
    <row r="25" spans="1:18" x14ac:dyDescent="0.25">
      <c r="A25" s="51" t="s">
        <v>2</v>
      </c>
      <c r="B25" s="54"/>
      <c r="C25" s="55">
        <f t="shared" si="18"/>
        <v>0.13536084626626632</v>
      </c>
      <c r="D25" s="55">
        <f t="shared" si="18"/>
        <v>1.4403914250666219</v>
      </c>
      <c r="E25" s="55">
        <f t="shared" si="18"/>
        <v>-0.24938851853629274</v>
      </c>
      <c r="F25" s="55">
        <f t="shared" si="18"/>
        <v>-1.9094324589781166</v>
      </c>
      <c r="G25" s="55">
        <f t="shared" si="18"/>
        <v>0.24297507929951223</v>
      </c>
      <c r="H25" s="55">
        <f t="shared" si="18"/>
        <v>1.175258452081593</v>
      </c>
      <c r="I25" s="55">
        <f t="shared" si="18"/>
        <v>-0.42667034882717303</v>
      </c>
      <c r="J25" s="55">
        <f t="shared" si="18"/>
        <v>1.4075278472104316</v>
      </c>
      <c r="K25" s="55">
        <f t="shared" si="18"/>
        <v>1.3821796936162656</v>
      </c>
      <c r="L25" s="55">
        <f t="shared" si="18"/>
        <v>-2.0782189970055924</v>
      </c>
      <c r="M25" s="55">
        <f t="shared" si="18"/>
        <v>-8.4014890371191768</v>
      </c>
      <c r="N25" s="55">
        <f t="shared" si="18"/>
        <v>6.0986796595386323</v>
      </c>
      <c r="O25" s="55">
        <f t="shared" si="18"/>
        <v>9.9966691942993577</v>
      </c>
      <c r="P25" s="55">
        <f t="shared" si="18"/>
        <v>5.9737264275543822</v>
      </c>
      <c r="Q25" s="55">
        <f t="shared" si="18"/>
        <v>1.3876645286804177</v>
      </c>
      <c r="R25" s="55">
        <f t="shared" si="18"/>
        <v>1.710465168573009</v>
      </c>
    </row>
    <row r="26" spans="1:18" x14ac:dyDescent="0.25">
      <c r="A26" s="51" t="s">
        <v>1</v>
      </c>
      <c r="B26" s="54"/>
      <c r="C26" s="55">
        <f t="shared" si="18"/>
        <v>1.7761098035889802</v>
      </c>
      <c r="D26" s="55">
        <f t="shared" si="18"/>
        <v>3.4617574755906162</v>
      </c>
      <c r="E26" s="55">
        <f t="shared" si="18"/>
        <v>2.765341942585593</v>
      </c>
      <c r="F26" s="55">
        <f t="shared" si="18"/>
        <v>1.9914177666599215</v>
      </c>
      <c r="G26" s="55">
        <f t="shared" si="18"/>
        <v>0.57186403340250536</v>
      </c>
      <c r="H26" s="55">
        <f t="shared" si="18"/>
        <v>1.8917662640322419</v>
      </c>
      <c r="I26" s="55">
        <f t="shared" si="18"/>
        <v>0.97612798400199097</v>
      </c>
      <c r="J26" s="55">
        <f t="shared" si="18"/>
        <v>1.0948001633845479</v>
      </c>
      <c r="K26" s="55">
        <f t="shared" si="18"/>
        <v>1.3363860643644614</v>
      </c>
      <c r="L26" s="55">
        <f t="shared" si="18"/>
        <v>1.0650379982360079</v>
      </c>
      <c r="M26" s="55">
        <f t="shared" si="18"/>
        <v>0.89242484922024801</v>
      </c>
      <c r="N26" s="55">
        <f t="shared" si="18"/>
        <v>1.9088808578707273</v>
      </c>
      <c r="O26" s="55">
        <f t="shared" si="18"/>
        <v>2.7771318280120028</v>
      </c>
      <c r="P26" s="55">
        <f t="shared" si="18"/>
        <v>5.5308871027043551</v>
      </c>
      <c r="Q26" s="55">
        <f t="shared" si="18"/>
        <v>3.4094990003591192</v>
      </c>
      <c r="R26" s="55">
        <f t="shared" si="18"/>
        <v>3.4090437883562714</v>
      </c>
    </row>
    <row r="27" spans="1:18" x14ac:dyDescent="0.25">
      <c r="A27" s="50" t="s">
        <v>0</v>
      </c>
      <c r="C27" s="50">
        <f t="shared" si="18"/>
        <v>1.4693909537762266</v>
      </c>
      <c r="D27" s="50">
        <f t="shared" si="18"/>
        <v>-0.54234495541957983</v>
      </c>
      <c r="E27" s="50">
        <f t="shared" si="18"/>
        <v>-1.4581661619168358</v>
      </c>
      <c r="F27" s="50">
        <f t="shared" si="18"/>
        <v>-0.53279513873687279</v>
      </c>
      <c r="G27" s="50">
        <f t="shared" si="18"/>
        <v>-0.93265434571149797</v>
      </c>
      <c r="H27" s="50">
        <f t="shared" si="18"/>
        <v>-0.51314632000782012</v>
      </c>
      <c r="I27" s="50">
        <f t="shared" si="18"/>
        <v>1.3794674157202991</v>
      </c>
      <c r="J27" s="50">
        <f t="shared" si="18"/>
        <v>0.94266483419671943</v>
      </c>
      <c r="K27" s="50">
        <f t="shared" si="18"/>
        <v>1.5618181500811659</v>
      </c>
      <c r="L27" s="50">
        <f t="shared" si="18"/>
        <v>0.75708423743743936</v>
      </c>
      <c r="M27" s="50">
        <f t="shared" si="18"/>
        <v>0.70533951393834116</v>
      </c>
      <c r="N27" s="50">
        <f t="shared" si="18"/>
        <v>4.27988871527117</v>
      </c>
      <c r="O27" s="50">
        <f t="shared" si="18"/>
        <v>2.2894687685273141</v>
      </c>
      <c r="P27" s="50">
        <f t="shared" si="18"/>
        <v>2.8392669990789869</v>
      </c>
      <c r="Q27" s="50">
        <f t="shared" si="18"/>
        <v>4.3281553997714752</v>
      </c>
      <c r="R27" s="50">
        <f t="shared" si="18"/>
        <v>3.1155183896988063</v>
      </c>
    </row>
    <row r="28" spans="1:18" x14ac:dyDescent="0.25">
      <c r="A28" s="50"/>
      <c r="B28" s="50"/>
      <c r="C28" s="50"/>
      <c r="D28" s="50"/>
      <c r="E28" s="50"/>
      <c r="F28" s="50"/>
      <c r="G28" s="50"/>
      <c r="H28" s="50"/>
    </row>
    <row r="29" spans="1:18" x14ac:dyDescent="0.25">
      <c r="A29" s="56" t="s">
        <v>5</v>
      </c>
      <c r="B29" s="57"/>
      <c r="C29" s="56"/>
      <c r="D29" s="56"/>
      <c r="E29" s="56"/>
      <c r="F29" s="56"/>
      <c r="G29" s="57"/>
      <c r="H29" s="57"/>
      <c r="I29" s="57"/>
      <c r="J29" s="57"/>
      <c r="K29" s="57"/>
      <c r="L29" s="57"/>
      <c r="M29" s="57"/>
      <c r="N29" s="57"/>
      <c r="O29" s="57"/>
    </row>
    <row r="30" spans="1:18" x14ac:dyDescent="0.25">
      <c r="A30" s="58" t="s">
        <v>4</v>
      </c>
      <c r="B30" s="59"/>
      <c r="C30" s="60">
        <f t="shared" ref="C30:R35" si="19">(C13-B13)/(C$19-B$19)*C$21</f>
        <v>1.0437839377068154</v>
      </c>
      <c r="D30" s="60">
        <f t="shared" si="19"/>
        <v>1.3644137546594073</v>
      </c>
      <c r="E30" s="60">
        <f t="shared" si="19"/>
        <v>-1.6098485488322727</v>
      </c>
      <c r="F30" s="60">
        <f t="shared" si="19"/>
        <v>-0.61854494207926236</v>
      </c>
      <c r="G30" s="60">
        <f t="shared" si="19"/>
        <v>0.3205647030176248</v>
      </c>
      <c r="H30" s="60">
        <f t="shared" si="19"/>
        <v>1.4677720241469032</v>
      </c>
      <c r="I30" s="60">
        <f t="shared" si="19"/>
        <v>2.3563496483080444</v>
      </c>
      <c r="J30" s="60">
        <f t="shared" si="19"/>
        <v>2.0466811708103774</v>
      </c>
      <c r="K30" s="60">
        <f t="shared" si="19"/>
        <v>1.3456795214445283</v>
      </c>
      <c r="L30" s="60">
        <f t="shared" si="19"/>
        <v>1.4713865119532632</v>
      </c>
      <c r="M30" s="60">
        <f t="shared" si="19"/>
        <v>-5.4790652446283925</v>
      </c>
      <c r="N30" s="60">
        <f t="shared" si="19"/>
        <v>8.1684958184134135</v>
      </c>
      <c r="O30" s="60">
        <f t="shared" si="19"/>
        <v>5.981754435479945</v>
      </c>
      <c r="P30" s="60">
        <f t="shared" si="19"/>
        <v>4.6932800775197743</v>
      </c>
      <c r="Q30" s="60">
        <f t="shared" si="19"/>
        <v>0.72464596299105399</v>
      </c>
      <c r="R30" s="60">
        <f>(R13-Q13)/(R$19-Q$19)*R$21</f>
        <v>1.4254780842395331</v>
      </c>
    </row>
    <row r="31" spans="1:18" x14ac:dyDescent="0.25">
      <c r="A31" s="61" t="s">
        <v>3</v>
      </c>
      <c r="B31" s="62"/>
      <c r="C31" s="63">
        <f t="shared" si="19"/>
        <v>0.16931154586912059</v>
      </c>
      <c r="D31" s="63">
        <f t="shared" si="19"/>
        <v>0.18627279858322293</v>
      </c>
      <c r="E31" s="63">
        <f t="shared" si="19"/>
        <v>-5.7364283470099864E-2</v>
      </c>
      <c r="F31" s="63">
        <f t="shared" si="19"/>
        <v>0.19548548769334606</v>
      </c>
      <c r="G31" s="63">
        <f t="shared" si="19"/>
        <v>0.27995799592411041</v>
      </c>
      <c r="H31" s="63">
        <f t="shared" si="19"/>
        <v>-6.7342244429647494E-2</v>
      </c>
      <c r="I31" s="63">
        <f t="shared" si="19"/>
        <v>-0.17375096640949841</v>
      </c>
      <c r="J31" s="63">
        <f t="shared" si="19"/>
        <v>-0.17057876020585586</v>
      </c>
      <c r="K31" s="63">
        <f t="shared" si="19"/>
        <v>-2.8157143924886708E-2</v>
      </c>
      <c r="L31" s="63">
        <f t="shared" si="19"/>
        <v>6.7742928225987722E-2</v>
      </c>
      <c r="M31" s="63">
        <f t="shared" si="19"/>
        <v>9.6928821208400004E-2</v>
      </c>
      <c r="N31" s="63">
        <f t="shared" si="19"/>
        <v>-0.29732905083264155</v>
      </c>
      <c r="O31" s="63">
        <f t="shared" si="19"/>
        <v>0.75437222022170081</v>
      </c>
      <c r="P31" s="63">
        <f t="shared" si="19"/>
        <v>0.64138911143857125</v>
      </c>
      <c r="Q31" s="63">
        <f t="shared" si="19"/>
        <v>0.39289536297235228</v>
      </c>
      <c r="R31" s="63">
        <f t="shared" si="19"/>
        <v>-0.15431165977478983</v>
      </c>
    </row>
    <row r="32" spans="1:18" x14ac:dyDescent="0.25">
      <c r="A32" s="64" t="s">
        <v>8</v>
      </c>
      <c r="B32" s="65"/>
      <c r="C32" s="66">
        <f t="shared" si="19"/>
        <v>0.21335779723855211</v>
      </c>
      <c r="D32" s="66">
        <f t="shared" si="19"/>
        <v>0.64264115511211906</v>
      </c>
      <c r="E32" s="66">
        <f t="shared" si="19"/>
        <v>0.22911929946655907</v>
      </c>
      <c r="F32" s="66">
        <f t="shared" si="19"/>
        <v>-0.16511480735575065</v>
      </c>
      <c r="G32" s="66">
        <f t="shared" si="19"/>
        <v>0.11296550712727263</v>
      </c>
      <c r="H32" s="66">
        <f t="shared" si="19"/>
        <v>0.46293493872474734</v>
      </c>
      <c r="I32" s="66">
        <f t="shared" si="19"/>
        <v>2.297756848667035E-2</v>
      </c>
      <c r="J32" s="66">
        <f t="shared" si="19"/>
        <v>0.39632341732935017</v>
      </c>
      <c r="K32" s="66">
        <f t="shared" si="19"/>
        <v>0.41378759333094378</v>
      </c>
      <c r="L32" s="66">
        <f t="shared" si="19"/>
        <v>-0.27185641532481269</v>
      </c>
      <c r="M32" s="66">
        <f t="shared" si="19"/>
        <v>-1.449755963771683</v>
      </c>
      <c r="N32" s="66">
        <f t="shared" si="19"/>
        <v>1.3239129011001638</v>
      </c>
      <c r="O32" s="66">
        <f t="shared" si="19"/>
        <v>2.0199316794970361</v>
      </c>
      <c r="P32" s="66">
        <f t="shared" si="19"/>
        <v>1.5889210958699445</v>
      </c>
      <c r="Q32" s="66">
        <f t="shared" si="19"/>
        <v>0.57555040676592495</v>
      </c>
      <c r="R32" s="66">
        <f t="shared" si="19"/>
        <v>0.63207843786618978</v>
      </c>
    </row>
    <row r="33" spans="1:18" x14ac:dyDescent="0.25">
      <c r="A33" s="67" t="s">
        <v>2</v>
      </c>
      <c r="B33" s="68"/>
      <c r="C33" s="69">
        <f t="shared" si="19"/>
        <v>2.7283426405587365E-2</v>
      </c>
      <c r="D33" s="69">
        <f t="shared" si="19"/>
        <v>0.28596324078794783</v>
      </c>
      <c r="E33" s="69">
        <f t="shared" si="19"/>
        <v>-4.9188690655162196E-2</v>
      </c>
      <c r="F33" s="69">
        <f t="shared" si="19"/>
        <v>-0.38203842234622293</v>
      </c>
      <c r="G33" s="69">
        <f t="shared" si="19"/>
        <v>4.8008611112264052E-2</v>
      </c>
      <c r="H33" s="69">
        <f t="shared" si="19"/>
        <v>0.23146746936237367</v>
      </c>
      <c r="I33" s="69">
        <f t="shared" si="19"/>
        <v>-8.353021955742515E-2</v>
      </c>
      <c r="J33" s="69">
        <f t="shared" si="19"/>
        <v>0.26791093479140221</v>
      </c>
      <c r="K33" s="69">
        <f t="shared" si="19"/>
        <v>0.26050190592292211</v>
      </c>
      <c r="L33" s="69">
        <f t="shared" si="19"/>
        <v>-0.38945864426936788</v>
      </c>
      <c r="M33" s="69">
        <f t="shared" si="19"/>
        <v>-1.5207539877950704</v>
      </c>
      <c r="N33" s="69">
        <f t="shared" si="19"/>
        <v>1.0841249410220524</v>
      </c>
      <c r="O33" s="69">
        <f t="shared" si="19"/>
        <v>1.716041693024885</v>
      </c>
      <c r="P33" s="69">
        <f t="shared" si="19"/>
        <v>1.033894270037975</v>
      </c>
      <c r="Q33" s="69">
        <f t="shared" si="19"/>
        <v>0.23715024883892477</v>
      </c>
      <c r="R33" s="69">
        <f t="shared" si="19"/>
        <v>0.28977880810242795</v>
      </c>
    </row>
    <row r="34" spans="1:18" x14ac:dyDescent="0.25">
      <c r="A34" s="70" t="s">
        <v>1</v>
      </c>
      <c r="B34" s="71"/>
      <c r="C34" s="72">
        <f t="shared" si="19"/>
        <v>0.17625514282067106</v>
      </c>
      <c r="D34" s="72">
        <f t="shared" si="19"/>
        <v>0.34391477812495047</v>
      </c>
      <c r="E34" s="72">
        <f t="shared" si="19"/>
        <v>0.27837555700448935</v>
      </c>
      <c r="F34" s="72">
        <f t="shared" si="19"/>
        <v>0.20950272477223628</v>
      </c>
      <c r="G34" s="72">
        <f t="shared" si="19"/>
        <v>6.1774769053676945E-2</v>
      </c>
      <c r="H34" s="72">
        <f t="shared" si="19"/>
        <v>0.20436548335085059</v>
      </c>
      <c r="I34" s="72">
        <f t="shared" si="19"/>
        <v>0.10556165287111495</v>
      </c>
      <c r="J34" s="72">
        <f t="shared" si="19"/>
        <v>0.1167326215876824</v>
      </c>
      <c r="K34" s="72">
        <f t="shared" si="19"/>
        <v>0.14065685397718006</v>
      </c>
      <c r="L34" s="72">
        <f t="shared" si="19"/>
        <v>0.11140931199852272</v>
      </c>
      <c r="M34" s="72">
        <f t="shared" si="19"/>
        <v>9.3064135089479874E-2</v>
      </c>
      <c r="N34" s="72">
        <f t="shared" si="19"/>
        <v>0.21532798421730076</v>
      </c>
      <c r="O34" s="72">
        <f t="shared" si="19"/>
        <v>0.29056894823408036</v>
      </c>
      <c r="P34" s="72">
        <f t="shared" si="19"/>
        <v>0.54515844329331975</v>
      </c>
      <c r="Q34" s="72">
        <f t="shared" si="19"/>
        <v>0.33045185823973727</v>
      </c>
      <c r="R34" s="72">
        <f t="shared" si="19"/>
        <v>0.33407102907794367</v>
      </c>
    </row>
    <row r="35" spans="1:18" x14ac:dyDescent="0.25">
      <c r="A35" s="73" t="s">
        <v>0</v>
      </c>
      <c r="B35" s="74"/>
      <c r="C35" s="75">
        <f t="shared" si="19"/>
        <v>0.236713532439222</v>
      </c>
      <c r="D35" s="75">
        <f t="shared" si="19"/>
        <v>-8.7203265707108818E-2</v>
      </c>
      <c r="E35" s="75">
        <f t="shared" si="19"/>
        <v>-0.22837606375611022</v>
      </c>
      <c r="F35" s="75">
        <f t="shared" si="19"/>
        <v>-8.3622438848085123E-2</v>
      </c>
      <c r="G35" s="75">
        <f t="shared" si="19"/>
        <v>-0.14658537024047197</v>
      </c>
      <c r="H35" s="75">
        <f t="shared" si="19"/>
        <v>-7.9448715338348172E-2</v>
      </c>
      <c r="I35" s="75">
        <f t="shared" si="19"/>
        <v>0.20875796780977854</v>
      </c>
      <c r="J35" s="75">
        <f t="shared" si="19"/>
        <v>0.14121413804275881</v>
      </c>
      <c r="K35" s="75">
        <f t="shared" si="19"/>
        <v>0.23060507576011333</v>
      </c>
      <c r="L35" s="75">
        <f t="shared" si="19"/>
        <v>0.11134611896846117</v>
      </c>
      <c r="M35" s="75">
        <f t="shared" si="19"/>
        <v>0.10309985226925633</v>
      </c>
      <c r="N35" s="75">
        <f t="shared" si="19"/>
        <v>0.67545621864812511</v>
      </c>
      <c r="O35" s="75">
        <f t="shared" si="19"/>
        <v>0.34294070130704318</v>
      </c>
      <c r="P35" s="75">
        <f t="shared" si="19"/>
        <v>0.39874955884984886</v>
      </c>
      <c r="Q35" s="75">
        <f t="shared" si="19"/>
        <v>0.58245971303001631</v>
      </c>
      <c r="R35" s="75">
        <f t="shared" si="19"/>
        <v>0.42768406033697515</v>
      </c>
    </row>
    <row r="37" spans="1:18" x14ac:dyDescent="0.25">
      <c r="A37" s="76" t="s">
        <v>33</v>
      </c>
      <c r="B37" s="76"/>
      <c r="C37" s="50">
        <f>SUM(C30:C32,C35)-C21</f>
        <v>0</v>
      </c>
      <c r="D37" s="50">
        <f>SUM(D30:D32,D35)-D21</f>
        <v>0</v>
      </c>
      <c r="E37" s="50">
        <f>SUM(E30:E32,E35)-E21</f>
        <v>0</v>
      </c>
      <c r="F37" s="50">
        <f t="shared" ref="F37:P37" si="20">SUM(F30:F32,F35)-F21</f>
        <v>0</v>
      </c>
      <c r="G37" s="50">
        <f t="shared" si="20"/>
        <v>6.9176673072268713E-5</v>
      </c>
      <c r="H37" s="50">
        <f t="shared" si="20"/>
        <v>-1.3757353305332565E-4</v>
      </c>
      <c r="I37" s="50">
        <f t="shared" si="20"/>
        <v>0</v>
      </c>
      <c r="J37" s="50">
        <f t="shared" si="20"/>
        <v>1.3197582994672885E-4</v>
      </c>
      <c r="K37" s="50">
        <f t="shared" si="20"/>
        <v>0</v>
      </c>
      <c r="L37" s="50">
        <f t="shared" si="20"/>
        <v>-6.3193030061414746E-5</v>
      </c>
      <c r="M37" s="50">
        <f t="shared" si="20"/>
        <v>0</v>
      </c>
      <c r="N37" s="50">
        <f t="shared" si="20"/>
        <v>6.683053513967252E-5</v>
      </c>
      <c r="O37" s="50">
        <f t="shared" si="20"/>
        <v>-1.2165331724389716E-4</v>
      </c>
      <c r="P37" s="50">
        <f t="shared" si="20"/>
        <v>5.5753573663608336E-5</v>
      </c>
      <c r="Q37" s="50">
        <f t="shared" ref="Q37:R37" si="21">SUM(Q30:Q32,Q35)-Q21</f>
        <v>0</v>
      </c>
      <c r="R37" s="50">
        <f t="shared" si="21"/>
        <v>0</v>
      </c>
    </row>
    <row r="38" spans="1:18" x14ac:dyDescent="0.25"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</sheetData>
  <pageMargins left="0.70866141732283472" right="0.70866141732283472" top="0.74803149606299213" bottom="0.74803149606299213" header="0.31496062992125984" footer="0.31496062992125984"/>
  <pageSetup paperSize="9" scale="70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6"/>
  <sheetViews>
    <sheetView zoomScaleNormal="100" workbookViewId="0">
      <selection activeCell="A12" sqref="A12"/>
    </sheetView>
  </sheetViews>
  <sheetFormatPr defaultRowHeight="15" x14ac:dyDescent="0.25"/>
  <cols>
    <col min="1" max="1" width="38.7109375" bestFit="1" customWidth="1"/>
    <col min="2" max="2" width="11" bestFit="1" customWidth="1"/>
  </cols>
  <sheetData>
    <row r="1" spans="1:25" x14ac:dyDescent="0.25">
      <c r="A1" t="s">
        <v>37</v>
      </c>
      <c r="K1" t="s">
        <v>39</v>
      </c>
      <c r="S1" t="s">
        <v>40</v>
      </c>
    </row>
    <row r="2" spans="1:25" x14ac:dyDescent="0.25">
      <c r="B2">
        <v>2018</v>
      </c>
      <c r="C2">
        <v>2019</v>
      </c>
      <c r="D2">
        <v>2020</v>
      </c>
      <c r="E2">
        <v>2021</v>
      </c>
      <c r="F2">
        <v>2022</v>
      </c>
      <c r="G2">
        <v>2023</v>
      </c>
      <c r="H2">
        <v>2024</v>
      </c>
      <c r="I2">
        <v>2025</v>
      </c>
      <c r="K2">
        <v>2019</v>
      </c>
      <c r="L2">
        <v>2020</v>
      </c>
      <c r="M2">
        <v>2021</v>
      </c>
      <c r="N2">
        <v>2022</v>
      </c>
      <c r="O2">
        <v>2023</v>
      </c>
      <c r="P2">
        <v>2024</v>
      </c>
      <c r="Q2">
        <v>2025</v>
      </c>
      <c r="S2">
        <f>K2</f>
        <v>2019</v>
      </c>
      <c r="T2">
        <f t="shared" ref="T2:Y2" si="0">L2</f>
        <v>2020</v>
      </c>
      <c r="U2">
        <f t="shared" si="0"/>
        <v>2021</v>
      </c>
      <c r="V2">
        <f t="shared" si="0"/>
        <v>2022</v>
      </c>
      <c r="W2">
        <f t="shared" si="0"/>
        <v>2023</v>
      </c>
      <c r="X2">
        <f t="shared" si="0"/>
        <v>2024</v>
      </c>
      <c r="Y2">
        <f t="shared" si="0"/>
        <v>2025</v>
      </c>
    </row>
    <row r="3" spans="1:25" x14ac:dyDescent="0.25">
      <c r="A3" t="s">
        <v>38</v>
      </c>
      <c r="B3" s="79">
        <f>[4]S11_pre!Z7+[4]S11_pre!Z8+[4]S11_pre!Z9+[4]S11_pre!Z10+[4]S11_pre!Z11+[4]S11_pre!Z12</f>
        <v>39424.949999999997</v>
      </c>
      <c r="C3" s="79">
        <f>[4]S11_pre!AA7+[4]S11_pre!AA8+[4]S11_pre!AA9+[4]S11_pre!AA10+[4]S11_pre!AA11+[4]S11_pre!AA12</f>
        <v>40771.75</v>
      </c>
      <c r="D3" s="79">
        <f>[4]S11_pre!AB7+[4]S11_pre!AB8+[4]S11_pre!AB9+[4]S11_pre!AB10+[4]S11_pre!AB11+[4]S11_pre!AB12</f>
        <v>38226.82</v>
      </c>
      <c r="E3" s="79">
        <f>[4]S11_pre!AC7+[4]S11_pre!AC8+[4]S11_pre!AC9+[4]S11_pre!AC10+[4]S11_pre!AC11+[4]S11_pre!AC12</f>
        <v>46584.789999999994</v>
      </c>
      <c r="F3" s="79">
        <f>[4]S11_pre!AD7+[4]S11_pre!AD8+[4]S11_pre!AD9+[4]S11_pre!AD10+[4]S11_pre!AD11+[4]S11_pre!AD12</f>
        <v>53289.31</v>
      </c>
      <c r="G3" s="79">
        <f>[4]S11_pre!AE7+[4]S11_pre!AE8+[4]S11_pre!AE9+[4]S11_pre!AE10+[4]S11_pre!AE11+[4]S11_pre!AE12</f>
        <v>52201.14</v>
      </c>
      <c r="H3" s="79">
        <f>[4]S11_pre!AF7+[4]S11_pre!AF8+[4]S11_pre!AF9+[4]S11_pre!AF10+[4]S11_pre!AF11+[4]S11_pre!AF12</f>
        <v>81312.72</v>
      </c>
      <c r="I3" s="79">
        <f>[4]S11_pre!AG7+[4]S11_pre!AG8+[4]S11_pre!AG9+[4]S11_pre!AG10+[4]S11_pre!AG11+[4]S11_pre!AG12</f>
        <v>88335.95</v>
      </c>
      <c r="J3" s="79"/>
      <c r="K3" s="3">
        <f t="shared" ref="K3:Q3" si="1">C3-B3</f>
        <v>1346.8000000000029</v>
      </c>
      <c r="L3" s="3">
        <f t="shared" si="1"/>
        <v>-2544.9300000000003</v>
      </c>
      <c r="M3" s="3">
        <f t="shared" si="1"/>
        <v>8357.9699999999939</v>
      </c>
      <c r="N3" s="3">
        <f t="shared" si="1"/>
        <v>6704.5200000000041</v>
      </c>
      <c r="O3" s="3">
        <f t="shared" si="1"/>
        <v>-1088.1699999999983</v>
      </c>
      <c r="P3" s="3">
        <f t="shared" si="1"/>
        <v>29111.58</v>
      </c>
      <c r="Q3" s="3">
        <f t="shared" si="1"/>
        <v>7023.2299999999959</v>
      </c>
      <c r="R3" s="3"/>
      <c r="S3" s="78">
        <f t="shared" ref="S3:Y3" si="2">K3/B3</f>
        <v>3.4161108638057956E-2</v>
      </c>
      <c r="T3" s="78">
        <f t="shared" si="2"/>
        <v>-6.2418954300465401E-2</v>
      </c>
      <c r="U3" s="78">
        <f t="shared" si="2"/>
        <v>0.21864151922655334</v>
      </c>
      <c r="V3" s="78">
        <f t="shared" si="2"/>
        <v>0.14392079474867236</v>
      </c>
      <c r="W3" s="78">
        <f t="shared" si="2"/>
        <v>-2.0420042969218372E-2</v>
      </c>
      <c r="X3" s="78">
        <f t="shared" si="2"/>
        <v>0.55768092420970117</v>
      </c>
      <c r="Y3" s="78">
        <f t="shared" si="2"/>
        <v>8.6373079144320783E-2</v>
      </c>
    </row>
    <row r="4" spans="1:25" x14ac:dyDescent="0.25">
      <c r="A4" t="s">
        <v>41</v>
      </c>
      <c r="B4" s="79">
        <f>SUM([4]S11_pre!Z3:Z6)</f>
        <v>88550.3</v>
      </c>
      <c r="C4" s="79">
        <f>SUM([4]S11_pre!AA3:AA6)</f>
        <v>88599.4</v>
      </c>
      <c r="D4" s="79">
        <f>SUM([4]S11_pre!AB3:AB6)</f>
        <v>78614.600000000006</v>
      </c>
      <c r="E4" s="79">
        <f>SUM([4]S11_pre!AC3:AC6)</f>
        <v>93327.9</v>
      </c>
      <c r="F4" s="79">
        <f>SUM([4]S11_pre!AD3:AD6)</f>
        <v>106657.40000000001</v>
      </c>
      <c r="G4" s="79">
        <f>SUM([4]S11_pre!AE3:AE6)</f>
        <v>108480.8</v>
      </c>
      <c r="H4" s="79">
        <f>SUM([4]S11_pre!AF3:AF6)</f>
        <v>106432.3</v>
      </c>
      <c r="I4" s="79">
        <f>SUM([4]S11_pre!AG3:AG6)</f>
        <v>108895.5</v>
      </c>
      <c r="J4" s="79"/>
      <c r="K4" s="3">
        <f>C4-B4</f>
        <v>49.099999999991269</v>
      </c>
      <c r="L4" s="3">
        <f t="shared" ref="L4" si="3">D4-C4</f>
        <v>-9984.7999999999884</v>
      </c>
      <c r="M4" s="3">
        <f>E4-D4</f>
        <v>14713.299999999988</v>
      </c>
      <c r="N4" s="3">
        <f t="shared" ref="N4" si="4">F4-E4</f>
        <v>13329.500000000015</v>
      </c>
      <c r="O4" s="3">
        <f t="shared" ref="O4:Q5" si="5">G4-F4</f>
        <v>1823.3999999999942</v>
      </c>
      <c r="P4" s="3">
        <f t="shared" si="5"/>
        <v>-2048.5</v>
      </c>
      <c r="Q4" s="3">
        <f t="shared" si="5"/>
        <v>2463.1999999999971</v>
      </c>
      <c r="R4" s="3"/>
      <c r="S4" s="78">
        <f>K4/B4</f>
        <v>5.5448711071550598E-4</v>
      </c>
      <c r="T4" s="78">
        <f t="shared" ref="T4" si="6">L4/C4</f>
        <v>-0.11269602277216312</v>
      </c>
      <c r="U4" s="78">
        <f>M4/D4</f>
        <v>0.18715734736295786</v>
      </c>
      <c r="V4" s="78">
        <f t="shared" ref="V4" si="7">N4/E4</f>
        <v>0.14282438584817633</v>
      </c>
      <c r="W4" s="78">
        <f t="shared" ref="W4:Y5" si="8">O4/F4</f>
        <v>1.7095860202855067E-2</v>
      </c>
      <c r="X4" s="78">
        <f t="shared" si="8"/>
        <v>-1.888352593269961E-2</v>
      </c>
      <c r="Y4" s="78">
        <f t="shared" si="8"/>
        <v>2.3143350279943183E-2</v>
      </c>
    </row>
    <row r="5" spans="1:25" x14ac:dyDescent="0.25">
      <c r="A5" t="s">
        <v>42</v>
      </c>
      <c r="B5" s="79">
        <f>SUM([4]S11_pre!Z13:Z17,[4]S11_pre!Z23)</f>
        <v>18393.759999999998</v>
      </c>
      <c r="C5" s="79">
        <f>SUM([4]S11_pre!AA13:AA17,[4]S11_pre!AA23)</f>
        <v>19684.669999999998</v>
      </c>
      <c r="D5" s="79">
        <f>SUM([4]S11_pre!AB13:AB17,[4]S11_pre!AB23)</f>
        <v>14853.640000000003</v>
      </c>
      <c r="E5" s="79">
        <f>SUM([4]S11_pre!AC13:AC17,[4]S11_pre!AC23)</f>
        <v>19871.930000000004</v>
      </c>
      <c r="F5" s="79">
        <f>SUM([4]S11_pre!AD13:AD17,[4]S11_pre!AD23)</f>
        <v>20626.52</v>
      </c>
      <c r="G5" s="79">
        <f>SUM([4]S11_pre!AE13:AE17,[4]S11_pre!AE23)</f>
        <v>26537.81</v>
      </c>
      <c r="H5" s="79">
        <f>SUM([4]S11_pre!AF13:AF17,[4]S11_pre!AF23)</f>
        <v>26893.900000000005</v>
      </c>
      <c r="I5" s="79">
        <f>SUM([4]S11_pre!AG13:AG17,[4]S11_pre!AG23)</f>
        <v>29426.699999999993</v>
      </c>
      <c r="J5" s="79"/>
      <c r="K5" s="3">
        <f t="shared" ref="K5" si="9">C5-B5</f>
        <v>1290.9099999999999</v>
      </c>
      <c r="L5" s="3">
        <f t="shared" ref="L5" si="10">D5-C5</f>
        <v>-4831.0299999999952</v>
      </c>
      <c r="M5" s="3">
        <f>E5-D5</f>
        <v>5018.2900000000009</v>
      </c>
      <c r="N5" s="3">
        <f t="shared" ref="N5" si="11">F5-E5</f>
        <v>754.58999999999651</v>
      </c>
      <c r="O5" s="3">
        <f t="shared" si="5"/>
        <v>5911.2900000000009</v>
      </c>
      <c r="P5" s="3">
        <f t="shared" si="5"/>
        <v>356.09000000000378</v>
      </c>
      <c r="Q5" s="3">
        <f t="shared" si="5"/>
        <v>2532.7999999999884</v>
      </c>
      <c r="S5" s="78">
        <f>K5/B5</f>
        <v>7.018195301015126E-2</v>
      </c>
      <c r="T5" s="78">
        <f t="shared" ref="T5" si="12">L5/C5</f>
        <v>-0.245420929078313</v>
      </c>
      <c r="U5" s="78">
        <f>M5/D5</f>
        <v>0.33784917367056155</v>
      </c>
      <c r="V5" s="78">
        <f t="shared" ref="V5" si="13">N5/E5</f>
        <v>3.7972657914958255E-2</v>
      </c>
      <c r="W5" s="78">
        <f t="shared" si="8"/>
        <v>0.28658687941543221</v>
      </c>
      <c r="X5" s="78">
        <f t="shared" si="8"/>
        <v>1.3418213484835552E-2</v>
      </c>
      <c r="Y5" s="78">
        <f t="shared" si="8"/>
        <v>9.4177490062801891E-2</v>
      </c>
    </row>
    <row r="6" spans="1:25" x14ac:dyDescent="0.25">
      <c r="B6" s="79"/>
      <c r="C6" s="79"/>
      <c r="D6" s="79"/>
      <c r="E6" s="79"/>
      <c r="F6" s="79"/>
      <c r="G6" s="79"/>
      <c r="H6" s="79"/>
      <c r="K6" s="3"/>
      <c r="L6" s="3"/>
      <c r="M6" s="3"/>
      <c r="N6" s="3"/>
      <c r="S6" s="78"/>
      <c r="T6" s="78"/>
      <c r="U6" s="78"/>
      <c r="V6" s="7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6"/>
  <sheetViews>
    <sheetView topLeftCell="F1" zoomScale="110" zoomScaleNormal="110" workbookViewId="0">
      <selection activeCell="P4" sqref="P4:Q19"/>
    </sheetView>
  </sheetViews>
  <sheetFormatPr defaultRowHeight="15" x14ac:dyDescent="0.25"/>
  <cols>
    <col min="1" max="1" width="28" bestFit="1" customWidth="1"/>
    <col min="10" max="10" width="17.28515625" customWidth="1"/>
    <col min="11" max="11" width="35.42578125" bestFit="1" customWidth="1"/>
    <col min="12" max="13" width="10.5703125" bestFit="1" customWidth="1"/>
    <col min="14" max="14" width="10.5703125" customWidth="1"/>
    <col min="15" max="15" width="2.28515625" customWidth="1"/>
  </cols>
  <sheetData>
    <row r="1" spans="1:17" ht="18.75" x14ac:dyDescent="0.25">
      <c r="A1" s="7"/>
      <c r="B1" s="17"/>
      <c r="C1" s="18"/>
      <c r="D1" s="17"/>
      <c r="E1" s="18"/>
      <c r="F1" s="18"/>
      <c r="G1" s="17"/>
      <c r="H1" s="17"/>
      <c r="J1" s="26" t="s">
        <v>23</v>
      </c>
    </row>
    <row r="2" spans="1:17" ht="17.25" thickBot="1" x14ac:dyDescent="0.3">
      <c r="A2" s="16"/>
      <c r="B2" s="13"/>
      <c r="C2" s="14"/>
      <c r="D2" s="13"/>
      <c r="E2" s="15"/>
      <c r="F2" s="14"/>
      <c r="G2" s="13"/>
      <c r="H2" s="13"/>
      <c r="I2" s="3"/>
      <c r="J2" s="98" t="s">
        <v>47</v>
      </c>
      <c r="K2" s="98"/>
      <c r="L2" s="98"/>
      <c r="M2" s="98"/>
      <c r="N2" s="30"/>
    </row>
    <row r="3" spans="1:17" ht="13.5" customHeight="1" thickBot="1" x14ac:dyDescent="0.3">
      <c r="A3" s="11"/>
      <c r="B3" s="8"/>
      <c r="C3" s="10"/>
      <c r="D3" s="8"/>
      <c r="E3" s="10"/>
      <c r="F3" s="10"/>
      <c r="G3" s="8"/>
      <c r="H3" s="8"/>
      <c r="J3" s="24"/>
      <c r="K3" s="23"/>
      <c r="L3" s="80">
        <v>2023</v>
      </c>
      <c r="M3" s="80">
        <v>2024</v>
      </c>
      <c r="N3" s="80">
        <v>2025</v>
      </c>
      <c r="O3" s="80"/>
      <c r="P3" s="80" t="str">
        <f>CONCATENATE(M3,"/",L3)</f>
        <v>2024/2023</v>
      </c>
      <c r="Q3" s="80" t="str">
        <f>CONCATENATE(N3,"/",M3)</f>
        <v>2025/2024</v>
      </c>
    </row>
    <row r="4" spans="1:17" ht="13.5" customHeight="1" x14ac:dyDescent="0.25">
      <c r="A4" s="11"/>
      <c r="B4" s="8"/>
      <c r="C4" s="10"/>
      <c r="D4" s="8"/>
      <c r="E4" s="10"/>
      <c r="F4" s="10"/>
      <c r="G4" s="8"/>
      <c r="H4" s="8"/>
      <c r="J4" s="97" t="s">
        <v>1</v>
      </c>
      <c r="K4" s="81" t="s">
        <v>13</v>
      </c>
      <c r="L4" s="82">
        <f>'[2]2023'!$V$18</f>
        <v>186567</v>
      </c>
      <c r="M4" s="82">
        <f>'[2]2024'!$V$18</f>
        <v>192928</v>
      </c>
      <c r="N4" s="82">
        <f>'[2]2025'!$V$18</f>
        <v>199505</v>
      </c>
      <c r="O4" s="83"/>
      <c r="P4" s="84">
        <f t="shared" ref="P4:Q17" si="0">M4/L4*100-100</f>
        <v>3.4094990003591192</v>
      </c>
      <c r="Q4" s="84">
        <f t="shared" si="0"/>
        <v>3.4090437883562714</v>
      </c>
    </row>
    <row r="5" spans="1:17" ht="13.5" customHeight="1" x14ac:dyDescent="0.25">
      <c r="A5" s="11"/>
      <c r="B5" s="8"/>
      <c r="C5" s="10"/>
      <c r="D5" s="8"/>
      <c r="E5" s="10"/>
      <c r="F5" s="10"/>
      <c r="G5" s="8"/>
      <c r="H5" s="8"/>
      <c r="I5" s="12"/>
      <c r="J5" s="97"/>
      <c r="K5" s="85" t="s">
        <v>7</v>
      </c>
      <c r="L5" s="86">
        <f>'[2]2023'!$V$38</f>
        <v>164548</v>
      </c>
      <c r="M5" s="86">
        <f>'[2]2024'!$V$38</f>
        <v>170149</v>
      </c>
      <c r="N5" s="86">
        <f>'[2]2025'!$V$38</f>
        <v>176145</v>
      </c>
      <c r="O5" s="87"/>
      <c r="P5" s="88">
        <f t="shared" si="0"/>
        <v>3.4038699953812852</v>
      </c>
      <c r="Q5" s="88">
        <f t="shared" si="0"/>
        <v>3.5239701673239381</v>
      </c>
    </row>
    <row r="6" spans="1:17" ht="13.5" customHeight="1" x14ac:dyDescent="0.25">
      <c r="A6" s="11"/>
      <c r="B6" s="8"/>
      <c r="C6" s="10"/>
      <c r="D6" s="8"/>
      <c r="E6" s="10"/>
      <c r="F6" s="10"/>
      <c r="G6" s="8"/>
      <c r="H6" s="8"/>
      <c r="J6" s="97"/>
      <c r="K6" s="85" t="s">
        <v>14</v>
      </c>
      <c r="L6" s="86">
        <f>'[2]2023'!$V$133</f>
        <v>1325105</v>
      </c>
      <c r="M6" s="86">
        <f>'[2]2024'!$V$133</f>
        <v>1363798</v>
      </c>
      <c r="N6" s="86">
        <f>'[2]2025'!$V$133</f>
        <v>1396230</v>
      </c>
      <c r="O6" s="87"/>
      <c r="P6" s="88">
        <f t="shared" si="0"/>
        <v>2.9199950192626289</v>
      </c>
      <c r="Q6" s="88">
        <f t="shared" si="0"/>
        <v>2.3780647867206284</v>
      </c>
    </row>
    <row r="7" spans="1:17" ht="13.5" customHeight="1" thickBot="1" x14ac:dyDescent="0.3">
      <c r="A7" s="11"/>
      <c r="B7" s="8"/>
      <c r="C7" s="10"/>
      <c r="D7" s="8"/>
      <c r="E7" s="10"/>
      <c r="F7" s="10"/>
      <c r="G7" s="8"/>
      <c r="H7" s="8"/>
      <c r="J7" s="97"/>
      <c r="K7" s="89" t="s">
        <v>15</v>
      </c>
      <c r="L7" s="90">
        <f>'[2]2023'!$V$203</f>
        <v>49357</v>
      </c>
      <c r="M7" s="90">
        <f>'[2]2024'!$V$203</f>
        <v>29116</v>
      </c>
      <c r="N7" s="90">
        <f>'[2]2025'!$V$203</f>
        <v>35900</v>
      </c>
      <c r="O7" s="91"/>
      <c r="P7" s="92"/>
      <c r="Q7" s="92"/>
    </row>
    <row r="8" spans="1:17" ht="13.5" customHeight="1" thickBot="1" x14ac:dyDescent="0.3">
      <c r="A8" s="11"/>
      <c r="B8" s="8"/>
      <c r="C8" s="10"/>
      <c r="D8" s="8"/>
      <c r="E8" s="10"/>
      <c r="F8" s="10"/>
      <c r="G8" s="8"/>
      <c r="H8" s="8"/>
      <c r="J8" s="99" t="s">
        <v>2</v>
      </c>
      <c r="K8" s="93" t="s">
        <v>13</v>
      </c>
      <c r="L8" s="94">
        <f>'[2]2023'!$W$18</f>
        <v>328970</v>
      </c>
      <c r="M8" s="94">
        <f>'[2]2024'!$W$18</f>
        <v>333535</v>
      </c>
      <c r="N8" s="94">
        <f>'[2]2025'!$W$18</f>
        <v>339240</v>
      </c>
      <c r="O8" s="95"/>
      <c r="P8" s="96">
        <f>M8/L8*100-100</f>
        <v>1.3876645286804177</v>
      </c>
      <c r="Q8" s="96">
        <f t="shared" si="0"/>
        <v>1.710465168573009</v>
      </c>
    </row>
    <row r="9" spans="1:17" ht="13.5" customHeight="1" thickBot="1" x14ac:dyDescent="0.3">
      <c r="A9" s="9"/>
      <c r="B9" s="8"/>
      <c r="C9" s="10"/>
      <c r="D9" s="8"/>
      <c r="E9" s="10"/>
      <c r="F9" s="10"/>
      <c r="G9" s="8"/>
      <c r="H9" s="8"/>
      <c r="J9" s="99"/>
      <c r="K9" s="93" t="s">
        <v>7</v>
      </c>
      <c r="L9" s="94">
        <f>'[2]2023'!$W$38</f>
        <v>299900</v>
      </c>
      <c r="M9" s="94">
        <f>'[2]2024'!$W$38</f>
        <v>303414</v>
      </c>
      <c r="N9" s="94">
        <f>'[2]2025'!$W$38</f>
        <v>308083</v>
      </c>
      <c r="O9" s="95"/>
      <c r="P9" s="96">
        <f>M9/L9*100-100</f>
        <v>1.1717239079693087</v>
      </c>
      <c r="Q9" s="96">
        <f t="shared" si="0"/>
        <v>1.5388215441607827</v>
      </c>
    </row>
    <row r="10" spans="1:17" ht="13.5" customHeight="1" thickBot="1" x14ac:dyDescent="0.3">
      <c r="A10" s="4"/>
      <c r="B10" s="19"/>
      <c r="C10" s="4"/>
      <c r="D10" s="19"/>
      <c r="E10" s="19"/>
      <c r="F10" s="4"/>
      <c r="G10" s="19"/>
      <c r="H10" s="19"/>
      <c r="J10" s="99"/>
      <c r="K10" s="93" t="s">
        <v>15</v>
      </c>
      <c r="L10" s="94">
        <f>'[2]2023'!$W$203</f>
        <v>11601</v>
      </c>
      <c r="M10" s="94">
        <f>'[2]2024'!$W$203</f>
        <v>7381</v>
      </c>
      <c r="N10" s="94">
        <f>'[2]2025'!$W$203</f>
        <v>5914</v>
      </c>
      <c r="O10" s="95"/>
      <c r="P10" s="96"/>
      <c r="Q10" s="96"/>
    </row>
    <row r="11" spans="1:17" ht="13.5" customHeight="1" x14ac:dyDescent="0.25">
      <c r="A11" s="7"/>
      <c r="B11" s="17"/>
      <c r="C11" s="18"/>
      <c r="D11" s="17"/>
      <c r="E11" s="18"/>
      <c r="F11" s="18"/>
      <c r="G11" s="17"/>
      <c r="H11" s="17"/>
      <c r="I11" s="3"/>
      <c r="J11" s="97" t="s">
        <v>4</v>
      </c>
      <c r="K11" s="81" t="s">
        <v>13</v>
      </c>
      <c r="L11" s="82">
        <f>'[2]2023'!$C$18</f>
        <v>1052945</v>
      </c>
      <c r="M11" s="82">
        <f>'[2]2024'!$C$18</f>
        <v>1066894</v>
      </c>
      <c r="N11" s="82">
        <f>'[2]2025'!$C$18</f>
        <v>1094958</v>
      </c>
      <c r="O11" s="83"/>
      <c r="P11" s="84">
        <f>M11/L11*100-100</f>
        <v>1.3247605525454844</v>
      </c>
      <c r="Q11" s="84">
        <f t="shared" si="0"/>
        <v>2.6304393876055201</v>
      </c>
    </row>
    <row r="12" spans="1:17" ht="13.5" customHeight="1" x14ac:dyDescent="0.25">
      <c r="A12" s="16"/>
      <c r="B12" s="13"/>
      <c r="C12" s="14"/>
      <c r="D12" s="13"/>
      <c r="E12" s="15"/>
      <c r="F12" s="14"/>
      <c r="G12" s="13"/>
      <c r="H12" s="13"/>
      <c r="J12" s="97"/>
      <c r="K12" s="85" t="s">
        <v>7</v>
      </c>
      <c r="L12" s="86">
        <f>'[2]2023'!$C$38</f>
        <v>491475</v>
      </c>
      <c r="M12" s="86">
        <f>'[2]2024'!$C$38</f>
        <v>470479</v>
      </c>
      <c r="N12" s="86">
        <f>'[2]2025'!$C$38</f>
        <v>474552</v>
      </c>
      <c r="O12" s="87"/>
      <c r="P12" s="88">
        <f>M12/L12*100-100</f>
        <v>-4.2720382522000051</v>
      </c>
      <c r="Q12" s="88">
        <f t="shared" si="0"/>
        <v>0.86571345373545228</v>
      </c>
    </row>
    <row r="13" spans="1:17" ht="13.5" customHeight="1" thickBot="1" x14ac:dyDescent="0.3">
      <c r="A13" s="11"/>
      <c r="B13" s="8"/>
      <c r="C13" s="10"/>
      <c r="D13" s="8"/>
      <c r="E13" s="10"/>
      <c r="F13" s="10"/>
      <c r="G13" s="8"/>
      <c r="H13" s="8"/>
      <c r="J13" s="97"/>
      <c r="K13" s="85" t="s">
        <v>15</v>
      </c>
      <c r="L13" s="86">
        <f>'[2]2023'!$C$203</f>
        <v>66670</v>
      </c>
      <c r="M13" s="86">
        <f>'[2]2024'!$C$203</f>
        <v>8984</v>
      </c>
      <c r="N13" s="86">
        <f>'[2]2025'!$C$203</f>
        <v>5103</v>
      </c>
      <c r="O13" s="87"/>
      <c r="P13" s="88"/>
      <c r="Q13" s="88"/>
    </row>
    <row r="14" spans="1:17" ht="13.5" customHeight="1" thickBot="1" x14ac:dyDescent="0.3">
      <c r="A14" s="11"/>
      <c r="B14" s="8"/>
      <c r="C14" s="10"/>
      <c r="D14" s="8"/>
      <c r="E14" s="10"/>
      <c r="F14" s="10"/>
      <c r="G14" s="8"/>
      <c r="H14" s="8"/>
      <c r="I14" s="12"/>
      <c r="J14" s="99" t="s">
        <v>3</v>
      </c>
      <c r="K14" s="93" t="s">
        <v>13</v>
      </c>
      <c r="L14" s="94">
        <f>'[2]2023'!$G$18</f>
        <v>92937</v>
      </c>
      <c r="M14" s="94">
        <f>'[2]2024'!$G$18</f>
        <v>100500</v>
      </c>
      <c r="N14" s="94">
        <f>'[2]2025'!$G$18</f>
        <v>97462</v>
      </c>
      <c r="O14" s="95"/>
      <c r="P14" s="96">
        <f>M14/L14*100-100</f>
        <v>8.1377707479260124</v>
      </c>
      <c r="Q14" s="96">
        <f t="shared" si="0"/>
        <v>-3.0228855721393018</v>
      </c>
    </row>
    <row r="15" spans="1:17" ht="13.5" customHeight="1" thickBot="1" x14ac:dyDescent="0.3">
      <c r="A15" s="11"/>
      <c r="B15" s="8"/>
      <c r="C15" s="10"/>
      <c r="D15" s="8"/>
      <c r="E15" s="10"/>
      <c r="F15" s="10"/>
      <c r="G15" s="8"/>
      <c r="H15" s="8"/>
      <c r="J15" s="99"/>
      <c r="K15" s="93" t="s">
        <v>7</v>
      </c>
      <c r="L15" s="94">
        <f>'[2]2023'!$G$38</f>
        <v>51510</v>
      </c>
      <c r="M15" s="94">
        <f>'[2]2024'!$G$38</f>
        <v>57437</v>
      </c>
      <c r="N15" s="94">
        <f>'[2]2025'!$G$38</f>
        <v>54714</v>
      </c>
      <c r="O15" s="95"/>
      <c r="P15" s="96">
        <f>M15/L15*100-100</f>
        <v>11.506503591535619</v>
      </c>
      <c r="Q15" s="96">
        <f t="shared" si="0"/>
        <v>-4.7408464926789406</v>
      </c>
    </row>
    <row r="16" spans="1:17" ht="13.5" customHeight="1" thickBot="1" x14ac:dyDescent="0.3">
      <c r="A16" s="11"/>
      <c r="B16" s="8"/>
      <c r="C16" s="10"/>
      <c r="D16" s="8"/>
      <c r="E16" s="10"/>
      <c r="F16" s="10"/>
      <c r="G16" s="8"/>
      <c r="H16" s="8"/>
      <c r="J16" s="99"/>
      <c r="K16" s="93" t="s">
        <v>15</v>
      </c>
      <c r="L16" s="94">
        <f>'[2]2023'!$G$203</f>
        <v>45289</v>
      </c>
      <c r="M16" s="94">
        <f>'[2]2024'!$G$203</f>
        <v>50120</v>
      </c>
      <c r="N16" s="94">
        <f>'[2]2025'!$G$203</f>
        <v>51880</v>
      </c>
      <c r="O16" s="95"/>
      <c r="P16" s="96"/>
      <c r="Q16" s="96"/>
    </row>
    <row r="17" spans="1:17" ht="13.5" customHeight="1" x14ac:dyDescent="0.25">
      <c r="A17" s="11"/>
      <c r="B17" s="8"/>
      <c r="C17" s="10"/>
      <c r="D17" s="8"/>
      <c r="E17" s="10"/>
      <c r="F17" s="10"/>
      <c r="G17" s="8"/>
      <c r="H17" s="8"/>
      <c r="J17" s="97" t="s">
        <v>16</v>
      </c>
      <c r="K17" s="81" t="s">
        <v>13</v>
      </c>
      <c r="L17" s="82">
        <f>'[2]2023'!$T$18</f>
        <v>259048</v>
      </c>
      <c r="M17" s="82">
        <f>'[2]2024'!$T$18</f>
        <v>270260</v>
      </c>
      <c r="N17" s="82">
        <f>'[2]2025'!$T$18</f>
        <v>278680</v>
      </c>
      <c r="O17" s="83"/>
      <c r="P17" s="84">
        <f>M17/L17*100-100</f>
        <v>4.3281553997714752</v>
      </c>
      <c r="Q17" s="84">
        <f t="shared" si="0"/>
        <v>3.1155183896988063</v>
      </c>
    </row>
    <row r="18" spans="1:17" ht="13.5" customHeight="1" x14ac:dyDescent="0.25">
      <c r="A18" s="11"/>
      <c r="B18" s="8"/>
      <c r="C18" s="10"/>
      <c r="D18" s="8"/>
      <c r="E18" s="10"/>
      <c r="F18" s="10"/>
      <c r="G18" s="8"/>
      <c r="H18" s="8"/>
      <c r="J18" s="97"/>
      <c r="K18" s="85" t="s">
        <v>7</v>
      </c>
      <c r="L18" s="86">
        <f>'[2]2023'!$T$38</f>
        <v>60036</v>
      </c>
      <c r="M18" s="86">
        <f>'[2]2024'!$T$38</f>
        <v>61221</v>
      </c>
      <c r="N18" s="86">
        <f>'[2]2025'!$T$38</f>
        <v>62698</v>
      </c>
      <c r="O18" s="87"/>
      <c r="P18" s="88">
        <f>M18/L18*100-100</f>
        <v>1.9738157105736462</v>
      </c>
      <c r="Q18" s="88">
        <f>N18/M18*100-100</f>
        <v>2.4125708498717842</v>
      </c>
    </row>
    <row r="19" spans="1:17" ht="13.5" customHeight="1" x14ac:dyDescent="0.25">
      <c r="A19" s="9"/>
      <c r="B19" s="8"/>
      <c r="C19" s="10"/>
      <c r="D19" s="8"/>
      <c r="E19" s="10"/>
      <c r="F19" s="10"/>
      <c r="G19" s="8"/>
      <c r="H19" s="8"/>
      <c r="J19" s="97"/>
      <c r="K19" s="85" t="s">
        <v>15</v>
      </c>
      <c r="L19" s="86">
        <f>'[2]2023'!$T$203</f>
        <v>-152867</v>
      </c>
      <c r="M19" s="86">
        <f>'[2]2024'!$T$203</f>
        <v>-73779</v>
      </c>
      <c r="N19" s="86">
        <f>'[2]2025'!$T$203</f>
        <v>-69381</v>
      </c>
      <c r="O19" s="87"/>
      <c r="P19" s="88"/>
      <c r="Q19" s="88"/>
    </row>
    <row r="20" spans="1:17" ht="13.5" customHeight="1" x14ac:dyDescent="0.25">
      <c r="A20" s="7"/>
      <c r="B20" s="5"/>
      <c r="C20" s="6"/>
      <c r="D20" s="5"/>
      <c r="E20" s="6"/>
      <c r="F20" s="6"/>
      <c r="G20" s="5"/>
      <c r="H20" s="5"/>
    </row>
    <row r="21" spans="1:17" ht="13.5" customHeight="1" x14ac:dyDescent="0.25">
      <c r="A21" s="7"/>
      <c r="B21" s="5"/>
      <c r="C21" s="6"/>
      <c r="D21" s="5"/>
      <c r="E21" s="6"/>
      <c r="F21" s="6"/>
      <c r="G21" s="5"/>
      <c r="H21" s="5"/>
      <c r="J21" s="77"/>
    </row>
    <row r="22" spans="1:17" ht="13.5" customHeight="1" x14ac:dyDescent="0.25">
      <c r="A22" s="16"/>
      <c r="B22" s="13"/>
      <c r="C22" s="14"/>
      <c r="D22" s="13"/>
      <c r="E22" s="15"/>
      <c r="F22" s="14"/>
      <c r="G22" s="13"/>
      <c r="H22" s="13"/>
      <c r="I22" s="3"/>
    </row>
    <row r="23" spans="1:17" ht="13.5" customHeight="1" x14ac:dyDescent="0.25">
      <c r="A23" s="11"/>
      <c r="B23" s="8"/>
      <c r="C23" s="10"/>
      <c r="D23" s="8"/>
      <c r="E23" s="10"/>
      <c r="F23" s="10"/>
      <c r="G23" s="8"/>
      <c r="H23" s="8"/>
    </row>
    <row r="24" spans="1:17" ht="13.5" customHeight="1" x14ac:dyDescent="0.25">
      <c r="A24" s="11"/>
      <c r="B24" s="8"/>
      <c r="C24" s="10"/>
      <c r="D24" s="8"/>
      <c r="E24" s="10"/>
      <c r="F24" s="10"/>
      <c r="G24" s="8"/>
      <c r="H24" s="8"/>
    </row>
    <row r="25" spans="1:17" ht="13.5" customHeight="1" x14ac:dyDescent="0.25">
      <c r="A25" s="11"/>
      <c r="B25" s="8"/>
      <c r="C25" s="10"/>
      <c r="D25" s="8"/>
      <c r="E25" s="10"/>
      <c r="F25" s="10"/>
      <c r="G25" s="8"/>
      <c r="H25" s="8"/>
      <c r="I25" s="12"/>
    </row>
    <row r="26" spans="1:17" x14ac:dyDescent="0.25">
      <c r="A26" s="11"/>
      <c r="B26" s="8"/>
      <c r="C26" s="10"/>
      <c r="D26" s="8"/>
      <c r="E26" s="10"/>
      <c r="F26" s="10"/>
      <c r="G26" s="8"/>
      <c r="H26" s="8"/>
    </row>
    <row r="27" spans="1:17" x14ac:dyDescent="0.25">
      <c r="A27" s="11"/>
      <c r="B27" s="8"/>
      <c r="C27" s="10"/>
      <c r="D27" s="8"/>
      <c r="E27" s="10"/>
      <c r="F27" s="10"/>
      <c r="G27" s="8"/>
      <c r="H27" s="8"/>
    </row>
    <row r="28" spans="1:17" x14ac:dyDescent="0.25">
      <c r="A28" s="11"/>
      <c r="B28" s="8"/>
      <c r="C28" s="10"/>
      <c r="D28" s="8"/>
      <c r="E28" s="10"/>
      <c r="F28" s="10"/>
      <c r="G28" s="8"/>
      <c r="H28" s="8"/>
    </row>
    <row r="29" spans="1:17" x14ac:dyDescent="0.25">
      <c r="A29" s="9"/>
      <c r="B29" s="8"/>
      <c r="C29" s="10"/>
      <c r="D29" s="8"/>
      <c r="E29" s="10"/>
      <c r="F29" s="10"/>
      <c r="G29" s="8"/>
      <c r="H29" s="8"/>
    </row>
    <row r="30" spans="1:17" ht="18.75" x14ac:dyDescent="0.3">
      <c r="A30" s="1"/>
      <c r="B30" s="2"/>
      <c r="C30" s="1"/>
      <c r="D30" s="1"/>
      <c r="E30" s="1"/>
      <c r="F30" s="1"/>
      <c r="G30" s="1"/>
    </row>
    <row r="36" spans="2:6" ht="15" customHeight="1" x14ac:dyDescent="0.25">
      <c r="B36" s="29"/>
      <c r="C36" s="29"/>
      <c r="D36" s="29"/>
      <c r="E36" s="29"/>
      <c r="F36" s="29"/>
    </row>
  </sheetData>
  <mergeCells count="6">
    <mergeCell ref="J17:J19"/>
    <mergeCell ref="J2:M2"/>
    <mergeCell ref="J4:J7"/>
    <mergeCell ref="J8:J10"/>
    <mergeCell ref="J11:J13"/>
    <mergeCell ref="J14:J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R25"/>
  <sheetViews>
    <sheetView zoomScaleNormal="100" workbookViewId="0">
      <pane xSplit="1" ySplit="2" topLeftCell="H6" activePane="bottomRight" state="frozen"/>
      <selection activeCell="N29" sqref="N29"/>
      <selection pane="topRight" activeCell="N29" sqref="N29"/>
      <selection pane="bottomLeft" activeCell="N29" sqref="N29"/>
      <selection pane="bottomRight" activeCell="S6" sqref="S6"/>
    </sheetView>
  </sheetViews>
  <sheetFormatPr defaultColWidth="9.140625" defaultRowHeight="15" x14ac:dyDescent="0.25"/>
  <cols>
    <col min="1" max="1" width="27.85546875" customWidth="1"/>
    <col min="2" max="3" width="22" customWidth="1"/>
    <col min="4" max="14" width="14.28515625" customWidth="1"/>
    <col min="15" max="15" width="13.28515625" customWidth="1"/>
    <col min="16" max="16" width="11.7109375" customWidth="1"/>
    <col min="17" max="17" width="11.28515625" customWidth="1"/>
    <col min="18" max="18" width="10.42578125" customWidth="1"/>
  </cols>
  <sheetData>
    <row r="2" spans="1:18" ht="16.5" x14ac:dyDescent="0.25">
      <c r="A2" s="39"/>
      <c r="B2" s="39"/>
      <c r="C2" s="39"/>
      <c r="D2" s="40">
        <v>2011</v>
      </c>
      <c r="E2" s="40">
        <v>2012</v>
      </c>
      <c r="F2" s="40">
        <v>2013</v>
      </c>
      <c r="G2" s="40">
        <v>2014</v>
      </c>
      <c r="H2" s="40">
        <v>2015</v>
      </c>
      <c r="I2" s="40">
        <v>2016</v>
      </c>
      <c r="J2" s="40">
        <v>2017</v>
      </c>
      <c r="K2" s="40">
        <v>2018</v>
      </c>
      <c r="L2" s="40">
        <v>2019</v>
      </c>
      <c r="M2" s="40">
        <v>2020</v>
      </c>
      <c r="N2" s="40">
        <v>2021</v>
      </c>
      <c r="O2" s="40">
        <v>2022</v>
      </c>
      <c r="P2" s="40">
        <v>2023</v>
      </c>
      <c r="Q2" s="40">
        <v>2024</v>
      </c>
      <c r="R2" s="40">
        <v>2025</v>
      </c>
    </row>
    <row r="3" spans="1:18" ht="16.5" x14ac:dyDescent="0.25">
      <c r="A3" s="34" t="s">
        <v>4</v>
      </c>
      <c r="C3" s="32"/>
      <c r="D3" s="33">
        <f>'[3]2'!R$18</f>
        <v>732901</v>
      </c>
      <c r="E3" s="33">
        <f>'[3]2'!S$18</f>
        <v>709075</v>
      </c>
      <c r="F3" s="33">
        <f>'[3]2'!T$18</f>
        <v>700073</v>
      </c>
      <c r="G3" s="33">
        <f>'[3]2'!U$18</f>
        <v>704707</v>
      </c>
      <c r="H3" s="33">
        <f>'[3]2'!V$18</f>
        <v>726045</v>
      </c>
      <c r="I3" s="33">
        <f>'[3]2'!W$18</f>
        <v>760912</v>
      </c>
      <c r="J3" s="33">
        <f>'[3]2'!X$18</f>
        <v>791928</v>
      </c>
      <c r="K3" s="33">
        <f>'[3]2'!Y$18</f>
        <v>812813</v>
      </c>
      <c r="L3" s="33">
        <f>'[3]2'!Z$18</f>
        <v>836097</v>
      </c>
      <c r="M3" s="33">
        <f>'[3]2'!AA$18</f>
        <v>748198</v>
      </c>
      <c r="N3" s="33">
        <f>'[3]2'!AB$18</f>
        <v>870425</v>
      </c>
      <c r="O3" s="33">
        <f>'[3]2'!AC$18</f>
        <v>968766</v>
      </c>
      <c r="P3" s="33">
        <f>'[3]2'!AD$18</f>
        <v>1052945</v>
      </c>
      <c r="Q3" s="33">
        <f>'[3]2'!AE$18</f>
        <v>1066894</v>
      </c>
      <c r="R3" s="33">
        <f>'[3]2'!AF$18</f>
        <v>1094958</v>
      </c>
    </row>
    <row r="4" spans="1:18" ht="16.5" x14ac:dyDescent="0.25">
      <c r="A4" s="34" t="s">
        <v>3</v>
      </c>
      <c r="C4" s="32"/>
      <c r="D4" s="33">
        <f>'[3]6'!R$18</f>
        <v>71382</v>
      </c>
      <c r="E4" s="33">
        <f>'[3]6'!S$18</f>
        <v>70533</v>
      </c>
      <c r="F4" s="33">
        <f>'[3]6'!T$18</f>
        <v>73378</v>
      </c>
      <c r="G4" s="33">
        <f>'[3]6'!U$18</f>
        <v>77425</v>
      </c>
      <c r="H4" s="33">
        <f>'[3]6'!V$18</f>
        <v>76446</v>
      </c>
      <c r="I4" s="33">
        <f>'[3]6'!W$18</f>
        <v>73875</v>
      </c>
      <c r="J4" s="33">
        <f>'[3]6'!X$18</f>
        <v>71290</v>
      </c>
      <c r="K4" s="33">
        <f>'[3]6'!Y$18</f>
        <v>70853</v>
      </c>
      <c r="L4" s="33">
        <f>'[3]6'!Z$18</f>
        <v>71925</v>
      </c>
      <c r="M4" s="33">
        <f>'[3]6'!AA$18</f>
        <v>73480</v>
      </c>
      <c r="N4" s="33">
        <f>'[3]6'!AB$18</f>
        <v>69031</v>
      </c>
      <c r="O4" s="33">
        <f>'[3]6'!AC$18</f>
        <v>81433</v>
      </c>
      <c r="P4" s="33">
        <f>'[3]6'!AD$18</f>
        <v>92937</v>
      </c>
      <c r="Q4" s="33">
        <f>'[3]6'!AE$18</f>
        <v>100500</v>
      </c>
      <c r="R4" s="33">
        <f>'[3]6'!AF$18</f>
        <v>97462</v>
      </c>
    </row>
    <row r="5" spans="1:18" ht="16.5" x14ac:dyDescent="0.25">
      <c r="A5" s="34" t="s">
        <v>24</v>
      </c>
      <c r="C5" s="32"/>
      <c r="D5" s="33">
        <f>'[3]20'!R$18</f>
        <v>443934</v>
      </c>
      <c r="E5" s="33">
        <f>'[3]20'!S$18</f>
        <v>447325</v>
      </c>
      <c r="F5" s="33">
        <f>'[3]20'!T$18</f>
        <v>444922</v>
      </c>
      <c r="G5" s="33">
        <f>'[3]20'!U$18</f>
        <v>446555</v>
      </c>
      <c r="H5" s="33">
        <f>'[3]20'!V$18</f>
        <v>453285</v>
      </c>
      <c r="I5" s="33">
        <f>'[3]20'!W$18</f>
        <v>453625</v>
      </c>
      <c r="J5" s="33">
        <f>'[3]20'!X$18</f>
        <v>459631</v>
      </c>
      <c r="K5" s="33">
        <f>'[3]20'!Y$18</f>
        <v>466053</v>
      </c>
      <c r="L5" s="33">
        <f>'[3]20'!Z$18</f>
        <v>461751</v>
      </c>
      <c r="M5" s="33">
        <f>'[3]20'!AA$18</f>
        <v>438493</v>
      </c>
      <c r="N5" s="33">
        <f>'[3]20'!AB$18</f>
        <v>458303</v>
      </c>
      <c r="O5" s="33">
        <f>'[3]20'!AC$18</f>
        <v>491511</v>
      </c>
      <c r="P5" s="33">
        <f>'[3]20'!AD$18</f>
        <v>520010</v>
      </c>
      <c r="Q5" s="33">
        <f>'[3]20'!AE$18</f>
        <v>531089</v>
      </c>
      <c r="R5" s="33">
        <f>'[3]20'!AF$18</f>
        <v>543533</v>
      </c>
    </row>
    <row r="6" spans="1:18" ht="16.5" x14ac:dyDescent="0.25">
      <c r="A6" s="34" t="s">
        <v>0</v>
      </c>
      <c r="C6" s="32"/>
      <c r="D6" s="33">
        <f>'[3]19'!R$18</f>
        <v>231798</v>
      </c>
      <c r="E6" s="33">
        <f>'[3]19'!S$18</f>
        <v>228418</v>
      </c>
      <c r="F6" s="33">
        <f>'[3]19'!T$18</f>
        <v>227201</v>
      </c>
      <c r="G6" s="33">
        <f>'[3]19'!U$18</f>
        <v>225082</v>
      </c>
      <c r="H6" s="33">
        <f>'[3]19'!V$18</f>
        <v>223927</v>
      </c>
      <c r="I6" s="33">
        <f>'[3]19'!W$18</f>
        <v>227016</v>
      </c>
      <c r="J6" s="33">
        <f>'[3]19'!X$18</f>
        <v>229156</v>
      </c>
      <c r="K6" s="33">
        <f>'[3]19'!Y$18</f>
        <v>232735</v>
      </c>
      <c r="L6" s="33">
        <f>'[3]19'!Z$18</f>
        <v>234497</v>
      </c>
      <c r="M6" s="33">
        <f>'[3]19'!AA$18</f>
        <v>236151</v>
      </c>
      <c r="N6" s="33">
        <f>'[3]19'!AB$18</f>
        <v>246258</v>
      </c>
      <c r="O6" s="33">
        <f>'[3]19'!AC$18</f>
        <v>251896</v>
      </c>
      <c r="P6" s="33">
        <f>'[3]19'!AD$18</f>
        <v>259048</v>
      </c>
      <c r="Q6" s="33">
        <f>'[3]19'!AE$18</f>
        <v>270260</v>
      </c>
      <c r="R6" s="33">
        <f>'[3]19'!AF$18</f>
        <v>278680</v>
      </c>
    </row>
    <row r="7" spans="1:18" ht="16.5" x14ac:dyDescent="0.25">
      <c r="A7" s="34" t="s">
        <v>6</v>
      </c>
      <c r="C7" s="32"/>
      <c r="D7" s="33">
        <f>'[3]1'!R$18-'[3]1'!R$12</f>
        <v>1480015</v>
      </c>
      <c r="E7" s="33">
        <f>'[3]1'!S$18-'[3]1'!S$12</f>
        <v>1455351</v>
      </c>
      <c r="F7" s="33">
        <f>'[3]1'!T$18-'[3]1'!T$12</f>
        <v>1445574</v>
      </c>
      <c r="G7" s="33">
        <f>'[3]1'!U$18-'[3]1'!U$12</f>
        <v>1453768</v>
      </c>
      <c r="H7" s="33">
        <f>'[3]1'!V$18-'[3]1'!V$12</f>
        <v>1479704</v>
      </c>
      <c r="I7" s="33">
        <f>'[3]1'!W$18-'[3]1'!W$12</f>
        <v>1515429</v>
      </c>
      <c r="J7" s="33">
        <f>'[3]1'!X$18-'[3]1'!X$12</f>
        <v>1552004</v>
      </c>
      <c r="K7" s="33">
        <f>'[3]1'!Y$18-'[3]1'!Y$12</f>
        <v>1582453</v>
      </c>
      <c r="L7" s="33">
        <f>'[3]1'!Z$18-'[3]1'!Z$12</f>
        <v>1604270</v>
      </c>
      <c r="M7" s="33">
        <f>'[3]1'!AA$18-'[3]1'!AA$12</f>
        <v>1496322</v>
      </c>
      <c r="N7" s="33">
        <f>'[3]1'!AB$18-'[3]1'!AB$12</f>
        <v>1644016</v>
      </c>
      <c r="O7" s="33">
        <f>'[3]1'!AC$18-'[3]1'!AC$12</f>
        <v>1793607</v>
      </c>
      <c r="P7" s="33">
        <f>'[3]1'!AD$18-'[3]1'!AD$12</f>
        <v>1924940</v>
      </c>
      <c r="Q7" s="33">
        <f>'[3]1'!AE$18-'[3]1'!AE$12</f>
        <v>1968743</v>
      </c>
      <c r="R7" s="33">
        <f>'[3]1'!AF$18-'[3]1'!AF$12</f>
        <v>2014633</v>
      </c>
    </row>
    <row r="8" spans="1:18" ht="16.5" x14ac:dyDescent="0.25">
      <c r="A8" s="34"/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8" ht="16.5" x14ac:dyDescent="0.25">
      <c r="A9" s="34" t="s">
        <v>6</v>
      </c>
      <c r="C9" s="34"/>
      <c r="D9" s="34"/>
      <c r="E9" s="34">
        <f t="shared" ref="E9:P9" si="0">E7/D7*100-100</f>
        <v>-1.6664695965919236</v>
      </c>
      <c r="F9" s="34">
        <f t="shared" si="0"/>
        <v>-0.67179670058975205</v>
      </c>
      <c r="G9" s="34">
        <f t="shared" si="0"/>
        <v>0.56683365915546347</v>
      </c>
      <c r="H9" s="34">
        <f t="shared" si="0"/>
        <v>1.7840535766367083</v>
      </c>
      <c r="I9" s="34">
        <f t="shared" si="0"/>
        <v>2.4143342181949947</v>
      </c>
      <c r="J9" s="34">
        <f t="shared" si="0"/>
        <v>2.4135079901466838</v>
      </c>
      <c r="K9" s="34">
        <f t="shared" si="0"/>
        <v>1.9619150466106987</v>
      </c>
      <c r="L9" s="34">
        <f t="shared" si="0"/>
        <v>1.378682336852961</v>
      </c>
      <c r="M9" s="34">
        <f t="shared" si="0"/>
        <v>-6.7287925349224196</v>
      </c>
      <c r="N9" s="34">
        <f t="shared" si="0"/>
        <v>9.8704690567939224</v>
      </c>
      <c r="O9" s="34">
        <f>O7/N7*100-100</f>
        <v>9.0991206898229677</v>
      </c>
      <c r="P9" s="34">
        <f t="shared" si="0"/>
        <v>7.3222840901044748</v>
      </c>
      <c r="Q9" s="34">
        <f>Q7/P7*100-100</f>
        <v>2.2755514457593478</v>
      </c>
      <c r="R9" s="34">
        <f>R7/Q7*100-100</f>
        <v>2.3309289226679084</v>
      </c>
    </row>
    <row r="10" spans="1:18" ht="16.5" x14ac:dyDescent="0.25">
      <c r="A10" s="34" t="s">
        <v>4</v>
      </c>
      <c r="C10" s="34"/>
      <c r="D10" s="34"/>
      <c r="E10" s="34">
        <f>E3/D3*100-100</f>
        <v>-3.2509165630828676</v>
      </c>
      <c r="F10" s="34">
        <f t="shared" ref="F10:R10" si="1">F3/E3*100-100</f>
        <v>-1.2695413038113088</v>
      </c>
      <c r="G10" s="34">
        <f t="shared" si="1"/>
        <v>0.66193097005597679</v>
      </c>
      <c r="H10" s="34">
        <f t="shared" si="1"/>
        <v>3.0279250809201557</v>
      </c>
      <c r="I10" s="34">
        <f t="shared" si="1"/>
        <v>4.8023194154632307</v>
      </c>
      <c r="J10" s="34">
        <f t="shared" si="1"/>
        <v>4.076161238093249</v>
      </c>
      <c r="K10" s="34">
        <f t="shared" si="1"/>
        <v>2.6372346981038675</v>
      </c>
      <c r="L10" s="34">
        <f t="shared" si="1"/>
        <v>2.864619537335173</v>
      </c>
      <c r="M10" s="34">
        <f t="shared" si="1"/>
        <v>-10.513014638253694</v>
      </c>
      <c r="N10" s="34">
        <f t="shared" si="1"/>
        <v>16.336183737459862</v>
      </c>
      <c r="O10" s="34">
        <f t="shared" si="1"/>
        <v>11.298044058936725</v>
      </c>
      <c r="P10" s="34">
        <f t="shared" si="1"/>
        <v>8.6893016476631004</v>
      </c>
      <c r="Q10" s="34">
        <f t="shared" si="1"/>
        <v>1.3247605525454844</v>
      </c>
      <c r="R10" s="34">
        <f t="shared" si="1"/>
        <v>2.6304393876055201</v>
      </c>
    </row>
    <row r="11" spans="1:18" ht="16.5" x14ac:dyDescent="0.25">
      <c r="A11" s="34" t="s">
        <v>3</v>
      </c>
      <c r="C11" s="34"/>
      <c r="D11" s="34"/>
      <c r="E11" s="34">
        <f t="shared" ref="E11:R13" si="2">E4/D4*100-100</f>
        <v>-1.1893754728082797</v>
      </c>
      <c r="F11" s="34">
        <f t="shared" si="2"/>
        <v>4.0335729374902485</v>
      </c>
      <c r="G11" s="34">
        <f t="shared" si="2"/>
        <v>5.5152770585189046</v>
      </c>
      <c r="H11" s="34">
        <f t="shared" si="2"/>
        <v>-1.264449467226342</v>
      </c>
      <c r="I11" s="34">
        <f t="shared" si="2"/>
        <v>-3.363158307825131</v>
      </c>
      <c r="J11" s="34">
        <f t="shared" si="2"/>
        <v>-3.4991539763113479</v>
      </c>
      <c r="K11" s="34">
        <f t="shared" si="2"/>
        <v>-0.61298919904615445</v>
      </c>
      <c r="L11" s="34">
        <f t="shared" si="2"/>
        <v>1.512991687013951</v>
      </c>
      <c r="M11" s="34">
        <f t="shared" si="2"/>
        <v>2.1619742787625853</v>
      </c>
      <c r="N11" s="34">
        <f t="shared" si="2"/>
        <v>-6.0547087642896003</v>
      </c>
      <c r="O11" s="34">
        <f t="shared" si="2"/>
        <v>17.965841433558836</v>
      </c>
      <c r="P11" s="34">
        <f t="shared" si="2"/>
        <v>14.126950990384728</v>
      </c>
      <c r="Q11" s="34">
        <f t="shared" si="2"/>
        <v>8.1377707479260124</v>
      </c>
      <c r="R11" s="34">
        <f t="shared" si="2"/>
        <v>-3.0228855721393018</v>
      </c>
    </row>
    <row r="12" spans="1:18" ht="16.5" x14ac:dyDescent="0.25">
      <c r="A12" s="34" t="s">
        <v>9</v>
      </c>
      <c r="C12" s="34"/>
      <c r="D12" s="34"/>
      <c r="E12" s="34">
        <f t="shared" si="2"/>
        <v>0.7638522843485589</v>
      </c>
      <c r="F12" s="34">
        <f t="shared" si="2"/>
        <v>-0.53719331582182406</v>
      </c>
      <c r="G12" s="34">
        <f t="shared" si="2"/>
        <v>0.36703062559280397</v>
      </c>
      <c r="H12" s="34">
        <f t="shared" si="2"/>
        <v>1.5070931912082557</v>
      </c>
      <c r="I12" s="34">
        <f t="shared" si="2"/>
        <v>7.5007997176172125E-2</v>
      </c>
      <c r="J12" s="34">
        <f t="shared" si="2"/>
        <v>1.3240011022320317</v>
      </c>
      <c r="K12" s="34">
        <f t="shared" si="2"/>
        <v>1.3972077601380306</v>
      </c>
      <c r="L12" s="34">
        <f t="shared" si="2"/>
        <v>-0.92307098119741227</v>
      </c>
      <c r="M12" s="34">
        <f t="shared" si="2"/>
        <v>-5.0369138345125322</v>
      </c>
      <c r="N12" s="34">
        <f t="shared" si="2"/>
        <v>4.5177460073478954</v>
      </c>
      <c r="O12" s="34">
        <f t="shared" si="2"/>
        <v>7.2458613624610848</v>
      </c>
      <c r="P12" s="34">
        <f t="shared" si="2"/>
        <v>5.7982425622213896</v>
      </c>
      <c r="Q12" s="34">
        <f t="shared" si="2"/>
        <v>2.130535951231721</v>
      </c>
      <c r="R12" s="34">
        <f t="shared" si="2"/>
        <v>2.3431101001903727</v>
      </c>
    </row>
    <row r="13" spans="1:18" ht="16.5" x14ac:dyDescent="0.25">
      <c r="A13" s="34" t="s">
        <v>0</v>
      </c>
      <c r="C13" s="34"/>
      <c r="D13" s="34"/>
      <c r="E13" s="34">
        <f t="shared" si="2"/>
        <v>-1.4581661619168358</v>
      </c>
      <c r="F13" s="34">
        <f t="shared" si="2"/>
        <v>-0.53279513873687279</v>
      </c>
      <c r="G13" s="34">
        <f t="shared" si="2"/>
        <v>-0.93265434571149797</v>
      </c>
      <c r="H13" s="34">
        <f t="shared" si="2"/>
        <v>-0.51314632000782012</v>
      </c>
      <c r="I13" s="34">
        <f t="shared" si="2"/>
        <v>1.3794674157202991</v>
      </c>
      <c r="J13" s="34">
        <f t="shared" si="2"/>
        <v>0.94266483419671943</v>
      </c>
      <c r="K13" s="34">
        <f t="shared" si="2"/>
        <v>1.5618181500811659</v>
      </c>
      <c r="L13" s="34">
        <f t="shared" si="2"/>
        <v>0.75708423743743936</v>
      </c>
      <c r="M13" s="34">
        <f t="shared" si="2"/>
        <v>0.70533951393834116</v>
      </c>
      <c r="N13" s="34">
        <f t="shared" si="2"/>
        <v>4.27988871527117</v>
      </c>
      <c r="O13" s="34">
        <f t="shared" si="2"/>
        <v>2.2894687685273141</v>
      </c>
      <c r="P13" s="34">
        <f t="shared" si="2"/>
        <v>2.8392669990789869</v>
      </c>
      <c r="Q13" s="34">
        <f t="shared" si="2"/>
        <v>4.3281553997714752</v>
      </c>
      <c r="R13" s="34">
        <f t="shared" si="2"/>
        <v>3.1155183896988063</v>
      </c>
    </row>
    <row r="14" spans="1:18" s="25" customFormat="1" ht="33" x14ac:dyDescent="0.25">
      <c r="A14" s="35" t="s">
        <v>5</v>
      </c>
      <c r="B14" s="35"/>
      <c r="C14" s="35"/>
      <c r="D14" s="35"/>
      <c r="E14" s="35"/>
      <c r="F14" s="35"/>
      <c r="G14" s="35"/>
      <c r="H14" s="35"/>
    </row>
    <row r="15" spans="1:18" ht="16.5" x14ac:dyDescent="0.25">
      <c r="A15" s="34" t="s">
        <v>12</v>
      </c>
      <c r="C15" s="34"/>
      <c r="D15" s="34"/>
      <c r="E15" s="34"/>
      <c r="F15" s="34">
        <f t="shared" ref="F15:J15" si="3">F9</f>
        <v>-0.67179670058975205</v>
      </c>
      <c r="G15" s="34">
        <f t="shared" si="3"/>
        <v>0.56683365915546347</v>
      </c>
      <c r="H15" s="34">
        <f t="shared" si="3"/>
        <v>1.7840535766367083</v>
      </c>
      <c r="I15" s="34">
        <f t="shared" si="3"/>
        <v>2.4143342181949947</v>
      </c>
      <c r="J15" s="34">
        <f t="shared" si="3"/>
        <v>2.4135079901466838</v>
      </c>
      <c r="K15" s="34">
        <v>2.0522684792571937</v>
      </c>
      <c r="L15" s="34">
        <f t="shared" ref="L15:M15" si="4">L9</f>
        <v>1.378682336852961</v>
      </c>
      <c r="M15" s="34">
        <f t="shared" si="4"/>
        <v>-6.7287925349224196</v>
      </c>
      <c r="N15" s="34">
        <f t="shared" ref="N15:O15" si="5">N9</f>
        <v>9.8704690567939224</v>
      </c>
      <c r="O15" s="34">
        <f t="shared" si="5"/>
        <v>9.0991206898229677</v>
      </c>
      <c r="P15" s="34">
        <f t="shared" ref="P15:Q15" si="6">P9</f>
        <v>7.3222840901044748</v>
      </c>
      <c r="Q15" s="34">
        <f t="shared" si="6"/>
        <v>2.2755514457593478</v>
      </c>
      <c r="R15" s="34">
        <f t="shared" ref="R15" si="7">R9</f>
        <v>2.3309289226679084</v>
      </c>
    </row>
    <row r="16" spans="1:18" ht="16.5" x14ac:dyDescent="0.25">
      <c r="A16" s="34" t="s">
        <v>4</v>
      </c>
      <c r="C16" s="34"/>
      <c r="D16" s="34"/>
      <c r="E16" s="34"/>
      <c r="F16" s="34">
        <f>(F3-E3)/(F$7-E$7)*F$9</f>
        <v>-0.61854494207926236</v>
      </c>
      <c r="G16" s="34">
        <f t="shared" ref="G16:O16" si="8">(G3-F3)/(G$7-F$7)*G$9</f>
        <v>0.3205647030176248</v>
      </c>
      <c r="H16" s="34">
        <f t="shared" si="8"/>
        <v>1.4677720241469032</v>
      </c>
      <c r="I16" s="34">
        <f t="shared" si="8"/>
        <v>2.3563496483080444</v>
      </c>
      <c r="J16" s="34">
        <f t="shared" si="8"/>
        <v>2.0466811708103774</v>
      </c>
      <c r="K16" s="34">
        <v>1.3066444603342036</v>
      </c>
      <c r="L16" s="34">
        <f t="shared" si="8"/>
        <v>1.4713865119532632</v>
      </c>
      <c r="M16" s="34">
        <f t="shared" si="8"/>
        <v>-5.4790652446283925</v>
      </c>
      <c r="N16" s="34">
        <f t="shared" si="8"/>
        <v>8.1684958184134135</v>
      </c>
      <c r="O16" s="34">
        <f t="shared" si="8"/>
        <v>5.981754435479945</v>
      </c>
      <c r="P16" s="34">
        <f>IF(P$9=0,0,(P3-O3)/(P$7-O$7)*P$9)</f>
        <v>4.6932800775197743</v>
      </c>
      <c r="Q16" s="34">
        <f>IF(Q$9=0,0,(Q3-P3)/(Q$7-P$7)*Q$9)</f>
        <v>0.72464596299105399</v>
      </c>
      <c r="R16" s="34">
        <f>IF(R$9=0,0,(R3-Q3)/(R$7-Q$7)*R$9)</f>
        <v>1.4254780842395331</v>
      </c>
    </row>
    <row r="17" spans="1:18" ht="16.5" x14ac:dyDescent="0.25">
      <c r="A17" s="34" t="s">
        <v>3</v>
      </c>
      <c r="C17" s="34"/>
      <c r="D17" s="34"/>
      <c r="E17" s="34"/>
      <c r="F17" s="34">
        <f t="shared" ref="F17:H19" si="9">(F4-E4)/(F$7-E$7)*F$9</f>
        <v>0.19548548769334606</v>
      </c>
      <c r="G17" s="34">
        <f t="shared" si="9"/>
        <v>0.27995799592411041</v>
      </c>
      <c r="H17" s="34">
        <f t="shared" si="9"/>
        <v>-6.7342244429647494E-2</v>
      </c>
      <c r="I17" s="34">
        <f t="shared" ref="I17:O19" si="10">(I4-H4)/(I$7-H$7)*I$9</f>
        <v>-0.17375096640949841</v>
      </c>
      <c r="J17" s="34">
        <f t="shared" si="10"/>
        <v>-0.17057876020585586</v>
      </c>
      <c r="K17" s="34">
        <v>-3.8946053247059839E-2</v>
      </c>
      <c r="L17" s="34">
        <f t="shared" si="10"/>
        <v>6.7742928225987722E-2</v>
      </c>
      <c r="M17" s="34">
        <f t="shared" si="10"/>
        <v>9.6928821208400004E-2</v>
      </c>
      <c r="N17" s="34">
        <f t="shared" si="10"/>
        <v>-0.29732905083264155</v>
      </c>
      <c r="O17" s="34">
        <f t="shared" si="10"/>
        <v>0.75437222022170081</v>
      </c>
      <c r="P17" s="34">
        <f t="shared" ref="P17:R19" si="11">IF(P$9=0,0,(P4-O4)/(P$7-O$7)*P$9)</f>
        <v>0.64138911143857125</v>
      </c>
      <c r="Q17" s="34">
        <f t="shared" si="11"/>
        <v>0.39289536297235228</v>
      </c>
      <c r="R17" s="34">
        <f t="shared" si="11"/>
        <v>-0.15431165977478983</v>
      </c>
    </row>
    <row r="18" spans="1:18" ht="16.5" x14ac:dyDescent="0.25">
      <c r="A18" s="34" t="s">
        <v>10</v>
      </c>
      <c r="C18" s="34"/>
      <c r="D18" s="34"/>
      <c r="E18" s="34"/>
      <c r="F18" s="34">
        <f t="shared" si="9"/>
        <v>-0.16511480735575065</v>
      </c>
      <c r="G18" s="34">
        <f t="shared" si="9"/>
        <v>0.11296550712727263</v>
      </c>
      <c r="H18" s="34">
        <f t="shared" si="9"/>
        <v>0.46293493872474734</v>
      </c>
      <c r="I18" s="34">
        <f t="shared" si="10"/>
        <v>2.297756848667035E-2</v>
      </c>
      <c r="J18" s="34">
        <f t="shared" si="10"/>
        <v>0.39632341732935017</v>
      </c>
      <c r="K18" s="34">
        <v>0.39421083400394857</v>
      </c>
      <c r="L18" s="34">
        <f t="shared" si="10"/>
        <v>-0.27185641532481269</v>
      </c>
      <c r="M18" s="34">
        <f t="shared" si="10"/>
        <v>-1.449755963771683</v>
      </c>
      <c r="N18" s="34">
        <f t="shared" si="10"/>
        <v>1.3239129011001638</v>
      </c>
      <c r="O18" s="34">
        <f t="shared" si="10"/>
        <v>2.0199316794970361</v>
      </c>
      <c r="P18" s="34">
        <f t="shared" si="11"/>
        <v>1.5889210958699445</v>
      </c>
      <c r="Q18" s="34">
        <f t="shared" si="11"/>
        <v>0.57555040676592495</v>
      </c>
      <c r="R18" s="34">
        <f t="shared" si="11"/>
        <v>0.63207843786618978</v>
      </c>
    </row>
    <row r="19" spans="1:18" ht="16.5" x14ac:dyDescent="0.25">
      <c r="A19" s="34" t="s">
        <v>0</v>
      </c>
      <c r="C19" s="34"/>
      <c r="D19" s="34"/>
      <c r="E19" s="34"/>
      <c r="F19" s="34">
        <f t="shared" si="9"/>
        <v>-8.3622438848085123E-2</v>
      </c>
      <c r="G19" s="34">
        <f t="shared" si="9"/>
        <v>-0.14658537024047197</v>
      </c>
      <c r="H19" s="34">
        <f t="shared" si="9"/>
        <v>-7.9448715338348172E-2</v>
      </c>
      <c r="I19" s="34">
        <f t="shared" si="10"/>
        <v>0.20875796780977854</v>
      </c>
      <c r="J19" s="34">
        <f t="shared" si="10"/>
        <v>0.14121413804275881</v>
      </c>
      <c r="K19" s="34">
        <v>0.39035923816609858</v>
      </c>
      <c r="L19" s="34">
        <f t="shared" si="10"/>
        <v>0.11134611896846117</v>
      </c>
      <c r="M19" s="34">
        <f t="shared" si="10"/>
        <v>0.10309985226925633</v>
      </c>
      <c r="N19" s="34">
        <f t="shared" si="10"/>
        <v>0.67545621864812511</v>
      </c>
      <c r="O19" s="34">
        <f t="shared" si="10"/>
        <v>0.34294070130704318</v>
      </c>
      <c r="P19" s="34">
        <f t="shared" si="11"/>
        <v>0.39874955884984886</v>
      </c>
      <c r="Q19" s="34">
        <f t="shared" si="11"/>
        <v>0.58245971303001631</v>
      </c>
      <c r="R19" s="34">
        <f t="shared" si="11"/>
        <v>0.42768406033697515</v>
      </c>
    </row>
    <row r="20" spans="1:18" x14ac:dyDescent="0.25">
      <c r="F20" s="12"/>
      <c r="G20" s="12"/>
      <c r="H20" s="12"/>
      <c r="I20" s="12"/>
      <c r="J20" s="12"/>
      <c r="K20" s="12"/>
      <c r="L20" s="12"/>
    </row>
    <row r="21" spans="1:18" x14ac:dyDescent="0.25">
      <c r="A21" s="36"/>
      <c r="B21" s="37"/>
      <c r="C21" s="38"/>
      <c r="D21" s="38"/>
      <c r="E21" s="38"/>
      <c r="F21" s="38"/>
      <c r="G21" s="38"/>
    </row>
    <row r="22" spans="1:18" ht="16.5" x14ac:dyDescent="0.25">
      <c r="A22" s="34" t="s">
        <v>43</v>
      </c>
    </row>
    <row r="23" spans="1:18" ht="16.5" x14ac:dyDescent="0.25">
      <c r="D23" s="33">
        <f>'[3]22'!R$18</f>
        <v>291914</v>
      </c>
      <c r="E23" s="33">
        <f>'[3]22'!S$18</f>
        <v>291186</v>
      </c>
      <c r="F23" s="33">
        <f>'[3]22'!T$18</f>
        <v>285626</v>
      </c>
      <c r="G23" s="33">
        <f>'[3]22'!U$18</f>
        <v>286320</v>
      </c>
      <c r="H23" s="33">
        <f>'[3]22'!V$18</f>
        <v>289685</v>
      </c>
      <c r="I23" s="33">
        <f>'[3]22'!W$18</f>
        <v>288449</v>
      </c>
      <c r="J23" s="33">
        <f>'[3]22'!X$18</f>
        <v>292509</v>
      </c>
      <c r="K23" s="33">
        <f>'[3]22'!Y$18</f>
        <v>296552</v>
      </c>
      <c r="L23" s="33">
        <f>'[3]22'!Z$18</f>
        <v>290389</v>
      </c>
      <c r="M23" s="33">
        <f>'[3]22'!AA$18</f>
        <v>265992</v>
      </c>
      <c r="N23" s="33">
        <f>'[3]22'!AB$18</f>
        <v>282214</v>
      </c>
      <c r="O23" s="33">
        <f>'[3]22'!AC$18</f>
        <v>310426</v>
      </c>
      <c r="P23" s="33">
        <f>'[3]22'!AD$18</f>
        <v>328970</v>
      </c>
      <c r="Q23" s="33">
        <f>'[3]22'!AE$18</f>
        <v>333535</v>
      </c>
      <c r="R23" s="33">
        <f>'[3]22'!AF$18</f>
        <v>339240</v>
      </c>
    </row>
    <row r="25" spans="1:18" ht="16.5" x14ac:dyDescent="0.25">
      <c r="O25" s="34">
        <f>IF(O$9=0,0,(O23-N23)/(O$7-N$7)*O$9)</f>
        <v>1.716041693024885</v>
      </c>
      <c r="P25" s="34">
        <f>IF(P$9=0,0,(P23-O23)/(P$7-O$7)*P$9)</f>
        <v>1.033894270037975</v>
      </c>
      <c r="Q25" s="34">
        <f>IF(Q$9=0,0,(Q23-P23)/(Q$7-P$7)*Q$9)</f>
        <v>0.23715024883892477</v>
      </c>
      <c r="R25" s="34">
        <f>IF(R$9=0,0,(R23-Q23)/(R$7-Q$7)*R$9)</f>
        <v>0.28977880810242795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="90" zoomScaleNormal="90" workbookViewId="0">
      <selection activeCell="U22" sqref="U22"/>
    </sheetView>
  </sheetViews>
  <sheetFormatPr defaultColWidth="8.85546875" defaultRowHeight="15" x14ac:dyDescent="0.25"/>
  <cols>
    <col min="2" max="20" width="10.5703125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9"/>
  <sheetViews>
    <sheetView showGridLines="0" topLeftCell="E2" zoomScale="80" zoomScaleNormal="80" workbookViewId="0">
      <selection activeCell="W14" sqref="W14"/>
    </sheetView>
  </sheetViews>
  <sheetFormatPr defaultColWidth="9.140625" defaultRowHeight="12.75" x14ac:dyDescent="0.2"/>
  <cols>
    <col min="1" max="2" width="26.7109375" style="20" customWidth="1"/>
    <col min="3" max="3" width="2.42578125" style="20" customWidth="1"/>
    <col min="4" max="4" width="9.140625" style="20"/>
    <col min="5" max="5" width="12.7109375" style="20" customWidth="1"/>
    <col min="6" max="6" width="12" style="20" customWidth="1"/>
    <col min="7" max="9" width="10.7109375" style="20" customWidth="1"/>
    <col min="10" max="11" width="10.5703125" style="20" customWidth="1"/>
    <col min="12" max="12" width="12.140625" style="20" customWidth="1"/>
    <col min="13" max="16384" width="9.140625" style="20"/>
  </cols>
  <sheetData>
    <row r="1" spans="1:25" hidden="1" x14ac:dyDescent="0.2">
      <c r="A1" s="22" t="e">
        <f ca="1">DotStatQuery(B1)</f>
        <v>#NAME?</v>
      </c>
      <c r="B1" s="22" t="s">
        <v>11</v>
      </c>
    </row>
    <row r="2" spans="1:25" x14ac:dyDescent="0.2">
      <c r="D2" s="20">
        <v>2004</v>
      </c>
      <c r="E2" s="20">
        <v>2005</v>
      </c>
      <c r="F2" s="20">
        <v>2006</v>
      </c>
      <c r="G2" s="20">
        <v>2007</v>
      </c>
      <c r="H2" s="20">
        <v>2008</v>
      </c>
      <c r="I2" s="20">
        <v>2009</v>
      </c>
      <c r="J2" s="20">
        <v>2010</v>
      </c>
      <c r="K2" s="20">
        <v>2011</v>
      </c>
      <c r="L2" s="20">
        <v>2012</v>
      </c>
      <c r="M2" s="20">
        <v>2013</v>
      </c>
      <c r="N2" s="20">
        <v>2014</v>
      </c>
      <c r="O2" s="20">
        <v>2015</v>
      </c>
      <c r="P2" s="20">
        <v>2016</v>
      </c>
      <c r="Q2" s="20">
        <v>2017</v>
      </c>
      <c r="R2" s="20">
        <v>2018</v>
      </c>
      <c r="S2" s="20">
        <v>2019</v>
      </c>
      <c r="T2" s="20">
        <v>2020</v>
      </c>
      <c r="U2" s="20">
        <v>2021</v>
      </c>
      <c r="V2" s="20">
        <v>2022</v>
      </c>
      <c r="W2" s="20">
        <v>2023</v>
      </c>
      <c r="X2" s="20">
        <v>2024</v>
      </c>
      <c r="Y2" s="20">
        <v>2025</v>
      </c>
    </row>
    <row r="3" spans="1:25" x14ac:dyDescent="0.2">
      <c r="A3" s="20" t="s">
        <v>35</v>
      </c>
      <c r="D3" s="20">
        <f>+'[3]21'!K$156</f>
        <v>845489</v>
      </c>
      <c r="E3" s="20">
        <f>+'[3]21'!L$156</f>
        <v>874952</v>
      </c>
      <c r="F3" s="20">
        <f>+'[3]21'!M$156</f>
        <v>910559</v>
      </c>
      <c r="G3" s="20">
        <f>+'[3]21'!N$156</f>
        <v>941971</v>
      </c>
      <c r="H3" s="20">
        <f>+'[3]21'!O$156</f>
        <v>961998</v>
      </c>
      <c r="I3" s="20">
        <f>+'[3]21'!P$156</f>
        <v>942823</v>
      </c>
      <c r="J3" s="20">
        <f>+'[3]21'!Q$156</f>
        <v>967514</v>
      </c>
      <c r="K3" s="20">
        <f>+'[3]21'!R$156</f>
        <v>997599</v>
      </c>
      <c r="L3" s="20">
        <f>+'[3]21'!S$156</f>
        <v>987528</v>
      </c>
      <c r="M3" s="20">
        <f>+'[3]21'!T$156</f>
        <v>975664</v>
      </c>
      <c r="N3" s="20">
        <f>+'[3]21'!U$156</f>
        <v>980633</v>
      </c>
      <c r="O3" s="20">
        <f>+'[3]21'!V$156</f>
        <v>1000447</v>
      </c>
      <c r="P3" s="20">
        <f>+'[3]21'!W$156</f>
        <v>1013655</v>
      </c>
      <c r="Q3" s="20">
        <f>+'[3]21'!X$156</f>
        <v>1039650</v>
      </c>
      <c r="R3" s="20">
        <f>+'[3]21'!Y$156</f>
        <v>1058773</v>
      </c>
      <c r="S3" s="20">
        <f>+'[3]21'!Z$156</f>
        <v>1067942</v>
      </c>
      <c r="T3" s="20">
        <f>+'[3]21'!AA$156</f>
        <v>958005</v>
      </c>
      <c r="U3" s="20">
        <f>+'[3]21'!AB$156</f>
        <v>1028546</v>
      </c>
      <c r="V3" s="20">
        <f>+'[3]21'!AC$156</f>
        <v>1156910</v>
      </c>
      <c r="W3" s="20">
        <f>+'[3]21'!AD$156</f>
        <v>1220658</v>
      </c>
      <c r="X3" s="20">
        <f>+'[3]21'!AE$156</f>
        <v>1256740</v>
      </c>
      <c r="Y3" s="20">
        <f>+'[3]21'!AF$156</f>
        <v>1288257</v>
      </c>
    </row>
    <row r="4" spans="1:25" x14ac:dyDescent="0.2">
      <c r="A4" s="20" t="s">
        <v>36</v>
      </c>
      <c r="E4" s="21">
        <f>100*(E3-D3)/D3</f>
        <v>3.484728955669441</v>
      </c>
      <c r="F4" s="21">
        <f t="shared" ref="F4:Y4" si="0">100*(F3-E3)/E3</f>
        <v>4.0695946749078811</v>
      </c>
      <c r="G4" s="21">
        <f t="shared" si="0"/>
        <v>3.4497490003393518</v>
      </c>
      <c r="H4" s="21">
        <f t="shared" si="0"/>
        <v>2.126073944951596</v>
      </c>
      <c r="I4" s="21">
        <f t="shared" si="0"/>
        <v>-1.9932473872087053</v>
      </c>
      <c r="J4" s="21">
        <f t="shared" si="0"/>
        <v>2.6188372578946417</v>
      </c>
      <c r="K4" s="21">
        <f t="shared" si="0"/>
        <v>3.109515727937787</v>
      </c>
      <c r="L4" s="21">
        <f t="shared" si="0"/>
        <v>-1.0095238668041968</v>
      </c>
      <c r="M4" s="21">
        <f t="shared" si="0"/>
        <v>-1.2013836569697265</v>
      </c>
      <c r="N4" s="21">
        <f t="shared" si="0"/>
        <v>0.50929418324341169</v>
      </c>
      <c r="O4" s="21">
        <f t="shared" si="0"/>
        <v>2.0205316361982515</v>
      </c>
      <c r="P4" s="21">
        <f t="shared" si="0"/>
        <v>1.3202098661898132</v>
      </c>
      <c r="Q4" s="21">
        <f t="shared" si="0"/>
        <v>2.5644819983130356</v>
      </c>
      <c r="R4" s="21">
        <f t="shared" si="0"/>
        <v>1.8393690184196605</v>
      </c>
      <c r="S4" s="21">
        <f t="shared" si="0"/>
        <v>0.86600243867193438</v>
      </c>
      <c r="T4" s="21">
        <f t="shared" si="0"/>
        <v>-10.294285644726024</v>
      </c>
      <c r="U4" s="21">
        <f t="shared" si="0"/>
        <v>7.3633227383990691</v>
      </c>
      <c r="V4" s="21">
        <f t="shared" si="0"/>
        <v>12.480141870174013</v>
      </c>
      <c r="W4" s="21">
        <f t="shared" si="0"/>
        <v>5.5101952615155891</v>
      </c>
      <c r="X4" s="21">
        <f t="shared" si="0"/>
        <v>2.9559467107084867</v>
      </c>
      <c r="Y4" s="21">
        <f t="shared" si="0"/>
        <v>2.5078377389117876</v>
      </c>
    </row>
    <row r="7" spans="1:25" x14ac:dyDescent="0.2">
      <c r="A7" s="20" t="s">
        <v>45</v>
      </c>
      <c r="D7" s="21">
        <f>[1]indicatori!K14</f>
        <v>1.3311964227406889</v>
      </c>
      <c r="E7" s="21">
        <f>[1]indicatori!L14</f>
        <v>0.3495800029326972</v>
      </c>
      <c r="F7" s="21">
        <f>[1]indicatori!M14</f>
        <v>0.77052960413720939</v>
      </c>
      <c r="G7" s="21">
        <f>[1]indicatori!N14</f>
        <v>1.0685145221645911</v>
      </c>
      <c r="H7" s="21">
        <f>[1]indicatori!O14</f>
        <v>-1.6106108927880172</v>
      </c>
      <c r="I7" s="21">
        <f>[1]indicatori!P14</f>
        <v>-1.6492715019074637</v>
      </c>
      <c r="J7" s="21">
        <f>[1]indicatori!Q14</f>
        <v>-1.6377675668292113</v>
      </c>
      <c r="K7" s="21">
        <f>[1]indicatori!R14</f>
        <v>-0.51182490918549206</v>
      </c>
      <c r="L7" s="21">
        <f>[1]indicatori!S14</f>
        <v>-5.5366446866750749</v>
      </c>
      <c r="M7" s="21">
        <f>[1]indicatori!T14</f>
        <v>-0.72805481930193139</v>
      </c>
      <c r="N7" s="21">
        <f>[1]indicatori!U14</f>
        <v>0.61717343386280277</v>
      </c>
      <c r="O7" s="21">
        <f>[1]indicatori!V14</f>
        <v>1.1798072808392561</v>
      </c>
      <c r="P7" s="21">
        <f>[1]indicatori!W14</f>
        <v>0.91339915765379942</v>
      </c>
      <c r="Q7" s="21">
        <f>[1]indicatori!X14</f>
        <v>0.81991713969529201</v>
      </c>
      <c r="R7" s="21">
        <f>[1]indicatori!Y14</f>
        <v>0.20587430892223324</v>
      </c>
      <c r="S7" s="21">
        <f>[1]indicatori!Z14</f>
        <v>-0.19017938650466704</v>
      </c>
      <c r="T7" s="21">
        <f>[1]indicatori!AA14</f>
        <v>-2.3150995609450007</v>
      </c>
      <c r="U7" s="21">
        <f>[1]indicatori!AB14</f>
        <v>3.6485040345115607</v>
      </c>
      <c r="V7" s="21">
        <f>[1]indicatori!AC14</f>
        <v>-0.64463352038063704</v>
      </c>
      <c r="W7" s="21">
        <f>[1]indicatori!AD14</f>
        <v>0.40000276022271919</v>
      </c>
      <c r="X7" s="21">
        <f>[1]indicatori!AE14</f>
        <v>1.1698148735994636</v>
      </c>
      <c r="Y7" s="21">
        <f>[1]indicatori!AF14</f>
        <v>0.88762190757272208</v>
      </c>
    </row>
    <row r="8" spans="1:25" x14ac:dyDescent="0.2">
      <c r="A8" s="20" t="s">
        <v>44</v>
      </c>
      <c r="D8" s="21">
        <f>[1]indicatori!K4</f>
        <v>14.107134330875205</v>
      </c>
      <c r="E8" s="21">
        <f>[1]indicatori!L4</f>
        <v>13.490061687441726</v>
      </c>
      <c r="F8" s="21">
        <f>[1]indicatori!M4</f>
        <v>12.83046648235087</v>
      </c>
      <c r="G8" s="21">
        <f>[1]indicatori!N4</f>
        <v>12.295244524103257</v>
      </c>
      <c r="H8" s="21">
        <f>[1]indicatori!O4</f>
        <v>11.849487727169015</v>
      </c>
      <c r="I8" s="21">
        <f>[1]indicatori!P4</f>
        <v>11.736477839637294</v>
      </c>
      <c r="J8" s="21">
        <f>[1]indicatori!Q4</f>
        <v>9.3286575399979004</v>
      </c>
      <c r="K8" s="21">
        <f>[1]indicatori!R4</f>
        <v>8.6149043231166225</v>
      </c>
      <c r="L8" s="21">
        <f>[1]indicatori!S4</f>
        <v>6.7604607181939125</v>
      </c>
      <c r="M8" s="21">
        <f>[1]indicatori!T4</f>
        <v>8.2335170235599406</v>
      </c>
      <c r="N8" s="21">
        <f>[1]indicatori!U4</f>
        <v>8.6842066055059544</v>
      </c>
      <c r="O8" s="21">
        <f>[1]indicatori!V4</f>
        <v>7.994890480070481</v>
      </c>
      <c r="P8" s="21">
        <f>[1]indicatori!W4</f>
        <v>8.2371184976906626</v>
      </c>
      <c r="Q8" s="21">
        <f>[1]indicatori!X4</f>
        <v>7.9405094910844811</v>
      </c>
      <c r="R8" s="21">
        <f>[1]indicatori!Y4</f>
        <v>7.7357314963683335</v>
      </c>
      <c r="S8" s="21">
        <f>[1]indicatori!Z4</f>
        <v>7.5218759877208701</v>
      </c>
      <c r="T8" s="21">
        <f>[1]indicatori!AA4</f>
        <v>15.261216110191686</v>
      </c>
      <c r="U8" s="21">
        <f>[1]indicatori!AB4</f>
        <v>13.451267711824544</v>
      </c>
      <c r="V8" s="21">
        <f>[1]indicatori!AC4</f>
        <v>8.4554352186755946</v>
      </c>
      <c r="W8" s="21">
        <f>[1]indicatori!AD4</f>
        <v>8.3348540043209596</v>
      </c>
      <c r="X8" s="21">
        <f>[1]indicatori!AE4</f>
        <v>8.2534247825404528</v>
      </c>
      <c r="Y8" s="21">
        <f>[1]indicatori!AF4</f>
        <v>8.152020858450431</v>
      </c>
    </row>
    <row r="9" spans="1:25" x14ac:dyDescent="0.2">
      <c r="A9" s="20" t="s">
        <v>46</v>
      </c>
      <c r="D9" s="21">
        <f>[1]indicatori!K9</f>
        <v>3.8632509528948304</v>
      </c>
      <c r="E9" s="21">
        <f>[1]indicatori!L9</f>
        <v>2.5220828116954834</v>
      </c>
      <c r="F9" s="21">
        <f>[1]indicatori!M9</f>
        <v>3.5453791153326648</v>
      </c>
      <c r="G9" s="21">
        <f>[1]indicatori!N9</f>
        <v>3.3981429785051205</v>
      </c>
      <c r="H9" s="21">
        <f>[1]indicatori!O9</f>
        <v>1.5042754810557426</v>
      </c>
      <c r="I9" s="21">
        <f>[1]indicatori!P9</f>
        <v>-2.1049111224018162</v>
      </c>
      <c r="J9" s="21">
        <f>[1]indicatori!Q9</f>
        <v>-8.6344682340737222E-2</v>
      </c>
      <c r="K9" s="21">
        <f>[1]indicatori!R9</f>
        <v>2.3808517373567213</v>
      </c>
      <c r="L9" s="21">
        <f>[1]indicatori!S9</f>
        <v>-2.9906699831089014</v>
      </c>
      <c r="M9" s="21">
        <f>[1]indicatori!T9</f>
        <v>0.37452935562980372</v>
      </c>
      <c r="N9" s="21">
        <f>[1]indicatori!U9</f>
        <v>0.85471696157590316</v>
      </c>
      <c r="O9" s="21">
        <f>[1]indicatori!V9</f>
        <v>1.3342264924445857</v>
      </c>
      <c r="P9" s="21">
        <f>[1]indicatori!W9</f>
        <v>1.4423232061543132</v>
      </c>
      <c r="Q9" s="21">
        <f>[1]indicatori!X9</f>
        <v>2.1789848611675495</v>
      </c>
      <c r="R9" s="21">
        <f>[1]indicatori!Y9</f>
        <v>1.5398600677068828</v>
      </c>
      <c r="S9" s="21">
        <f>[1]indicatori!Z9</f>
        <v>0.69500775248123148</v>
      </c>
      <c r="T9" s="21">
        <f>[1]indicatori!AA9</f>
        <v>-2.0475787818050293</v>
      </c>
      <c r="U9" s="21">
        <f>[1]indicatori!AB9</f>
        <v>5.2094777200397431</v>
      </c>
      <c r="V9" s="21">
        <f>[1]indicatori!AC9</f>
        <v>6.1030335363794705</v>
      </c>
      <c r="W9" s="21">
        <f>[1]indicatori!AD9</f>
        <v>5.4246007309920685</v>
      </c>
      <c r="X9" s="21">
        <f>[1]indicatori!AE9</f>
        <v>2.9199950192626289</v>
      </c>
      <c r="Y9" s="21">
        <f>[1]indicatori!AF9</f>
        <v>2.3780647867206284</v>
      </c>
    </row>
  </sheetData>
  <pageMargins left="0.75" right="0.75" top="1" bottom="1" header="0.5" footer="0.5"/>
  <pageSetup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7"/>
  <sheetViews>
    <sheetView showGridLines="0" zoomScale="120" zoomScaleNormal="120" workbookViewId="0">
      <selection activeCell="O16" sqref="O16"/>
    </sheetView>
  </sheetViews>
  <sheetFormatPr defaultColWidth="9.140625" defaultRowHeight="12.75" x14ac:dyDescent="0.2"/>
  <cols>
    <col min="1" max="14" width="10.5703125" style="20" customWidth="1"/>
    <col min="15" max="16384" width="9.140625" style="20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6" ht="12.75" customHeight="1" x14ac:dyDescent="0.2"/>
    <row r="7" ht="14.45" customHeight="1" x14ac:dyDescent="0.2"/>
  </sheetData>
  <pageMargins left="0.75" right="0.75" top="1" bottom="1" header="0.5" footer="0.5"/>
  <pageSetup orientation="portrait" horizontalDpi="0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zoomScaleNormal="100" workbookViewId="0">
      <selection activeCell="R23" sqref="R23"/>
    </sheetView>
  </sheetViews>
  <sheetFormatPr defaultColWidth="9.140625" defaultRowHeight="12.75" x14ac:dyDescent="0.2"/>
  <cols>
    <col min="1" max="14" width="10.5703125" style="20" customWidth="1"/>
    <col min="15" max="16384" width="9.140625" style="20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6" ht="12.75" customHeight="1" x14ac:dyDescent="0.2"/>
    <row r="7" ht="14.45" customHeight="1" x14ac:dyDescent="0.2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7"/>
  <sheetViews>
    <sheetView tabSelected="1" zoomScale="110" zoomScaleNormal="110" workbookViewId="0">
      <selection activeCell="P11" sqref="P11"/>
    </sheetView>
  </sheetViews>
  <sheetFormatPr defaultColWidth="9.140625" defaultRowHeight="12.75" x14ac:dyDescent="0.2"/>
  <cols>
    <col min="1" max="14" width="10.5703125" style="20" customWidth="1"/>
    <col min="15" max="16384" width="9.140625" style="20"/>
  </cols>
  <sheetData>
    <row r="1" s="100" customFormat="1" ht="12.75" customHeight="1" x14ac:dyDescent="0.2"/>
    <row r="2" s="100" customFormat="1" ht="12.75" customHeight="1" x14ac:dyDescent="0.2"/>
    <row r="3" s="100" customFormat="1" ht="12.75" customHeight="1" x14ac:dyDescent="0.2"/>
    <row r="4" s="100" customFormat="1" ht="12.75" customHeight="1" x14ac:dyDescent="0.2"/>
    <row r="5" s="100" customFormat="1" x14ac:dyDescent="0.2"/>
    <row r="6" s="100" customFormat="1" ht="12.75" customHeight="1" x14ac:dyDescent="0.2"/>
    <row r="7" s="100" customFormat="1" ht="14.45" customHeight="1" x14ac:dyDescent="0.2"/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S27"/>
  <sheetViews>
    <sheetView workbookViewId="0">
      <selection activeCell="P19" sqref="P19"/>
    </sheetView>
  </sheetViews>
  <sheetFormatPr defaultRowHeight="15" x14ac:dyDescent="0.25"/>
  <sheetData>
    <row r="1" spans="2:19" x14ac:dyDescent="0.25">
      <c r="K1" t="s">
        <v>20</v>
      </c>
    </row>
    <row r="3" spans="2:19" x14ac:dyDescent="0.25">
      <c r="B3" s="27">
        <v>2018</v>
      </c>
      <c r="C3" s="27">
        <v>2019</v>
      </c>
      <c r="D3" s="27">
        <v>2020</v>
      </c>
      <c r="E3" s="27">
        <v>2021</v>
      </c>
      <c r="F3" s="27">
        <v>2022</v>
      </c>
      <c r="G3" s="27">
        <v>2023</v>
      </c>
      <c r="H3" s="27">
        <v>2024</v>
      </c>
      <c r="I3" s="27">
        <v>2025</v>
      </c>
      <c r="K3">
        <f>B3</f>
        <v>2018</v>
      </c>
      <c r="L3">
        <f t="shared" ref="L3:P3" si="0">C3</f>
        <v>2019</v>
      </c>
      <c r="M3">
        <f t="shared" si="0"/>
        <v>2020</v>
      </c>
      <c r="N3">
        <f t="shared" si="0"/>
        <v>2021</v>
      </c>
      <c r="O3">
        <v>2022</v>
      </c>
      <c r="P3">
        <f t="shared" si="0"/>
        <v>2023</v>
      </c>
      <c r="Q3">
        <v>2024</v>
      </c>
      <c r="R3">
        <v>2025</v>
      </c>
    </row>
    <row r="4" spans="2:19" x14ac:dyDescent="0.25">
      <c r="B4" s="27">
        <f>'[2]2018'!$G$63</f>
        <v>65588</v>
      </c>
      <c r="C4" s="27">
        <f>'[2]2019'!$G$63</f>
        <v>65198</v>
      </c>
      <c r="D4" s="27">
        <f>'[2]2020'!$G$63</f>
        <v>64272</v>
      </c>
      <c r="E4" s="27">
        <f>'[2]2021'!$G$63</f>
        <v>68925</v>
      </c>
      <c r="F4" s="27">
        <f>'[2]2022'!$G$63</f>
        <v>85798</v>
      </c>
      <c r="G4" s="27">
        <f>'[2]2023'!$G$63</f>
        <v>181646</v>
      </c>
      <c r="H4" s="27">
        <f>'[2]2024'!$G$63</f>
        <v>193789</v>
      </c>
      <c r="I4" s="27">
        <f>'[2]2024'!$G$63</f>
        <v>193789</v>
      </c>
      <c r="K4" s="12">
        <f>B4/B$8*100</f>
        <v>69.572412037380786</v>
      </c>
      <c r="L4" s="12">
        <f t="shared" ref="L4:R7" si="1">C4/C$8*100</f>
        <v>65.739032235296492</v>
      </c>
      <c r="M4" s="12">
        <f t="shared" si="1"/>
        <v>66.525897404049189</v>
      </c>
      <c r="N4" s="12">
        <f t="shared" si="1"/>
        <v>67.369439638741454</v>
      </c>
      <c r="O4" s="12">
        <f t="shared" si="1"/>
        <v>73.612231240455074</v>
      </c>
      <c r="P4" s="12">
        <f t="shared" si="1"/>
        <v>84.074740920052022</v>
      </c>
      <c r="Q4" s="12">
        <f t="shared" si="1"/>
        <v>84.344098189415035</v>
      </c>
      <c r="R4" s="12">
        <f t="shared" si="1"/>
        <v>84.344098189415035</v>
      </c>
      <c r="S4" t="s">
        <v>17</v>
      </c>
    </row>
    <row r="5" spans="2:19" x14ac:dyDescent="0.25">
      <c r="B5" s="27">
        <f>'[2]2018'!$G$64</f>
        <v>16739</v>
      </c>
      <c r="C5" s="27">
        <f>'[2]2019'!$G$64</f>
        <v>17025</v>
      </c>
      <c r="D5" s="27">
        <f>'[2]2020'!$G$64</f>
        <v>17205</v>
      </c>
      <c r="E5" s="27">
        <f>'[2]2021'!$G$64</f>
        <v>17602</v>
      </c>
      <c r="F5" s="27">
        <f>'[2]2022'!$G$64</f>
        <v>18524</v>
      </c>
      <c r="G5" s="27">
        <f>'[2]2023'!$G$64</f>
        <v>19493</v>
      </c>
      <c r="H5" s="27">
        <f>'[2]2024'!$G$64</f>
        <v>19689</v>
      </c>
      <c r="I5" s="27">
        <f>'[2]2024'!$G$64</f>
        <v>19689</v>
      </c>
      <c r="K5" s="12">
        <f t="shared" ref="K5:K7" si="2">B5/B$8*100</f>
        <v>17.755879201892377</v>
      </c>
      <c r="L5" s="12">
        <f t="shared" si="1"/>
        <v>17.166278471823105</v>
      </c>
      <c r="M5" s="12">
        <f t="shared" si="1"/>
        <v>17.808346789218731</v>
      </c>
      <c r="N5" s="12">
        <f t="shared" si="1"/>
        <v>17.20474249577261</v>
      </c>
      <c r="O5" s="12">
        <f t="shared" si="1"/>
        <v>15.893062443159394</v>
      </c>
      <c r="P5" s="12">
        <f t="shared" si="1"/>
        <v>9.0223232262454118</v>
      </c>
      <c r="Q5" s="12">
        <f t="shared" si="1"/>
        <v>8.5693767409470745</v>
      </c>
      <c r="R5" s="12">
        <f t="shared" si="1"/>
        <v>8.5693767409470745</v>
      </c>
      <c r="S5" t="s">
        <v>22</v>
      </c>
    </row>
    <row r="6" spans="2:19" x14ac:dyDescent="0.25">
      <c r="B6" s="27">
        <f>'[2]2018'!$G$68</f>
        <v>4235</v>
      </c>
      <c r="C6" s="27">
        <f>'[2]2019'!$G$68</f>
        <v>10291</v>
      </c>
      <c r="D6" s="27">
        <f>'[2]2020'!$G$68</f>
        <v>8389</v>
      </c>
      <c r="E6" s="27">
        <f>'[2]2021'!$G$68</f>
        <v>9053</v>
      </c>
      <c r="F6" s="27">
        <f>'[2]2022'!$G$68</f>
        <v>5554</v>
      </c>
      <c r="G6" s="27">
        <f>'[2]2023'!$G$68</f>
        <v>7323</v>
      </c>
      <c r="H6" s="27">
        <f>'[2]2024'!$G$68</f>
        <v>8779</v>
      </c>
      <c r="I6" s="27">
        <f>'[2]2024'!$G$68</f>
        <v>8779</v>
      </c>
      <c r="K6" s="12">
        <f t="shared" si="2"/>
        <v>4.4922724427991048</v>
      </c>
      <c r="L6" s="12">
        <f t="shared" si="1"/>
        <v>10.376397753511398</v>
      </c>
      <c r="M6" s="12">
        <f t="shared" si="1"/>
        <v>8.6831863536620713</v>
      </c>
      <c r="N6" s="12">
        <f t="shared" si="1"/>
        <v>8.8486838890029222</v>
      </c>
      <c r="O6" s="12">
        <f t="shared" si="1"/>
        <v>4.7651732244281622</v>
      </c>
      <c r="P6" s="12">
        <f t="shared" si="1"/>
        <v>3.3894461081308753</v>
      </c>
      <c r="Q6" s="12">
        <f t="shared" si="1"/>
        <v>3.8209435933147637</v>
      </c>
      <c r="R6" s="12">
        <f t="shared" si="1"/>
        <v>3.8209435933147637</v>
      </c>
      <c r="S6" t="s">
        <v>18</v>
      </c>
    </row>
    <row r="7" spans="2:19" x14ac:dyDescent="0.25">
      <c r="B7" s="27">
        <f>'[2]2018'!$G$70</f>
        <v>7711</v>
      </c>
      <c r="C7" s="27">
        <f>'[2]2019'!$G$70</f>
        <v>6663</v>
      </c>
      <c r="D7" s="27">
        <f>'[2]2020'!$G$70</f>
        <v>6746</v>
      </c>
      <c r="E7" s="27">
        <f>'[2]2021'!$G$70</f>
        <v>6729</v>
      </c>
      <c r="F7" s="27">
        <f>'[2]2022'!$G$70</f>
        <v>6678</v>
      </c>
      <c r="G7" s="27">
        <f>'[2]2023'!$G$70</f>
        <v>7591</v>
      </c>
      <c r="H7" s="27">
        <f>'[2]2024'!$G$70</f>
        <v>7503</v>
      </c>
      <c r="I7" s="27">
        <f>'[2]2024'!$G$70</f>
        <v>7503</v>
      </c>
      <c r="K7" s="12">
        <f t="shared" si="2"/>
        <v>8.1794363179277205</v>
      </c>
      <c r="L7" s="12">
        <f t="shared" si="1"/>
        <v>6.7182915393690061</v>
      </c>
      <c r="M7" s="12">
        <f t="shared" si="1"/>
        <v>6.9825694530700115</v>
      </c>
      <c r="N7" s="12">
        <f t="shared" si="1"/>
        <v>6.5771339764830072</v>
      </c>
      <c r="O7" s="12">
        <f t="shared" si="1"/>
        <v>5.7295330919573759</v>
      </c>
      <c r="P7" s="12">
        <f t="shared" si="1"/>
        <v>3.5134897455716887</v>
      </c>
      <c r="Q7" s="12">
        <f t="shared" si="1"/>
        <v>3.2655814763231197</v>
      </c>
      <c r="R7" s="12">
        <f t="shared" si="1"/>
        <v>3.2655814763231197</v>
      </c>
      <c r="S7" t="s">
        <v>19</v>
      </c>
    </row>
    <row r="8" spans="2:19" x14ac:dyDescent="0.25">
      <c r="B8" s="27">
        <f>SUM(B4:B7)</f>
        <v>94273</v>
      </c>
      <c r="C8" s="27">
        <f t="shared" ref="C8:D8" si="3">SUM(C4:C7)</f>
        <v>99177</v>
      </c>
      <c r="D8" s="27">
        <f t="shared" si="3"/>
        <v>96612</v>
      </c>
      <c r="E8" s="27">
        <f t="shared" ref="E8:F8" si="4">SUM(E4:E7)</f>
        <v>102309</v>
      </c>
      <c r="F8" s="27">
        <f t="shared" si="4"/>
        <v>116554</v>
      </c>
      <c r="G8" s="27">
        <f t="shared" ref="G8:H8" si="5">SUM(G4:G7)</f>
        <v>216053</v>
      </c>
      <c r="H8" s="27">
        <f t="shared" si="5"/>
        <v>229760</v>
      </c>
      <c r="I8" s="27">
        <f t="shared" ref="I8" si="6">SUM(I4:I7)</f>
        <v>229760</v>
      </c>
    </row>
    <row r="12" spans="2:19" x14ac:dyDescent="0.25">
      <c r="K12" t="s">
        <v>21</v>
      </c>
    </row>
    <row r="13" spans="2:19" x14ac:dyDescent="0.25">
      <c r="B13" s="27">
        <v>2018</v>
      </c>
      <c r="C13" s="27">
        <v>2019</v>
      </c>
      <c r="D13" s="27">
        <v>2020</v>
      </c>
      <c r="E13" s="27">
        <v>2021</v>
      </c>
      <c r="F13" s="27">
        <v>2022</v>
      </c>
      <c r="G13" s="27">
        <v>2023</v>
      </c>
      <c r="H13" s="27">
        <v>2024</v>
      </c>
      <c r="I13" s="27">
        <v>2025</v>
      </c>
      <c r="K13" s="3">
        <f>B13</f>
        <v>2018</v>
      </c>
      <c r="L13" s="3">
        <f t="shared" ref="L13:P13" si="7">C13</f>
        <v>2019</v>
      </c>
      <c r="M13" s="3">
        <f t="shared" si="7"/>
        <v>2020</v>
      </c>
      <c r="N13" s="3">
        <f t="shared" si="7"/>
        <v>2021</v>
      </c>
      <c r="O13">
        <v>2022</v>
      </c>
      <c r="P13" s="3">
        <f t="shared" si="7"/>
        <v>2023</v>
      </c>
      <c r="Q13">
        <v>2024</v>
      </c>
      <c r="R13">
        <v>2025</v>
      </c>
    </row>
    <row r="14" spans="2:19" x14ac:dyDescent="0.25">
      <c r="B14" s="27">
        <f>'[2]2018'!$G$80</f>
        <v>28559</v>
      </c>
      <c r="C14" s="27">
        <f>'[2]2019'!$G$80</f>
        <v>31026</v>
      </c>
      <c r="D14" s="27">
        <f>'[2]2020'!$G$80</f>
        <v>26578</v>
      </c>
      <c r="E14" s="27">
        <f>'[2]2021'!$G$80</f>
        <v>29682</v>
      </c>
      <c r="F14" s="27">
        <f>'[2]2022'!$G$80</f>
        <v>40546</v>
      </c>
      <c r="G14" s="27">
        <f>'[2]2023'!$G$80</f>
        <v>161413</v>
      </c>
      <c r="H14" s="27">
        <f>'[2]2024'!$G$80</f>
        <v>170923</v>
      </c>
      <c r="I14" s="27">
        <f>'[2]2024'!$G$80</f>
        <v>170923</v>
      </c>
      <c r="K14" s="12">
        <f>B14/B$18*100</f>
        <v>39.473393227366962</v>
      </c>
      <c r="L14" s="12">
        <f t="shared" ref="L14:R14" si="8">C14/C$18*100</f>
        <v>40.716535433070867</v>
      </c>
      <c r="M14" s="12">
        <f t="shared" si="8"/>
        <v>38.14841395148558</v>
      </c>
      <c r="N14" s="12">
        <f t="shared" si="8"/>
        <v>40.103765554699848</v>
      </c>
      <c r="O14" s="12">
        <f t="shared" ref="O14:O17" si="9">F14/F$8*100</f>
        <v>34.787308886867891</v>
      </c>
      <c r="P14" s="12">
        <f t="shared" si="8"/>
        <v>77.14214709354286</v>
      </c>
      <c r="Q14" s="12">
        <f t="shared" si="8"/>
        <v>77.271144987093066</v>
      </c>
      <c r="R14" s="12">
        <f t="shared" si="8"/>
        <v>77.271144987093066</v>
      </c>
      <c r="S14" t="s">
        <v>17</v>
      </c>
    </row>
    <row r="15" spans="2:19" x14ac:dyDescent="0.25">
      <c r="B15" s="27">
        <f>'[2]2018'!$G$81</f>
        <v>19957</v>
      </c>
      <c r="C15" s="27">
        <f>'[2]2019'!$G$81</f>
        <v>22226</v>
      </c>
      <c r="D15" s="27">
        <f>'[2]2020'!$G$81</f>
        <v>20593</v>
      </c>
      <c r="E15" s="27">
        <f>'[2]2021'!$G$81</f>
        <v>22697</v>
      </c>
      <c r="F15" s="27">
        <f>'[2]2022'!$G$81</f>
        <v>24107</v>
      </c>
      <c r="G15" s="27">
        <f>'[2]2023'!$G$81</f>
        <v>20252</v>
      </c>
      <c r="H15" s="27">
        <f>'[2]2024'!$G$81</f>
        <v>21486</v>
      </c>
      <c r="I15" s="27">
        <f>'[2]2024'!$G$81</f>
        <v>21486</v>
      </c>
      <c r="K15" s="12">
        <f t="shared" ref="K15:K17" si="10">B15/B$18*100</f>
        <v>27.583966827919838</v>
      </c>
      <c r="L15" s="12">
        <f t="shared" ref="L15:L17" si="11">C15/C$18*100</f>
        <v>29.167979002624673</v>
      </c>
      <c r="M15" s="12">
        <f t="shared" ref="M15:R17" si="12">D15/D$18*100</f>
        <v>29.557915889191904</v>
      </c>
      <c r="N15" s="12">
        <f t="shared" si="12"/>
        <v>30.666234310188749</v>
      </c>
      <c r="O15" s="12">
        <f t="shared" si="9"/>
        <v>20.68311683854694</v>
      </c>
      <c r="P15" s="12">
        <f t="shared" si="12"/>
        <v>9.678791441447899</v>
      </c>
      <c r="Q15" s="12">
        <f t="shared" si="12"/>
        <v>9.7134254675654041</v>
      </c>
      <c r="R15" s="12">
        <f t="shared" si="12"/>
        <v>9.7134254675654041</v>
      </c>
      <c r="S15" t="s">
        <v>25</v>
      </c>
    </row>
    <row r="16" spans="2:19" x14ac:dyDescent="0.25">
      <c r="B16" s="27">
        <f>'[2]2018'!$G$85</f>
        <v>272</v>
      </c>
      <c r="C16" s="27">
        <f>'[2]2019'!$G$85</f>
        <v>-280</v>
      </c>
      <c r="D16" s="27">
        <f>'[2]2020'!$G$85</f>
        <v>-24</v>
      </c>
      <c r="E16" s="27">
        <f>'[2]2021'!$G$85</f>
        <v>-369</v>
      </c>
      <c r="F16" s="27">
        <f>'[2]2022'!$G$85</f>
        <v>-2910</v>
      </c>
      <c r="G16" s="27">
        <f>'[2]2023'!$G$85</f>
        <v>2790</v>
      </c>
      <c r="H16" s="27">
        <f>'[2]2024'!$G$85</f>
        <v>3709</v>
      </c>
      <c r="I16" s="27">
        <f>'[2]2024'!$G$85</f>
        <v>3709</v>
      </c>
      <c r="K16" s="12">
        <f t="shared" si="10"/>
        <v>0.37595024187975118</v>
      </c>
      <c r="L16" s="12">
        <f t="shared" si="11"/>
        <v>-0.36745406824146981</v>
      </c>
      <c r="M16" s="12">
        <f t="shared" si="12"/>
        <v>-3.4448112530500931E-2</v>
      </c>
      <c r="N16" s="12">
        <f t="shared" si="12"/>
        <v>-0.49856106359693569</v>
      </c>
      <c r="O16" s="12">
        <f t="shared" si="9"/>
        <v>-2.4966968100622888</v>
      </c>
      <c r="P16" s="12">
        <f t="shared" si="12"/>
        <v>1.3333906834702567</v>
      </c>
      <c r="Q16" s="12">
        <f t="shared" si="12"/>
        <v>1.6767706906450752</v>
      </c>
      <c r="R16" s="12">
        <f t="shared" si="12"/>
        <v>1.6767706906450752</v>
      </c>
      <c r="S16" t="s">
        <v>18</v>
      </c>
    </row>
    <row r="17" spans="2:19" x14ac:dyDescent="0.25">
      <c r="B17" s="27">
        <f>'[2]2018'!$G$87</f>
        <v>23562</v>
      </c>
      <c r="C17" s="27">
        <f>'[2]2019'!$G$87</f>
        <v>23228</v>
      </c>
      <c r="D17" s="27">
        <f>'[2]2020'!$G$87</f>
        <v>22523</v>
      </c>
      <c r="E17" s="27">
        <f>'[2]2021'!$G$87</f>
        <v>22003</v>
      </c>
      <c r="F17" s="27">
        <f>'[2]2022'!$G$87</f>
        <v>25287</v>
      </c>
      <c r="G17" s="27">
        <f>'[2]2023'!$G$87</f>
        <v>24786</v>
      </c>
      <c r="H17" s="27">
        <f>'[2]2024'!$G$87</f>
        <v>25081</v>
      </c>
      <c r="I17" s="27">
        <f>'[2]2024'!$G$87</f>
        <v>25081</v>
      </c>
      <c r="K17" s="12">
        <f t="shared" si="10"/>
        <v>32.56668970283345</v>
      </c>
      <c r="L17" s="12">
        <f t="shared" si="11"/>
        <v>30.482939632545929</v>
      </c>
      <c r="M17" s="12">
        <f t="shared" si="12"/>
        <v>32.328118271853022</v>
      </c>
      <c r="N17" s="12">
        <f t="shared" si="12"/>
        <v>29.728561198708338</v>
      </c>
      <c r="O17" s="12">
        <f t="shared" si="9"/>
        <v>21.695523105170135</v>
      </c>
      <c r="P17" s="12">
        <f t="shared" si="12"/>
        <v>11.84567078153899</v>
      </c>
      <c r="Q17" s="12">
        <f t="shared" si="12"/>
        <v>11.338658854696449</v>
      </c>
      <c r="R17" s="12">
        <f t="shared" si="12"/>
        <v>11.338658854696449</v>
      </c>
      <c r="S17" t="s">
        <v>19</v>
      </c>
    </row>
    <row r="18" spans="2:19" x14ac:dyDescent="0.25">
      <c r="B18" s="27">
        <f>SUM(B14:B17)</f>
        <v>72350</v>
      </c>
      <c r="C18" s="27">
        <f t="shared" ref="C18:D18" si="13">SUM(C14:C17)</f>
        <v>76200</v>
      </c>
      <c r="D18" s="27">
        <f t="shared" si="13"/>
        <v>69670</v>
      </c>
      <c r="E18" s="27">
        <f t="shared" ref="E18:F18" si="14">SUM(E14:E17)</f>
        <v>74013</v>
      </c>
      <c r="F18" s="27">
        <f t="shared" si="14"/>
        <v>87030</v>
      </c>
      <c r="G18" s="27">
        <f t="shared" ref="G18:H18" si="15">SUM(G14:G17)</f>
        <v>209241</v>
      </c>
      <c r="H18" s="27">
        <f t="shared" si="15"/>
        <v>221199</v>
      </c>
      <c r="I18" s="27">
        <f t="shared" ref="I18" si="16">SUM(I14:I17)</f>
        <v>221199</v>
      </c>
    </row>
    <row r="22" spans="2:19" x14ac:dyDescent="0.25">
      <c r="K22" s="31" t="s">
        <v>26</v>
      </c>
      <c r="L22" s="31" t="s">
        <v>27</v>
      </c>
      <c r="M22" s="31" t="s">
        <v>34</v>
      </c>
    </row>
    <row r="23" spans="2:19" x14ac:dyDescent="0.25">
      <c r="B23">
        <f t="shared" ref="B23:D23" si="17">B4-B14</f>
        <v>37029</v>
      </c>
      <c r="C23">
        <f t="shared" si="17"/>
        <v>34172</v>
      </c>
      <c r="D23">
        <f t="shared" si="17"/>
        <v>37694</v>
      </c>
      <c r="E23">
        <f t="shared" ref="E23:F23" si="18">E4-E14</f>
        <v>39243</v>
      </c>
      <c r="F23">
        <f t="shared" si="18"/>
        <v>45252</v>
      </c>
      <c r="K23" s="28">
        <f t="shared" ref="K23:M27" si="19">D23/C23</f>
        <v>1.1030668383471849</v>
      </c>
      <c r="L23" s="28">
        <f t="shared" si="19"/>
        <v>1.04109407332732</v>
      </c>
      <c r="M23" s="28">
        <f t="shared" si="19"/>
        <v>1.1531228499350203</v>
      </c>
    </row>
    <row r="24" spans="2:19" x14ac:dyDescent="0.25">
      <c r="B24">
        <f t="shared" ref="B24:D24" si="20">B5-B15</f>
        <v>-3218</v>
      </c>
      <c r="C24">
        <f t="shared" si="20"/>
        <v>-5201</v>
      </c>
      <c r="D24">
        <f t="shared" si="20"/>
        <v>-3388</v>
      </c>
      <c r="E24">
        <f t="shared" ref="E24:F24" si="21">E5-E15</f>
        <v>-5095</v>
      </c>
      <c r="F24">
        <f t="shared" si="21"/>
        <v>-5583</v>
      </c>
      <c r="K24" s="28">
        <f t="shared" si="19"/>
        <v>0.65141318977119789</v>
      </c>
      <c r="L24" s="28">
        <f t="shared" si="19"/>
        <v>1.5038370720188903</v>
      </c>
      <c r="M24" s="28">
        <f t="shared" si="19"/>
        <v>1.0957801766437685</v>
      </c>
    </row>
    <row r="25" spans="2:19" x14ac:dyDescent="0.25">
      <c r="B25">
        <f t="shared" ref="B25:D25" si="22">B6-B16</f>
        <v>3963</v>
      </c>
      <c r="C25">
        <f t="shared" si="22"/>
        <v>10571</v>
      </c>
      <c r="D25">
        <f t="shared" si="22"/>
        <v>8413</v>
      </c>
      <c r="E25">
        <f t="shared" ref="E25:F25" si="23">E6-E16</f>
        <v>9422</v>
      </c>
      <c r="F25">
        <f t="shared" si="23"/>
        <v>8464</v>
      </c>
      <c r="K25" s="28">
        <f t="shared" si="19"/>
        <v>0.79585658878062626</v>
      </c>
      <c r="L25" s="28">
        <f t="shared" si="19"/>
        <v>1.1199334363485083</v>
      </c>
      <c r="M25" s="28">
        <f t="shared" si="19"/>
        <v>0.89832307365739761</v>
      </c>
    </row>
    <row r="26" spans="2:19" x14ac:dyDescent="0.25">
      <c r="B26">
        <f t="shared" ref="B26:D26" si="24">B7-B17</f>
        <v>-15851</v>
      </c>
      <c r="C26">
        <f t="shared" si="24"/>
        <v>-16565</v>
      </c>
      <c r="D26">
        <f t="shared" si="24"/>
        <v>-15777</v>
      </c>
      <c r="E26">
        <f t="shared" ref="E26:F26" si="25">E7-E17</f>
        <v>-15274</v>
      </c>
      <c r="F26">
        <f t="shared" si="25"/>
        <v>-18609</v>
      </c>
      <c r="K26" s="28">
        <f t="shared" si="19"/>
        <v>0.95242982191367342</v>
      </c>
      <c r="L26" s="28">
        <f t="shared" si="19"/>
        <v>0.96811814666920204</v>
      </c>
      <c r="M26" s="28">
        <f t="shared" si="19"/>
        <v>1.2183448998297761</v>
      </c>
    </row>
    <row r="27" spans="2:19" x14ac:dyDescent="0.25">
      <c r="B27">
        <f>B8-B18</f>
        <v>21923</v>
      </c>
      <c r="C27">
        <f>C8-C18</f>
        <v>22977</v>
      </c>
      <c r="D27">
        <f>D8-D18</f>
        <v>26942</v>
      </c>
      <c r="E27">
        <f>E8-E18</f>
        <v>28296</v>
      </c>
      <c r="F27">
        <f>F8-F18</f>
        <v>29524</v>
      </c>
      <c r="K27" s="28">
        <f t="shared" si="19"/>
        <v>1.1725638682160422</v>
      </c>
      <c r="L27" s="28">
        <f t="shared" si="19"/>
        <v>1.0502561057085591</v>
      </c>
      <c r="M27" s="28">
        <f t="shared" si="19"/>
        <v>1.0433983601922534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FIG2 - potere d'acquisto_ingles</vt:lpstr>
      <vt:lpstr>Tabella</vt:lpstr>
      <vt:lpstr>contributi VA</vt:lpstr>
      <vt:lpstr>FIG1 - contributi VA</vt:lpstr>
      <vt:lpstr>potere di acquisto</vt:lpstr>
      <vt:lpstr>FIG2 - potere d'acquisto</vt:lpstr>
      <vt:lpstr>FIG3 - tasso di investimento</vt:lpstr>
      <vt:lpstr>FIG4</vt:lpstr>
      <vt:lpstr>RED CAP FIN</vt:lpstr>
      <vt:lpstr>VA</vt:lpstr>
      <vt:lpstr>investimenti snf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Sallusti</dc:creator>
  <cp:lastModifiedBy>Stefania</cp:lastModifiedBy>
  <cp:lastPrinted>2025-03-28T12:46:07Z</cp:lastPrinted>
  <dcterms:created xsi:type="dcterms:W3CDTF">2019-04-02T11:56:16Z</dcterms:created>
  <dcterms:modified xsi:type="dcterms:W3CDTF">2026-04-02T07:50:36Z</dcterms:modified>
</cp:coreProperties>
</file>