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_F_L\Ismea\"/>
    </mc:Choice>
  </mc:AlternateContent>
  <bookViews>
    <workbookView xWindow="0" yWindow="0" windowWidth="19200" windowHeight="6600" tabRatio="869" firstSheet="6" activeTab="19"/>
  </bookViews>
  <sheets>
    <sheet name="Tav.1" sheetId="123" r:id="rId1"/>
    <sheet name="Tav.2" sheetId="134" r:id="rId2"/>
    <sheet name="Tav.3.1" sheetId="135" r:id="rId3"/>
    <sheet name="Tav.3.2" sheetId="136" r:id="rId4"/>
    <sheet name="Tav.3.3" sheetId="82" r:id="rId5"/>
    <sheet name="Tav.4" sheetId="124" r:id="rId6"/>
    <sheet name="Tav.5" sheetId="137" r:id="rId7"/>
    <sheet name="Tav.6" sheetId="138" r:id="rId8"/>
    <sheet name="Tav.7" sheetId="139" r:id="rId9"/>
    <sheet name="Tav.8" sheetId="140" r:id="rId10"/>
    <sheet name="Tav.9" sheetId="141" r:id="rId11"/>
    <sheet name="Tav.10" sheetId="142" r:id="rId12"/>
    <sheet name="Tav.11.1" sheetId="143" r:id="rId13"/>
    <sheet name="Tav.11.2" sheetId="144" r:id="rId14"/>
    <sheet name="Tav.11.3" sheetId="145" r:id="rId15"/>
    <sheet name="Tav.12" sheetId="146" r:id="rId16"/>
    <sheet name="Tav.13" sheetId="147" r:id="rId17"/>
    <sheet name="Tav.14" sheetId="150" r:id="rId18"/>
    <sheet name="Tav.15" sheetId="148" r:id="rId19"/>
    <sheet name="Tav.16" sheetId="151" r:id="rId20"/>
  </sheets>
  <externalReferences>
    <externalReference r:id="rId21"/>
  </externalReferences>
  <definedNames>
    <definedName name="ALLEVABIO" localSheetId="17">#REF!</definedName>
    <definedName name="ALLEVABIO">#REF!</definedName>
    <definedName name="_xlnm.Print_Area" localSheetId="0">Tav.1!$A$1:$F$32</definedName>
    <definedName name="_xlnm.Print_Area" localSheetId="11">Tav.10!$A$1:$D$31</definedName>
    <definedName name="_xlnm.Print_Area" localSheetId="12">Tav.11.1!$A$1:$S$34</definedName>
    <definedName name="_xlnm.Print_Area" localSheetId="13">Tav.11.2!$A$1:$S$34</definedName>
    <definedName name="_xlnm.Print_Area" localSheetId="14">Tav.11.3!$A$1:$S$33</definedName>
    <definedName name="_xlnm.Print_Area" localSheetId="15">Tav.12!$A$1:$N$34</definedName>
    <definedName name="_xlnm.Print_Area" localSheetId="16">Tav.13!$A$1:$D$32</definedName>
    <definedName name="_xlnm.Print_Area" localSheetId="17">Tav.14!$A$1:$D$32</definedName>
    <definedName name="_xlnm.Print_Area" localSheetId="18">Tav.15!$A$1:$I$32</definedName>
    <definedName name="_xlnm.Print_Area" localSheetId="2">Tav.3.1!$A$1:$W$32</definedName>
    <definedName name="_xlnm.Print_Area" localSheetId="3">Tav.3.2!$A$1:$W$32</definedName>
    <definedName name="_xlnm.Print_Area" localSheetId="4">Tav.3.3!$A$1:$W$32</definedName>
    <definedName name="_xlnm.Print_Area" localSheetId="5">Tav.4!$A$1:$K$32</definedName>
    <definedName name="_xlnm.Print_Area" localSheetId="6">Tav.5!$A$1:$E$36</definedName>
    <definedName name="_xlnm.Print_Area" localSheetId="7">Tav.6!$A$1:$J$34</definedName>
    <definedName name="_xlnm.Print_Area" localSheetId="8">Tav.7!$A$1:$E$34</definedName>
    <definedName name="_xlnm.Print_Area" localSheetId="9">Tav.8!$A$1:$E$32</definedName>
    <definedName name="_xlnm.Print_Area" localSheetId="10">Tav.9!$A$1:$D$31</definedName>
    <definedName name="autocons" localSheetId="17">#REF!</definedName>
    <definedName name="autocons">#REF!</definedName>
    <definedName name="commerctot">#REF!</definedName>
    <definedName name="Freq" localSheetId="0">#REF!</definedName>
    <definedName name="Freq" localSheetId="11">#REF!</definedName>
    <definedName name="Freq" localSheetId="12">#REF!</definedName>
    <definedName name="Freq" localSheetId="13">#REF!</definedName>
    <definedName name="Freq" localSheetId="14">#REF!</definedName>
    <definedName name="Freq" localSheetId="15">#REF!</definedName>
    <definedName name="Freq" localSheetId="16">#REF!</definedName>
    <definedName name="Freq" localSheetId="17">#REF!</definedName>
    <definedName name="Freq" localSheetId="18">#REF!</definedName>
    <definedName name="Freq" localSheetId="19">#REF!</definedName>
    <definedName name="Freq" localSheetId="1">#REF!</definedName>
    <definedName name="Freq" localSheetId="2">#REF!</definedName>
    <definedName name="Freq" localSheetId="3">#REF!</definedName>
    <definedName name="Freq" localSheetId="4">#REF!</definedName>
    <definedName name="Freq" localSheetId="5">#REF!</definedName>
    <definedName name="Freq" localSheetId="6">#REF!</definedName>
    <definedName name="Freq" localSheetId="7">#REF!</definedName>
    <definedName name="Freq" localSheetId="8">#REF!</definedName>
    <definedName name="Freq" localSheetId="9">#REF!</definedName>
    <definedName name="Freq" localSheetId="10">#REF!</definedName>
    <definedName name="Freq">#REF!</definedName>
    <definedName name="IDX" localSheetId="0">Tav.1!#REF!</definedName>
    <definedName name="IDX" localSheetId="11">Tav.10!#REF!</definedName>
    <definedName name="IDX" localSheetId="12">Tav.11.1!#REF!</definedName>
    <definedName name="IDX" localSheetId="13">Tav.11.2!#REF!</definedName>
    <definedName name="IDX" localSheetId="14">Tav.11.3!#REF!</definedName>
    <definedName name="IDX" localSheetId="15">Tav.12!#REF!</definedName>
    <definedName name="IDX" localSheetId="16">Tav.13!#REF!</definedName>
    <definedName name="IDX" localSheetId="17">Tav.14!#REF!</definedName>
    <definedName name="IDX" localSheetId="18">Tav.15!#REF!</definedName>
    <definedName name="IDX" localSheetId="2">Tav.3.1!#REF!</definedName>
    <definedName name="IDX" localSheetId="3">Tav.3.2!#REF!</definedName>
    <definedName name="IDX" localSheetId="4">Tav.3.3!#REF!</definedName>
    <definedName name="IDX" localSheetId="5">Tav.4!#REF!</definedName>
    <definedName name="IDX" localSheetId="6">Tav.5!#REF!</definedName>
    <definedName name="IDX" localSheetId="7">Tav.6!#REF!</definedName>
    <definedName name="IDX" localSheetId="8">Tav.7!#REF!</definedName>
    <definedName name="IDX" localSheetId="9">Tav.8!#REF!</definedName>
    <definedName name="IDX" localSheetId="10">Tav.9!#REF!</definedName>
  </definedNames>
  <calcPr calcId="162913"/>
</workbook>
</file>

<file path=xl/calcChain.xml><?xml version="1.0" encoding="utf-8"?>
<calcChain xmlns="http://schemas.openxmlformats.org/spreadsheetml/2006/main">
  <c r="H33" i="151" l="1"/>
  <c r="G33" i="151"/>
  <c r="F33" i="151"/>
  <c r="D33" i="151"/>
  <c r="C33" i="151"/>
  <c r="C31" i="151" s="1"/>
  <c r="B33" i="151"/>
  <c r="H32" i="151"/>
  <c r="H31" i="151" s="1"/>
  <c r="G32" i="151"/>
  <c r="G31" i="151" s="1"/>
  <c r="F32" i="151"/>
  <c r="F31" i="151" s="1"/>
  <c r="D32" i="151"/>
  <c r="C32" i="151"/>
  <c r="B32" i="151"/>
  <c r="H30" i="151"/>
  <c r="G30" i="151"/>
  <c r="F30" i="151"/>
  <c r="D30" i="151"/>
  <c r="C30" i="151"/>
  <c r="B30" i="151"/>
  <c r="H29" i="151"/>
  <c r="G29" i="151"/>
  <c r="F29" i="151"/>
  <c r="D29" i="151"/>
  <c r="D27" i="151" s="1"/>
  <c r="C29" i="151"/>
  <c r="B29" i="151"/>
  <c r="H28" i="151"/>
  <c r="G28" i="151"/>
  <c r="F28" i="151"/>
  <c r="D28" i="151"/>
  <c r="C28" i="151"/>
  <c r="B28" i="151"/>
  <c r="B27" i="151" s="1"/>
  <c r="G27" i="151"/>
  <c r="H26" i="151"/>
  <c r="G26" i="151"/>
  <c r="F26" i="151"/>
  <c r="D26" i="151"/>
  <c r="C26" i="151"/>
  <c r="B26" i="151"/>
  <c r="I25" i="151"/>
  <c r="I24" i="151"/>
  <c r="I33" i="151" s="1"/>
  <c r="I23" i="151"/>
  <c r="I22" i="151"/>
  <c r="I21" i="151"/>
  <c r="I20" i="151"/>
  <c r="I19" i="151"/>
  <c r="I18" i="151"/>
  <c r="I17" i="151"/>
  <c r="I16" i="151"/>
  <c r="I15" i="151"/>
  <c r="I14" i="151"/>
  <c r="I13" i="151"/>
  <c r="I12" i="151"/>
  <c r="I11" i="151"/>
  <c r="I10" i="151"/>
  <c r="I9" i="151"/>
  <c r="I8" i="151"/>
  <c r="I7" i="151"/>
  <c r="I6" i="151"/>
  <c r="I5" i="151"/>
  <c r="C27" i="151" l="1"/>
  <c r="B31" i="151"/>
  <c r="F27" i="151"/>
  <c r="H27" i="151"/>
  <c r="D31" i="151"/>
  <c r="I29" i="151"/>
  <c r="I28" i="151"/>
  <c r="I27" i="151" s="1"/>
  <c r="I30" i="151"/>
  <c r="I32" i="151"/>
  <c r="I31" i="151" s="1"/>
  <c r="I26" i="151"/>
  <c r="B26" i="150"/>
  <c r="C26" i="150"/>
  <c r="D26" i="150"/>
  <c r="D33" i="150"/>
  <c r="C33" i="150"/>
  <c r="B33" i="150"/>
  <c r="D32" i="150"/>
  <c r="C32" i="150"/>
  <c r="B32" i="150"/>
  <c r="D30" i="150"/>
  <c r="C30" i="150"/>
  <c r="B30" i="150"/>
  <c r="D29" i="150"/>
  <c r="C29" i="150"/>
  <c r="B29" i="150"/>
  <c r="D28" i="150"/>
  <c r="D27" i="150" s="1"/>
  <c r="C28" i="150"/>
  <c r="B28" i="150"/>
  <c r="B27" i="150" l="1"/>
  <c r="C27" i="150"/>
  <c r="B31" i="150"/>
  <c r="C31" i="150"/>
  <c r="D31" i="150"/>
  <c r="AA33" i="148" l="1"/>
  <c r="Z33" i="148"/>
  <c r="Y33" i="148"/>
  <c r="X33" i="148"/>
  <c r="W33" i="148"/>
  <c r="V33" i="148"/>
  <c r="U33" i="148"/>
  <c r="T33" i="148"/>
  <c r="R33" i="148"/>
  <c r="Q33" i="148"/>
  <c r="P33" i="148"/>
  <c r="O33" i="148"/>
  <c r="N33" i="148"/>
  <c r="M33" i="148"/>
  <c r="L33" i="148"/>
  <c r="K33" i="148"/>
  <c r="I33" i="148"/>
  <c r="H33" i="148"/>
  <c r="G33" i="148"/>
  <c r="F33" i="148"/>
  <c r="E33" i="148"/>
  <c r="D33" i="148"/>
  <c r="C33" i="148"/>
  <c r="B33" i="148"/>
  <c r="AA32" i="148"/>
  <c r="Z32" i="148"/>
  <c r="Y32" i="148"/>
  <c r="Y31" i="148" s="1"/>
  <c r="X32" i="148"/>
  <c r="W32" i="148"/>
  <c r="V32" i="148"/>
  <c r="U32" i="148"/>
  <c r="T32" i="148"/>
  <c r="R32" i="148"/>
  <c r="R31" i="148" s="1"/>
  <c r="Q32" i="148"/>
  <c r="Q31" i="148" s="1"/>
  <c r="P32" i="148"/>
  <c r="O32" i="148"/>
  <c r="N32" i="148"/>
  <c r="M32" i="148"/>
  <c r="L32" i="148"/>
  <c r="K32" i="148"/>
  <c r="I32" i="148"/>
  <c r="I31" i="148" s="1"/>
  <c r="H32" i="148"/>
  <c r="H31" i="148" s="1"/>
  <c r="G32" i="148"/>
  <c r="F32" i="148"/>
  <c r="E32" i="148"/>
  <c r="D32" i="148"/>
  <c r="C32" i="148"/>
  <c r="C31" i="148" s="1"/>
  <c r="B32" i="148"/>
  <c r="B31" i="148" s="1"/>
  <c r="AA30" i="148"/>
  <c r="Z30" i="148"/>
  <c r="Y30" i="148"/>
  <c r="X30" i="148"/>
  <c r="W30" i="148"/>
  <c r="V30" i="148"/>
  <c r="U30" i="148"/>
  <c r="T30" i="148"/>
  <c r="R30" i="148"/>
  <c r="Q30" i="148"/>
  <c r="P30" i="148"/>
  <c r="O30" i="148"/>
  <c r="N30" i="148"/>
  <c r="M30" i="148"/>
  <c r="L30" i="148"/>
  <c r="K30" i="148"/>
  <c r="I30" i="148"/>
  <c r="H30" i="148"/>
  <c r="G30" i="148"/>
  <c r="F30" i="148"/>
  <c r="E30" i="148"/>
  <c r="D30" i="148"/>
  <c r="C30" i="148"/>
  <c r="B30" i="148"/>
  <c r="AA29" i="148"/>
  <c r="Z29" i="148"/>
  <c r="Y29" i="148"/>
  <c r="X29" i="148"/>
  <c r="W29" i="148"/>
  <c r="V29" i="148"/>
  <c r="U29" i="148"/>
  <c r="T29" i="148"/>
  <c r="R29" i="148"/>
  <c r="Q29" i="148"/>
  <c r="P29" i="148"/>
  <c r="O29" i="148"/>
  <c r="N29" i="148"/>
  <c r="M29" i="148"/>
  <c r="L29" i="148"/>
  <c r="K29" i="148"/>
  <c r="I29" i="148"/>
  <c r="H29" i="148"/>
  <c r="G29" i="148"/>
  <c r="F29" i="148"/>
  <c r="E29" i="148"/>
  <c r="D29" i="148"/>
  <c r="C29" i="148"/>
  <c r="B29" i="148"/>
  <c r="AA28" i="148"/>
  <c r="Z28" i="148"/>
  <c r="Y28" i="148"/>
  <c r="X28" i="148"/>
  <c r="W28" i="148"/>
  <c r="W27" i="148" s="1"/>
  <c r="V28" i="148"/>
  <c r="V27" i="148" s="1"/>
  <c r="U28" i="148"/>
  <c r="U27" i="148" s="1"/>
  <c r="T28" i="148"/>
  <c r="R28" i="148"/>
  <c r="R27" i="148" s="1"/>
  <c r="Q28" i="148"/>
  <c r="Q27" i="148" s="1"/>
  <c r="P28" i="148"/>
  <c r="O28" i="148"/>
  <c r="O27" i="148" s="1"/>
  <c r="N28" i="148"/>
  <c r="N27" i="148" s="1"/>
  <c r="M28" i="148"/>
  <c r="M27" i="148" s="1"/>
  <c r="L28" i="148"/>
  <c r="K28" i="148"/>
  <c r="I28" i="148"/>
  <c r="H28" i="148"/>
  <c r="G28" i="148"/>
  <c r="F28" i="148"/>
  <c r="E28" i="148"/>
  <c r="E27" i="148" s="1"/>
  <c r="D28" i="148"/>
  <c r="D27" i="148" s="1"/>
  <c r="C28" i="148"/>
  <c r="C27" i="148" s="1"/>
  <c r="B28" i="148"/>
  <c r="AA26" i="148"/>
  <c r="Z26" i="148"/>
  <c r="Y26" i="148"/>
  <c r="X26" i="148"/>
  <c r="W26" i="148"/>
  <c r="V26" i="148"/>
  <c r="U26" i="148"/>
  <c r="T26" i="148"/>
  <c r="R26" i="148"/>
  <c r="Q26" i="148"/>
  <c r="P26" i="148"/>
  <c r="O26" i="148"/>
  <c r="N26" i="148"/>
  <c r="M26" i="148"/>
  <c r="L26" i="148"/>
  <c r="K26" i="148"/>
  <c r="I26" i="148"/>
  <c r="H26" i="148"/>
  <c r="G26" i="148"/>
  <c r="F26" i="148"/>
  <c r="E26" i="148"/>
  <c r="D26" i="148"/>
  <c r="C26" i="148"/>
  <c r="B26" i="148"/>
  <c r="X31" i="148" l="1"/>
  <c r="F27" i="148"/>
  <c r="Z31" i="148"/>
  <c r="B27" i="148"/>
  <c r="X27" i="148"/>
  <c r="Y27" i="148"/>
  <c r="K27" i="148"/>
  <c r="AA27" i="148"/>
  <c r="F31" i="148"/>
  <c r="O31" i="148"/>
  <c r="W31" i="148"/>
  <c r="L27" i="148"/>
  <c r="T27" i="148"/>
  <c r="G31" i="148"/>
  <c r="P31" i="148"/>
  <c r="K31" i="148"/>
  <c r="AA31" i="148"/>
  <c r="G27" i="148"/>
  <c r="P27" i="148"/>
  <c r="L31" i="148"/>
  <c r="T31" i="148"/>
  <c r="H27" i="148"/>
  <c r="D31" i="148"/>
  <c r="M31" i="148"/>
  <c r="U31" i="148"/>
  <c r="I27" i="148"/>
  <c r="Z27" i="148"/>
  <c r="E31" i="148"/>
  <c r="N31" i="148"/>
  <c r="V31" i="148"/>
  <c r="D33" i="147" l="1"/>
  <c r="C33" i="147"/>
  <c r="B33" i="147"/>
  <c r="D32" i="147"/>
  <c r="C32" i="147"/>
  <c r="B32" i="147"/>
  <c r="B31" i="147" s="1"/>
  <c r="D31" i="147"/>
  <c r="C31" i="147"/>
  <c r="D30" i="147"/>
  <c r="C30" i="147"/>
  <c r="B30" i="147"/>
  <c r="D29" i="147"/>
  <c r="C29" i="147"/>
  <c r="C27" i="147" s="1"/>
  <c r="B29" i="147"/>
  <c r="B27" i="147" s="1"/>
  <c r="D28" i="147"/>
  <c r="D27" i="147" s="1"/>
  <c r="C28" i="147"/>
  <c r="B28" i="147"/>
  <c r="D26" i="147"/>
  <c r="C26" i="147"/>
  <c r="B26" i="147"/>
  <c r="U35" i="146" l="1"/>
  <c r="T35" i="146"/>
  <c r="S35" i="146"/>
  <c r="R35" i="146"/>
  <c r="Q35" i="146"/>
  <c r="P35" i="146"/>
  <c r="N35" i="146"/>
  <c r="M35" i="146"/>
  <c r="L35" i="146"/>
  <c r="K35" i="146"/>
  <c r="J35" i="146"/>
  <c r="I35" i="146"/>
  <c r="G35" i="146"/>
  <c r="F35" i="146"/>
  <c r="E35" i="146"/>
  <c r="D35" i="146"/>
  <c r="C35" i="146"/>
  <c r="B35" i="146"/>
  <c r="U34" i="146"/>
  <c r="T34" i="146"/>
  <c r="S34" i="146"/>
  <c r="S33" i="146" s="1"/>
  <c r="R34" i="146"/>
  <c r="R33" i="146" s="1"/>
  <c r="Q34" i="146"/>
  <c r="Q33" i="146" s="1"/>
  <c r="P34" i="146"/>
  <c r="P33" i="146" s="1"/>
  <c r="N34" i="146"/>
  <c r="N33" i="146" s="1"/>
  <c r="M34" i="146"/>
  <c r="L34" i="146"/>
  <c r="K34" i="146"/>
  <c r="J34" i="146"/>
  <c r="J33" i="146" s="1"/>
  <c r="I34" i="146"/>
  <c r="I33" i="146" s="1"/>
  <c r="G34" i="146"/>
  <c r="G33" i="146" s="1"/>
  <c r="F34" i="146"/>
  <c r="F33" i="146" s="1"/>
  <c r="E34" i="146"/>
  <c r="E33" i="146" s="1"/>
  <c r="D34" i="146"/>
  <c r="C34" i="146"/>
  <c r="B34" i="146"/>
  <c r="U33" i="146"/>
  <c r="T33" i="146"/>
  <c r="M33" i="146"/>
  <c r="L33" i="146"/>
  <c r="K33" i="146"/>
  <c r="D33" i="146"/>
  <c r="C33" i="146"/>
  <c r="B33" i="146"/>
  <c r="U32" i="146"/>
  <c r="T32" i="146"/>
  <c r="S32" i="146"/>
  <c r="R32" i="146"/>
  <c r="Q32" i="146"/>
  <c r="P32" i="146"/>
  <c r="N32" i="146"/>
  <c r="M32" i="146"/>
  <c r="L32" i="146"/>
  <c r="K32" i="146"/>
  <c r="J32" i="146"/>
  <c r="I32" i="146"/>
  <c r="G32" i="146"/>
  <c r="F32" i="146"/>
  <c r="E32" i="146"/>
  <c r="D32" i="146"/>
  <c r="C32" i="146"/>
  <c r="B32" i="146"/>
  <c r="U31" i="146"/>
  <c r="T31" i="146"/>
  <c r="S31" i="146"/>
  <c r="R31" i="146"/>
  <c r="Q31" i="146"/>
  <c r="P31" i="146"/>
  <c r="N31" i="146"/>
  <c r="M31" i="146"/>
  <c r="L31" i="146"/>
  <c r="K31" i="146"/>
  <c r="J31" i="146"/>
  <c r="I31" i="146"/>
  <c r="G31" i="146"/>
  <c r="F31" i="146"/>
  <c r="E31" i="146"/>
  <c r="D31" i="146"/>
  <c r="C31" i="146"/>
  <c r="B31" i="146"/>
  <c r="U30" i="146"/>
  <c r="T30" i="146"/>
  <c r="S30" i="146"/>
  <c r="R30" i="146"/>
  <c r="R29" i="146" s="1"/>
  <c r="Q30" i="146"/>
  <c r="Q29" i="146" s="1"/>
  <c r="P30" i="146"/>
  <c r="P29" i="146" s="1"/>
  <c r="N30" i="146"/>
  <c r="N29" i="146" s="1"/>
  <c r="M30" i="146"/>
  <c r="L30" i="146"/>
  <c r="K30" i="146"/>
  <c r="J30" i="146"/>
  <c r="I30" i="146"/>
  <c r="I29" i="146" s="1"/>
  <c r="G30" i="146"/>
  <c r="G29" i="146" s="1"/>
  <c r="F30" i="146"/>
  <c r="F29" i="146" s="1"/>
  <c r="E30" i="146"/>
  <c r="E29" i="146" s="1"/>
  <c r="D30" i="146"/>
  <c r="C30" i="146"/>
  <c r="B30" i="146"/>
  <c r="U29" i="146"/>
  <c r="T29" i="146"/>
  <c r="S29" i="146"/>
  <c r="M29" i="146"/>
  <c r="L29" i="146"/>
  <c r="K29" i="146"/>
  <c r="J29" i="146"/>
  <c r="D29" i="146"/>
  <c r="C29" i="146"/>
  <c r="B29" i="146"/>
  <c r="U28" i="146"/>
  <c r="T28" i="146"/>
  <c r="S28" i="146"/>
  <c r="R28" i="146"/>
  <c r="Q28" i="146"/>
  <c r="P28" i="146"/>
  <c r="N28" i="146"/>
  <c r="M28" i="146"/>
  <c r="L28" i="146"/>
  <c r="K28" i="146"/>
  <c r="J28" i="146"/>
  <c r="I28" i="146"/>
  <c r="G28" i="146"/>
  <c r="F28" i="146"/>
  <c r="E28" i="146"/>
  <c r="D28" i="146"/>
  <c r="C28" i="146"/>
  <c r="B28" i="146"/>
  <c r="S33" i="145"/>
  <c r="R33" i="145"/>
  <c r="Q33" i="145"/>
  <c r="P33" i="145"/>
  <c r="O33" i="145"/>
  <c r="N33" i="145"/>
  <c r="M33" i="145"/>
  <c r="M31" i="145" s="1"/>
  <c r="L33" i="145"/>
  <c r="L31" i="145" s="1"/>
  <c r="K33" i="145"/>
  <c r="J33" i="145"/>
  <c r="I33" i="145"/>
  <c r="H33" i="145"/>
  <c r="G33" i="145"/>
  <c r="F33" i="145"/>
  <c r="E33" i="145"/>
  <c r="E31" i="145" s="1"/>
  <c r="D33" i="145"/>
  <c r="D31" i="145" s="1"/>
  <c r="C33" i="145"/>
  <c r="B33" i="145"/>
  <c r="S32" i="145"/>
  <c r="R32" i="145"/>
  <c r="Q32" i="145"/>
  <c r="P32" i="145"/>
  <c r="P31" i="145" s="1"/>
  <c r="O32" i="145"/>
  <c r="O31" i="145" s="1"/>
  <c r="N32" i="145"/>
  <c r="N31" i="145" s="1"/>
  <c r="M32" i="145"/>
  <c r="L32" i="145"/>
  <c r="K32" i="145"/>
  <c r="J32" i="145"/>
  <c r="I32" i="145"/>
  <c r="H32" i="145"/>
  <c r="G32" i="145"/>
  <c r="G31" i="145" s="1"/>
  <c r="F32" i="145"/>
  <c r="F31" i="145" s="1"/>
  <c r="E32" i="145"/>
  <c r="D32" i="145"/>
  <c r="C32" i="145"/>
  <c r="B32" i="145"/>
  <c r="S31" i="145"/>
  <c r="R31" i="145"/>
  <c r="Q31" i="145"/>
  <c r="K31" i="145"/>
  <c r="J31" i="145"/>
  <c r="I31" i="145"/>
  <c r="H31" i="145"/>
  <c r="C31" i="145"/>
  <c r="B31" i="145"/>
  <c r="S30" i="145"/>
  <c r="R30" i="145"/>
  <c r="Q30" i="145"/>
  <c r="P30" i="145"/>
  <c r="O30" i="145"/>
  <c r="N30" i="145"/>
  <c r="M30" i="145"/>
  <c r="L30" i="145"/>
  <c r="K30" i="145"/>
  <c r="J30" i="145"/>
  <c r="I30" i="145"/>
  <c r="H30" i="145"/>
  <c r="G30" i="145"/>
  <c r="F30" i="145"/>
  <c r="E30" i="145"/>
  <c r="D30" i="145"/>
  <c r="C30" i="145"/>
  <c r="B30" i="145"/>
  <c r="S29" i="145"/>
  <c r="R29" i="145"/>
  <c r="Q29" i="145"/>
  <c r="P29" i="145"/>
  <c r="O29" i="145"/>
  <c r="N29" i="145"/>
  <c r="M29" i="145"/>
  <c r="M27" i="145" s="1"/>
  <c r="L29" i="145"/>
  <c r="L27" i="145" s="1"/>
  <c r="K29" i="145"/>
  <c r="J29" i="145"/>
  <c r="I29" i="145"/>
  <c r="H29" i="145"/>
  <c r="G29" i="145"/>
  <c r="F29" i="145"/>
  <c r="E29" i="145"/>
  <c r="E27" i="145" s="1"/>
  <c r="D29" i="145"/>
  <c r="D27" i="145" s="1"/>
  <c r="C29" i="145"/>
  <c r="B29" i="145"/>
  <c r="S28" i="145"/>
  <c r="R28" i="145"/>
  <c r="Q28" i="145"/>
  <c r="P28" i="145"/>
  <c r="O28" i="145"/>
  <c r="O27" i="145" s="1"/>
  <c r="N28" i="145"/>
  <c r="N27" i="145" s="1"/>
  <c r="M28" i="145"/>
  <c r="L28" i="145"/>
  <c r="K28" i="145"/>
  <c r="J28" i="145"/>
  <c r="I28" i="145"/>
  <c r="H28" i="145"/>
  <c r="G28" i="145"/>
  <c r="G27" i="145" s="1"/>
  <c r="F28" i="145"/>
  <c r="F27" i="145" s="1"/>
  <c r="E28" i="145"/>
  <c r="D28" i="145"/>
  <c r="C28" i="145"/>
  <c r="B28" i="145"/>
  <c r="S27" i="145"/>
  <c r="R27" i="145"/>
  <c r="Q27" i="145"/>
  <c r="P27" i="145"/>
  <c r="K27" i="145"/>
  <c r="J27" i="145"/>
  <c r="I27" i="145"/>
  <c r="H27" i="145"/>
  <c r="C27" i="145"/>
  <c r="B27" i="145"/>
  <c r="S26" i="145"/>
  <c r="R26" i="145"/>
  <c r="Q26" i="145"/>
  <c r="P26" i="145"/>
  <c r="O26" i="145"/>
  <c r="N26" i="145"/>
  <c r="M26" i="145"/>
  <c r="L26" i="145"/>
  <c r="K26" i="145"/>
  <c r="J26" i="145"/>
  <c r="I26" i="145"/>
  <c r="H26" i="145"/>
  <c r="G26" i="145"/>
  <c r="F26" i="145"/>
  <c r="E26" i="145"/>
  <c r="D26" i="145"/>
  <c r="C26" i="145"/>
  <c r="B26" i="145"/>
  <c r="S33" i="144"/>
  <c r="R33" i="144"/>
  <c r="Q33" i="144"/>
  <c r="P33" i="144"/>
  <c r="O33" i="144"/>
  <c r="N33" i="144"/>
  <c r="M33" i="144"/>
  <c r="L33" i="144"/>
  <c r="L31" i="144" s="1"/>
  <c r="K33" i="144"/>
  <c r="J33" i="144"/>
  <c r="I33" i="144"/>
  <c r="H33" i="144"/>
  <c r="G33" i="144"/>
  <c r="F33" i="144"/>
  <c r="E33" i="144"/>
  <c r="D33" i="144"/>
  <c r="D31" i="144" s="1"/>
  <c r="C33" i="144"/>
  <c r="B33" i="144"/>
  <c r="S32" i="144"/>
  <c r="R32" i="144"/>
  <c r="Q32" i="144"/>
  <c r="P32" i="144"/>
  <c r="O32" i="144"/>
  <c r="O31" i="144" s="1"/>
  <c r="N32" i="144"/>
  <c r="N31" i="144" s="1"/>
  <c r="M32" i="144"/>
  <c r="M31" i="144" s="1"/>
  <c r="L32" i="144"/>
  <c r="K32" i="144"/>
  <c r="J32" i="144"/>
  <c r="I32" i="144"/>
  <c r="H32" i="144"/>
  <c r="G32" i="144"/>
  <c r="G31" i="144" s="1"/>
  <c r="F32" i="144"/>
  <c r="F31" i="144" s="1"/>
  <c r="E32" i="144"/>
  <c r="E31" i="144" s="1"/>
  <c r="D32" i="144"/>
  <c r="C32" i="144"/>
  <c r="B32" i="144"/>
  <c r="S31" i="144"/>
  <c r="R31" i="144"/>
  <c r="Q31" i="144"/>
  <c r="P31" i="144"/>
  <c r="K31" i="144"/>
  <c r="J31" i="144"/>
  <c r="I31" i="144"/>
  <c r="H31" i="144"/>
  <c r="C31" i="144"/>
  <c r="B31" i="144"/>
  <c r="S30" i="144"/>
  <c r="R30" i="144"/>
  <c r="Q30" i="144"/>
  <c r="P30" i="144"/>
  <c r="O30" i="144"/>
  <c r="N30" i="144"/>
  <c r="M30" i="144"/>
  <c r="L30" i="144"/>
  <c r="K30" i="144"/>
  <c r="J30" i="144"/>
  <c r="I30" i="144"/>
  <c r="H30" i="144"/>
  <c r="G30" i="144"/>
  <c r="F30" i="144"/>
  <c r="E30" i="144"/>
  <c r="D30" i="144"/>
  <c r="C30" i="144"/>
  <c r="B30" i="144"/>
  <c r="S29" i="144"/>
  <c r="R29" i="144"/>
  <c r="Q29" i="144"/>
  <c r="P29" i="144"/>
  <c r="O29" i="144"/>
  <c r="N29" i="144"/>
  <c r="M29" i="144"/>
  <c r="L29" i="144"/>
  <c r="L27" i="144" s="1"/>
  <c r="K29" i="144"/>
  <c r="J29" i="144"/>
  <c r="I29" i="144"/>
  <c r="H29" i="144"/>
  <c r="G29" i="144"/>
  <c r="F29" i="144"/>
  <c r="E29" i="144"/>
  <c r="D29" i="144"/>
  <c r="D27" i="144" s="1"/>
  <c r="C29" i="144"/>
  <c r="B29" i="144"/>
  <c r="S28" i="144"/>
  <c r="R28" i="144"/>
  <c r="Q28" i="144"/>
  <c r="P28" i="144"/>
  <c r="O28" i="144"/>
  <c r="O27" i="144" s="1"/>
  <c r="N28" i="144"/>
  <c r="N27" i="144" s="1"/>
  <c r="M28" i="144"/>
  <c r="M27" i="144" s="1"/>
  <c r="L28" i="144"/>
  <c r="K28" i="144"/>
  <c r="J28" i="144"/>
  <c r="I28" i="144"/>
  <c r="H28" i="144"/>
  <c r="G28" i="144"/>
  <c r="G27" i="144" s="1"/>
  <c r="F28" i="144"/>
  <c r="F27" i="144" s="1"/>
  <c r="E28" i="144"/>
  <c r="E27" i="144" s="1"/>
  <c r="D28" i="144"/>
  <c r="C28" i="144"/>
  <c r="B28" i="144"/>
  <c r="S27" i="144"/>
  <c r="R27" i="144"/>
  <c r="Q27" i="144"/>
  <c r="P27" i="144"/>
  <c r="K27" i="144"/>
  <c r="J27" i="144"/>
  <c r="I27" i="144"/>
  <c r="H27" i="144"/>
  <c r="C27" i="144"/>
  <c r="B27" i="144"/>
  <c r="S26" i="144"/>
  <c r="R26" i="144"/>
  <c r="Q26" i="144"/>
  <c r="P26" i="144"/>
  <c r="O26" i="144"/>
  <c r="N26" i="144"/>
  <c r="M26" i="144"/>
  <c r="L26" i="144"/>
  <c r="K26" i="144"/>
  <c r="J26" i="144"/>
  <c r="I26" i="144"/>
  <c r="H26" i="144"/>
  <c r="G26" i="144"/>
  <c r="F26" i="144"/>
  <c r="E26" i="144"/>
  <c r="D26" i="144"/>
  <c r="C26" i="144"/>
  <c r="B26" i="144"/>
  <c r="S33" i="143"/>
  <c r="R33" i="143"/>
  <c r="Q33" i="143"/>
  <c r="P33" i="143"/>
  <c r="O33" i="143"/>
  <c r="N33" i="143"/>
  <c r="M33" i="143"/>
  <c r="M31" i="143" s="1"/>
  <c r="L33" i="143"/>
  <c r="K33" i="143"/>
  <c r="J33" i="143"/>
  <c r="I33" i="143"/>
  <c r="H33" i="143"/>
  <c r="G33" i="143"/>
  <c r="F33" i="143"/>
  <c r="E33" i="143"/>
  <c r="E31" i="143" s="1"/>
  <c r="D33" i="143"/>
  <c r="C33" i="143"/>
  <c r="B33" i="143"/>
  <c r="S32" i="143"/>
  <c r="S31" i="143" s="1"/>
  <c r="R32" i="143"/>
  <c r="R31" i="143" s="1"/>
  <c r="Q32" i="143"/>
  <c r="P32" i="143"/>
  <c r="O32" i="143"/>
  <c r="O31" i="143" s="1"/>
  <c r="N32" i="143"/>
  <c r="N31" i="143" s="1"/>
  <c r="M32" i="143"/>
  <c r="L32" i="143"/>
  <c r="K32" i="143"/>
  <c r="K31" i="143" s="1"/>
  <c r="J32" i="143"/>
  <c r="I32" i="143"/>
  <c r="H32" i="143"/>
  <c r="G32" i="143"/>
  <c r="G31" i="143" s="1"/>
  <c r="F32" i="143"/>
  <c r="F31" i="143" s="1"/>
  <c r="E32" i="143"/>
  <c r="D32" i="143"/>
  <c r="C32" i="143"/>
  <c r="C31" i="143" s="1"/>
  <c r="B32" i="143"/>
  <c r="Q31" i="143"/>
  <c r="P31" i="143"/>
  <c r="I31" i="143"/>
  <c r="H31" i="143"/>
  <c r="S30" i="143"/>
  <c r="R30" i="143"/>
  <c r="Q30" i="143"/>
  <c r="P30" i="143"/>
  <c r="O30" i="143"/>
  <c r="N30" i="143"/>
  <c r="M30" i="143"/>
  <c r="L30" i="143"/>
  <c r="K30" i="143"/>
  <c r="J30" i="143"/>
  <c r="I30" i="143"/>
  <c r="H30" i="143"/>
  <c r="G30" i="143"/>
  <c r="F30" i="143"/>
  <c r="E30" i="143"/>
  <c r="D30" i="143"/>
  <c r="C30" i="143"/>
  <c r="B30" i="143"/>
  <c r="S29" i="143"/>
  <c r="R29" i="143"/>
  <c r="Q29" i="143"/>
  <c r="P29" i="143"/>
  <c r="O29" i="143"/>
  <c r="N29" i="143"/>
  <c r="M29" i="143"/>
  <c r="L29" i="143"/>
  <c r="K29" i="143"/>
  <c r="J29" i="143"/>
  <c r="I29" i="143"/>
  <c r="H29" i="143"/>
  <c r="G29" i="143"/>
  <c r="F29" i="143"/>
  <c r="E29" i="143"/>
  <c r="E27" i="143" s="1"/>
  <c r="D29" i="143"/>
  <c r="C29" i="143"/>
  <c r="B29" i="143"/>
  <c r="S28" i="143"/>
  <c r="S27" i="143" s="1"/>
  <c r="R28" i="143"/>
  <c r="Q28" i="143"/>
  <c r="Q27" i="143" s="1"/>
  <c r="P28" i="143"/>
  <c r="O28" i="143"/>
  <c r="N28" i="143"/>
  <c r="M28" i="143"/>
  <c r="L28" i="143"/>
  <c r="L27" i="143" s="1"/>
  <c r="K28" i="143"/>
  <c r="K27" i="143" s="1"/>
  <c r="J28" i="143"/>
  <c r="I28" i="143"/>
  <c r="I27" i="143" s="1"/>
  <c r="H28" i="143"/>
  <c r="H27" i="143" s="1"/>
  <c r="G28" i="143"/>
  <c r="F28" i="143"/>
  <c r="E28" i="143"/>
  <c r="D28" i="143"/>
  <c r="D27" i="143" s="1"/>
  <c r="C28" i="143"/>
  <c r="C27" i="143" s="1"/>
  <c r="B28" i="143"/>
  <c r="P27" i="143"/>
  <c r="S26" i="143"/>
  <c r="R26" i="143"/>
  <c r="Q26" i="143"/>
  <c r="P26" i="143"/>
  <c r="O26" i="143"/>
  <c r="N26" i="143"/>
  <c r="M26" i="143"/>
  <c r="L26" i="143"/>
  <c r="K26" i="143"/>
  <c r="J26" i="143"/>
  <c r="I26" i="143"/>
  <c r="H26" i="143"/>
  <c r="G26" i="143"/>
  <c r="F26" i="143"/>
  <c r="E26" i="143"/>
  <c r="D26" i="143"/>
  <c r="C26" i="143"/>
  <c r="B26" i="143"/>
  <c r="AO7" i="144"/>
  <c r="AR12" i="144"/>
  <c r="AO16" i="144"/>
  <c r="AR22" i="144"/>
  <c r="AQ22" i="144"/>
  <c r="AQ6" i="144"/>
  <c r="AP22" i="144"/>
  <c r="AR6" i="144"/>
  <c r="AQ9" i="144"/>
  <c r="AO10" i="144"/>
  <c r="AP9" i="144"/>
  <c r="AO13" i="145"/>
  <c r="AQ18" i="144"/>
  <c r="AR17" i="144"/>
  <c r="AQ15" i="145"/>
  <c r="AO5" i="145"/>
  <c r="AO7" i="145"/>
  <c r="AR5" i="145"/>
  <c r="AP15" i="144"/>
  <c r="AR25" i="145"/>
  <c r="AQ10" i="144"/>
  <c r="AP5" i="145"/>
  <c r="AP17" i="144"/>
  <c r="AP6" i="144"/>
  <c r="AO11" i="145"/>
  <c r="AP14" i="145"/>
  <c r="AP16" i="145"/>
  <c r="AR22" i="145"/>
  <c r="AO18" i="144"/>
  <c r="AO13" i="144"/>
  <c r="AR14" i="145"/>
  <c r="AO21" i="145"/>
  <c r="AP8" i="145"/>
  <c r="AR19" i="145"/>
  <c r="AR7" i="145"/>
  <c r="AQ10" i="145"/>
  <c r="AQ24" i="145"/>
  <c r="AO18" i="145"/>
  <c r="AP11" i="144"/>
  <c r="AP10" i="145"/>
  <c r="AP20" i="145"/>
  <c r="AO14" i="144"/>
  <c r="AR21" i="144"/>
  <c r="AO23" i="144"/>
  <c r="AO22" i="144"/>
  <c r="AO25" i="145"/>
  <c r="AP18" i="145"/>
  <c r="AQ7" i="145"/>
  <c r="AQ22" i="145"/>
  <c r="AR16" i="145"/>
  <c r="AP5" i="144"/>
  <c r="AO11" i="144"/>
  <c r="AO9" i="144"/>
  <c r="AR20" i="145"/>
  <c r="AQ16" i="144"/>
  <c r="AP7" i="144"/>
  <c r="AP13" i="145"/>
  <c r="AQ19" i="145"/>
  <c r="AR10" i="144"/>
  <c r="AR15" i="144"/>
  <c r="AR23" i="145"/>
  <c r="AQ20" i="144"/>
  <c r="AP21" i="145"/>
  <c r="AR19" i="144"/>
  <c r="AR23" i="144"/>
  <c r="AP8" i="144"/>
  <c r="AR25" i="144"/>
  <c r="AQ21" i="144"/>
  <c r="AO24" i="145"/>
  <c r="AO21" i="144"/>
  <c r="AO5" i="144"/>
  <c r="AQ23" i="144"/>
  <c r="AP10" i="144"/>
  <c r="AR12" i="145"/>
  <c r="AO15" i="145"/>
  <c r="AO12" i="145"/>
  <c r="AO8" i="145"/>
  <c r="AO23" i="145"/>
  <c r="AR10" i="145"/>
  <c r="AP13" i="144"/>
  <c r="AO8" i="144"/>
  <c r="AR9" i="144"/>
  <c r="AR24" i="145"/>
  <c r="AQ17" i="145"/>
  <c r="AO10" i="145"/>
  <c r="AR13" i="144"/>
  <c r="AQ20" i="145"/>
  <c r="AO17" i="145"/>
  <c r="AR9" i="145"/>
  <c r="AP24" i="145"/>
  <c r="AQ24" i="144"/>
  <c r="AQ8" i="144"/>
  <c r="AR21" i="145"/>
  <c r="AP20" i="144"/>
  <c r="AQ14" i="144"/>
  <c r="AR13" i="145"/>
  <c r="AR17" i="145"/>
  <c r="AQ12" i="145"/>
  <c r="AO14" i="145"/>
  <c r="AR24" i="144"/>
  <c r="AQ8" i="145"/>
  <c r="AQ23" i="145"/>
  <c r="AO6" i="145"/>
  <c r="AP24" i="144"/>
  <c r="AP15" i="145"/>
  <c r="AP14" i="144"/>
  <c r="AQ12" i="144"/>
  <c r="AO20" i="145"/>
  <c r="AR5" i="144"/>
  <c r="AR8" i="144"/>
  <c r="AR15" i="145"/>
  <c r="AQ16" i="145"/>
  <c r="AR11" i="144"/>
  <c r="AO6" i="144"/>
  <c r="AP25" i="144"/>
  <c r="AO22" i="145"/>
  <c r="AP17" i="145"/>
  <c r="AQ7" i="144"/>
  <c r="AP23" i="145"/>
  <c r="AQ14" i="145"/>
  <c r="AP9" i="145"/>
  <c r="AP6" i="145"/>
  <c r="AO16" i="145"/>
  <c r="AP11" i="145"/>
  <c r="AQ6" i="145"/>
  <c r="AR20" i="144"/>
  <c r="AQ5" i="145"/>
  <c r="AO20" i="144"/>
  <c r="AQ11" i="144"/>
  <c r="AR16" i="144"/>
  <c r="AQ11" i="145"/>
  <c r="AO24" i="144"/>
  <c r="AO17" i="144"/>
  <c r="AR8" i="145"/>
  <c r="AR14" i="144"/>
  <c r="AO9" i="145"/>
  <c r="AQ13" i="144"/>
  <c r="AP22" i="145"/>
  <c r="AP25" i="145"/>
  <c r="AQ15" i="144"/>
  <c r="AQ13" i="145"/>
  <c r="AQ9" i="145"/>
  <c r="AQ18" i="145"/>
  <c r="AP12" i="145"/>
  <c r="AQ19" i="144"/>
  <c r="AP18" i="144"/>
  <c r="AR6" i="145"/>
  <c r="AP16" i="144"/>
  <c r="AQ17" i="144"/>
  <c r="AO12" i="144"/>
  <c r="AP23" i="144"/>
  <c r="AR7" i="144"/>
  <c r="AQ21" i="145"/>
  <c r="AP19" i="144"/>
  <c r="AO19" i="145"/>
  <c r="AP19" i="145"/>
  <c r="AP12" i="144"/>
  <c r="AR18" i="145"/>
  <c r="AR11" i="145"/>
  <c r="AR18" i="144"/>
  <c r="AP7" i="145"/>
  <c r="AQ25" i="144"/>
  <c r="AQ5" i="144"/>
  <c r="AP21" i="144"/>
  <c r="AQ25" i="145"/>
  <c r="AO15" i="144"/>
  <c r="AO25" i="144"/>
  <c r="AO19" i="144"/>
  <c r="B27" i="143" l="1"/>
  <c r="J27" i="143"/>
  <c r="R27" i="143"/>
  <c r="F27" i="143"/>
  <c r="N27" i="143"/>
  <c r="D31" i="143"/>
  <c r="L31" i="143"/>
  <c r="B31" i="143"/>
  <c r="J31" i="143"/>
  <c r="G27" i="143"/>
  <c r="O27" i="143"/>
  <c r="M27" i="143"/>
  <c r="D32" i="142" l="1"/>
  <c r="C32" i="142"/>
  <c r="B32" i="142"/>
  <c r="D31" i="142"/>
  <c r="C31" i="142"/>
  <c r="C30" i="142" s="1"/>
  <c r="B31" i="142"/>
  <c r="B30" i="142"/>
  <c r="D29" i="142"/>
  <c r="C29" i="142"/>
  <c r="B29" i="142"/>
  <c r="D28" i="142"/>
  <c r="C28" i="142"/>
  <c r="B28" i="142"/>
  <c r="D27" i="142"/>
  <c r="D26" i="142" s="1"/>
  <c r="C27" i="142"/>
  <c r="C26" i="142" s="1"/>
  <c r="B27" i="142"/>
  <c r="D25" i="142"/>
  <c r="C25" i="142"/>
  <c r="B25" i="142"/>
  <c r="D32" i="141"/>
  <c r="C32" i="141"/>
  <c r="C30" i="141" s="1"/>
  <c r="B32" i="141"/>
  <c r="D31" i="141"/>
  <c r="D30" i="141" s="1"/>
  <c r="C31" i="141"/>
  <c r="B31" i="141"/>
  <c r="D29" i="141"/>
  <c r="C29" i="141"/>
  <c r="B29" i="141"/>
  <c r="D28" i="141"/>
  <c r="C28" i="141"/>
  <c r="B28" i="141"/>
  <c r="D27" i="141"/>
  <c r="D26" i="141" s="1"/>
  <c r="C27" i="141"/>
  <c r="B27" i="141"/>
  <c r="B26" i="141" s="1"/>
  <c r="D25" i="141"/>
  <c r="C25" i="141"/>
  <c r="B25" i="141"/>
  <c r="M33" i="140"/>
  <c r="L33" i="140"/>
  <c r="K33" i="140"/>
  <c r="J33" i="140"/>
  <c r="I33" i="140"/>
  <c r="H33" i="140"/>
  <c r="G33" i="140"/>
  <c r="F33" i="140"/>
  <c r="F31" i="140" s="1"/>
  <c r="E33" i="140"/>
  <c r="D33" i="140"/>
  <c r="C33" i="140"/>
  <c r="B33" i="140"/>
  <c r="M32" i="140"/>
  <c r="L32" i="140"/>
  <c r="K32" i="140"/>
  <c r="J32" i="140"/>
  <c r="J31" i="140" s="1"/>
  <c r="I32" i="140"/>
  <c r="I31" i="140" s="1"/>
  <c r="H32" i="140"/>
  <c r="G32" i="140"/>
  <c r="F32" i="140"/>
  <c r="E32" i="140"/>
  <c r="D32" i="140"/>
  <c r="C32" i="140"/>
  <c r="B32" i="140"/>
  <c r="B31" i="140" s="1"/>
  <c r="M30" i="140"/>
  <c r="L30" i="140"/>
  <c r="K30" i="140"/>
  <c r="J30" i="140"/>
  <c r="I30" i="140"/>
  <c r="H30" i="140"/>
  <c r="G30" i="140"/>
  <c r="F30" i="140"/>
  <c r="E30" i="140"/>
  <c r="D30" i="140"/>
  <c r="C30" i="140"/>
  <c r="B30" i="140"/>
  <c r="M29" i="140"/>
  <c r="L29" i="140"/>
  <c r="K29" i="140"/>
  <c r="J29" i="140"/>
  <c r="I29" i="140"/>
  <c r="I27" i="140" s="1"/>
  <c r="H29" i="140"/>
  <c r="H27" i="140" s="1"/>
  <c r="G29" i="140"/>
  <c r="F29" i="140"/>
  <c r="E29" i="140"/>
  <c r="D29" i="140"/>
  <c r="C29" i="140"/>
  <c r="B29" i="140"/>
  <c r="M28" i="140"/>
  <c r="M27" i="140" s="1"/>
  <c r="L28" i="140"/>
  <c r="L27" i="140" s="1"/>
  <c r="K28" i="140"/>
  <c r="J28" i="140"/>
  <c r="I28" i="140"/>
  <c r="H28" i="140"/>
  <c r="G28" i="140"/>
  <c r="F28" i="140"/>
  <c r="E28" i="140"/>
  <c r="E27" i="140" s="1"/>
  <c r="D28" i="140"/>
  <c r="D27" i="140" s="1"/>
  <c r="C28" i="140"/>
  <c r="B28" i="140"/>
  <c r="M26" i="140"/>
  <c r="L26" i="140"/>
  <c r="K26" i="140"/>
  <c r="J26" i="140"/>
  <c r="I26" i="140"/>
  <c r="H26" i="140"/>
  <c r="G26" i="140"/>
  <c r="F26" i="140"/>
  <c r="E26" i="140"/>
  <c r="D26" i="140"/>
  <c r="C26" i="140"/>
  <c r="B26" i="140"/>
  <c r="M35" i="139"/>
  <c r="L35" i="139"/>
  <c r="K35" i="139"/>
  <c r="J35" i="139"/>
  <c r="I35" i="139"/>
  <c r="I33" i="139" s="1"/>
  <c r="H35" i="139"/>
  <c r="H33" i="139" s="1"/>
  <c r="G35" i="139"/>
  <c r="G33" i="139" s="1"/>
  <c r="F35" i="139"/>
  <c r="F33" i="139" s="1"/>
  <c r="E35" i="139"/>
  <c r="D35" i="139"/>
  <c r="C35" i="139"/>
  <c r="B35" i="139"/>
  <c r="M34" i="139"/>
  <c r="M33" i="139" s="1"/>
  <c r="L34" i="139"/>
  <c r="L33" i="139" s="1"/>
  <c r="K34" i="139"/>
  <c r="K33" i="139" s="1"/>
  <c r="J34" i="139"/>
  <c r="J33" i="139" s="1"/>
  <c r="I34" i="139"/>
  <c r="H34" i="139"/>
  <c r="G34" i="139"/>
  <c r="F34" i="139"/>
  <c r="E34" i="139"/>
  <c r="E33" i="139" s="1"/>
  <c r="D34" i="139"/>
  <c r="D33" i="139" s="1"/>
  <c r="C34" i="139"/>
  <c r="C33" i="139" s="1"/>
  <c r="B34" i="139"/>
  <c r="B33" i="139" s="1"/>
  <c r="M32" i="139"/>
  <c r="L32" i="139"/>
  <c r="K32" i="139"/>
  <c r="J32" i="139"/>
  <c r="I32" i="139"/>
  <c r="H32" i="139"/>
  <c r="G32" i="139"/>
  <c r="F32" i="139"/>
  <c r="E32" i="139"/>
  <c r="D32" i="139"/>
  <c r="C32" i="139"/>
  <c r="B32" i="139"/>
  <c r="M31" i="139"/>
  <c r="L31" i="139"/>
  <c r="K31" i="139"/>
  <c r="J31" i="139"/>
  <c r="I31" i="139"/>
  <c r="H31" i="139"/>
  <c r="H29" i="139" s="1"/>
  <c r="G31" i="139"/>
  <c r="G29" i="139" s="1"/>
  <c r="F31" i="139"/>
  <c r="F29" i="139" s="1"/>
  <c r="E31" i="139"/>
  <c r="D31" i="139"/>
  <c r="C31" i="139"/>
  <c r="B31" i="139"/>
  <c r="M30" i="139"/>
  <c r="L30" i="139"/>
  <c r="L29" i="139" s="1"/>
  <c r="K30" i="139"/>
  <c r="K29" i="139" s="1"/>
  <c r="J30" i="139"/>
  <c r="J29" i="139" s="1"/>
  <c r="I30" i="139"/>
  <c r="I29" i="139" s="1"/>
  <c r="H30" i="139"/>
  <c r="G30" i="139"/>
  <c r="F30" i="139"/>
  <c r="E30" i="139"/>
  <c r="D30" i="139"/>
  <c r="D29" i="139" s="1"/>
  <c r="C30" i="139"/>
  <c r="C29" i="139" s="1"/>
  <c r="B30" i="139"/>
  <c r="B29" i="139" s="1"/>
  <c r="M28" i="139"/>
  <c r="L28" i="139"/>
  <c r="K28" i="139"/>
  <c r="J28" i="139"/>
  <c r="I28" i="139"/>
  <c r="H28" i="139"/>
  <c r="G28" i="139"/>
  <c r="F28" i="139"/>
  <c r="E28" i="139"/>
  <c r="D28" i="139"/>
  <c r="C28" i="139"/>
  <c r="B28" i="139"/>
  <c r="J35" i="138"/>
  <c r="I35" i="138"/>
  <c r="H35" i="138"/>
  <c r="H33" i="138" s="1"/>
  <c r="G35" i="138"/>
  <c r="F35" i="138"/>
  <c r="E35" i="138"/>
  <c r="D35" i="138"/>
  <c r="C35" i="138"/>
  <c r="B35" i="138"/>
  <c r="J34" i="138"/>
  <c r="I34" i="138"/>
  <c r="I33" i="138" s="1"/>
  <c r="H34" i="138"/>
  <c r="G34" i="138"/>
  <c r="F34" i="138"/>
  <c r="E34" i="138"/>
  <c r="D34" i="138"/>
  <c r="C34" i="138"/>
  <c r="B34" i="138"/>
  <c r="J33" i="138"/>
  <c r="G33" i="138"/>
  <c r="F33" i="138"/>
  <c r="E33" i="138"/>
  <c r="D33" i="138"/>
  <c r="C33" i="138"/>
  <c r="B33" i="138"/>
  <c r="J32" i="138"/>
  <c r="I32" i="138"/>
  <c r="H32" i="138"/>
  <c r="G32" i="138"/>
  <c r="F32" i="138"/>
  <c r="E32" i="138"/>
  <c r="D32" i="138"/>
  <c r="C32" i="138"/>
  <c r="B32" i="138"/>
  <c r="J31" i="138"/>
  <c r="I31" i="138"/>
  <c r="H31" i="138"/>
  <c r="G31" i="138"/>
  <c r="F31" i="138"/>
  <c r="E31" i="138"/>
  <c r="D31" i="138"/>
  <c r="D29" i="138" s="1"/>
  <c r="C31" i="138"/>
  <c r="B31" i="138"/>
  <c r="J30" i="138"/>
  <c r="I30" i="138"/>
  <c r="H30" i="138"/>
  <c r="G30" i="138"/>
  <c r="F30" i="138"/>
  <c r="E30" i="138"/>
  <c r="E29" i="138" s="1"/>
  <c r="D30" i="138"/>
  <c r="C30" i="138"/>
  <c r="B30" i="138"/>
  <c r="J29" i="138"/>
  <c r="I29" i="138"/>
  <c r="H29" i="138"/>
  <c r="G29" i="138"/>
  <c r="F29" i="138"/>
  <c r="C29" i="138"/>
  <c r="B29" i="138"/>
  <c r="J28" i="138"/>
  <c r="I28" i="138"/>
  <c r="H28" i="138"/>
  <c r="G28" i="138"/>
  <c r="F28" i="138"/>
  <c r="E28" i="138"/>
  <c r="D28" i="138"/>
  <c r="C28" i="138"/>
  <c r="B28" i="138"/>
  <c r="M35" i="137"/>
  <c r="L35" i="137"/>
  <c r="K35" i="137"/>
  <c r="J35" i="137"/>
  <c r="I35" i="137"/>
  <c r="H35" i="137"/>
  <c r="G35" i="137"/>
  <c r="F35" i="137"/>
  <c r="E35" i="137"/>
  <c r="D35" i="137"/>
  <c r="C35" i="137"/>
  <c r="B35" i="137"/>
  <c r="M34" i="137"/>
  <c r="L34" i="137"/>
  <c r="L33" i="137" s="1"/>
  <c r="K34" i="137"/>
  <c r="K33" i="137" s="1"/>
  <c r="J34" i="137"/>
  <c r="J33" i="137" s="1"/>
  <c r="I34" i="137"/>
  <c r="I33" i="137" s="1"/>
  <c r="H34" i="137"/>
  <c r="G34" i="137"/>
  <c r="F34" i="137"/>
  <c r="E34" i="137"/>
  <c r="D34" i="137"/>
  <c r="D33" i="137" s="1"/>
  <c r="C34" i="137"/>
  <c r="C33" i="137" s="1"/>
  <c r="B34" i="137"/>
  <c r="B33" i="137" s="1"/>
  <c r="M33" i="137"/>
  <c r="H33" i="137"/>
  <c r="G33" i="137"/>
  <c r="F33" i="137"/>
  <c r="E33" i="137"/>
  <c r="M32" i="137"/>
  <c r="L32" i="137"/>
  <c r="K32" i="137"/>
  <c r="J32" i="137"/>
  <c r="I32" i="137"/>
  <c r="H32" i="137"/>
  <c r="G32" i="137"/>
  <c r="F32" i="137"/>
  <c r="E32" i="137"/>
  <c r="D32" i="137"/>
  <c r="C32" i="137"/>
  <c r="B32" i="137"/>
  <c r="M31" i="137"/>
  <c r="L31" i="137"/>
  <c r="K31" i="137"/>
  <c r="J31" i="137"/>
  <c r="I31" i="137"/>
  <c r="H31" i="137"/>
  <c r="G31" i="137"/>
  <c r="F31" i="137"/>
  <c r="E31" i="137"/>
  <c r="D31" i="137"/>
  <c r="C31" i="137"/>
  <c r="B31" i="137"/>
  <c r="M30" i="137"/>
  <c r="L30" i="137"/>
  <c r="L29" i="137" s="1"/>
  <c r="K30" i="137"/>
  <c r="K29" i="137" s="1"/>
  <c r="J30" i="137"/>
  <c r="J29" i="137" s="1"/>
  <c r="I30" i="137"/>
  <c r="I29" i="137" s="1"/>
  <c r="H30" i="137"/>
  <c r="G30" i="137"/>
  <c r="F30" i="137"/>
  <c r="E30" i="137"/>
  <c r="D30" i="137"/>
  <c r="D29" i="137" s="1"/>
  <c r="C30" i="137"/>
  <c r="C29" i="137" s="1"/>
  <c r="B30" i="137"/>
  <c r="B29" i="137" s="1"/>
  <c r="M29" i="137"/>
  <c r="H29" i="137"/>
  <c r="G29" i="137"/>
  <c r="F29" i="137"/>
  <c r="E29" i="137"/>
  <c r="M28" i="137"/>
  <c r="L28" i="137"/>
  <c r="K28" i="137"/>
  <c r="J28" i="137"/>
  <c r="I28" i="137"/>
  <c r="H28" i="137"/>
  <c r="G28" i="137"/>
  <c r="F28" i="137"/>
  <c r="E28" i="137"/>
  <c r="D28" i="137"/>
  <c r="C28" i="137"/>
  <c r="B28" i="137"/>
  <c r="C31" i="140" l="1"/>
  <c r="K31" i="140"/>
  <c r="G31" i="140"/>
  <c r="D31" i="140"/>
  <c r="L31" i="140"/>
  <c r="H31" i="140"/>
  <c r="B27" i="140"/>
  <c r="J27" i="140"/>
  <c r="F27" i="140"/>
  <c r="E31" i="140"/>
  <c r="M31" i="140"/>
  <c r="C27" i="140"/>
  <c r="K27" i="140"/>
  <c r="G27" i="140"/>
  <c r="B30" i="141"/>
  <c r="B26" i="142"/>
  <c r="D30" i="142"/>
  <c r="C26" i="141"/>
  <c r="E29" i="139"/>
  <c r="M29" i="139"/>
  <c r="AF33" i="124" l="1"/>
  <c r="AE33" i="124"/>
  <c r="AD33" i="124"/>
  <c r="AC33" i="124"/>
  <c r="AB33" i="124"/>
  <c r="AA33" i="124"/>
  <c r="Z33" i="124"/>
  <c r="Y33" i="124"/>
  <c r="X33" i="124"/>
  <c r="AF32" i="124"/>
  <c r="AE32" i="124"/>
  <c r="AE31" i="124" s="1"/>
  <c r="AD32" i="124"/>
  <c r="AC32" i="124"/>
  <c r="AC31" i="124" s="1"/>
  <c r="AB32" i="124"/>
  <c r="AB31" i="124" s="1"/>
  <c r="AA32" i="124"/>
  <c r="Z32" i="124"/>
  <c r="Y32" i="124"/>
  <c r="X32" i="124"/>
  <c r="AD31" i="124"/>
  <c r="AF30" i="124"/>
  <c r="AE30" i="124"/>
  <c r="AD30" i="124"/>
  <c r="AC30" i="124"/>
  <c r="AB30" i="124"/>
  <c r="AA30" i="124"/>
  <c r="Z30" i="124"/>
  <c r="Y30" i="124"/>
  <c r="X30" i="124"/>
  <c r="AF29" i="124"/>
  <c r="AE29" i="124"/>
  <c r="AD29" i="124"/>
  <c r="AC29" i="124"/>
  <c r="AB29" i="124"/>
  <c r="AA29" i="124"/>
  <c r="Z29" i="124"/>
  <c r="Y29" i="124"/>
  <c r="X29" i="124"/>
  <c r="AF28" i="124"/>
  <c r="AF27" i="124" s="1"/>
  <c r="AE28" i="124"/>
  <c r="AD28" i="124"/>
  <c r="AD27" i="124" s="1"/>
  <c r="AC28" i="124"/>
  <c r="AB28" i="124"/>
  <c r="AB27" i="124" s="1"/>
  <c r="AA28" i="124"/>
  <c r="Z28" i="124"/>
  <c r="Y28" i="124"/>
  <c r="Y27" i="124" s="1"/>
  <c r="X28" i="124"/>
  <c r="X27" i="124" s="1"/>
  <c r="AF26" i="124"/>
  <c r="AE26" i="124"/>
  <c r="AD26" i="124"/>
  <c r="AC26" i="124"/>
  <c r="AB26" i="124"/>
  <c r="AA26" i="124"/>
  <c r="Z26" i="124"/>
  <c r="Y26" i="124"/>
  <c r="X26" i="124"/>
  <c r="AG25" i="124"/>
  <c r="AG24" i="124"/>
  <c r="AG23" i="124"/>
  <c r="AG22" i="124"/>
  <c r="AG21" i="124"/>
  <c r="AG20" i="124"/>
  <c r="AG19" i="124"/>
  <c r="AG18" i="124"/>
  <c r="AG17" i="124"/>
  <c r="AG16" i="124"/>
  <c r="AG15" i="124"/>
  <c r="AG14" i="124"/>
  <c r="AG13" i="124"/>
  <c r="AG12" i="124"/>
  <c r="AG11" i="124"/>
  <c r="AG10" i="124"/>
  <c r="AG9" i="124"/>
  <c r="AG8" i="124"/>
  <c r="AG7" i="124"/>
  <c r="AG6" i="124"/>
  <c r="AG5" i="124"/>
  <c r="U33" i="124"/>
  <c r="T33" i="124"/>
  <c r="S33" i="124"/>
  <c r="R33" i="124"/>
  <c r="Q33" i="124"/>
  <c r="P33" i="124"/>
  <c r="O33" i="124"/>
  <c r="N33" i="124"/>
  <c r="M33" i="124"/>
  <c r="U32" i="124"/>
  <c r="T32" i="124"/>
  <c r="T31" i="124" s="1"/>
  <c r="S32" i="124"/>
  <c r="S31" i="124" s="1"/>
  <c r="R32" i="124"/>
  <c r="R31" i="124" s="1"/>
  <c r="Q32" i="124"/>
  <c r="Q31" i="124" s="1"/>
  <c r="P32" i="124"/>
  <c r="P31" i="124" s="1"/>
  <c r="O32" i="124"/>
  <c r="N32" i="124"/>
  <c r="M32" i="124"/>
  <c r="U31" i="124"/>
  <c r="N31" i="124"/>
  <c r="M31" i="124"/>
  <c r="U30" i="124"/>
  <c r="T30" i="124"/>
  <c r="S30" i="124"/>
  <c r="R30" i="124"/>
  <c r="Q30" i="124"/>
  <c r="P30" i="124"/>
  <c r="O30" i="124"/>
  <c r="N30" i="124"/>
  <c r="M30" i="124"/>
  <c r="U29" i="124"/>
  <c r="T29" i="124"/>
  <c r="S29" i="124"/>
  <c r="R29" i="124"/>
  <c r="Q29" i="124"/>
  <c r="P29" i="124"/>
  <c r="O29" i="124"/>
  <c r="N29" i="124"/>
  <c r="N27" i="124" s="1"/>
  <c r="M29" i="124"/>
  <c r="U28" i="124"/>
  <c r="T28" i="124"/>
  <c r="T27" i="124" s="1"/>
  <c r="S28" i="124"/>
  <c r="S27" i="124" s="1"/>
  <c r="R28" i="124"/>
  <c r="R27" i="124" s="1"/>
  <c r="Q28" i="124"/>
  <c r="Q27" i="124" s="1"/>
  <c r="P28" i="124"/>
  <c r="P27" i="124" s="1"/>
  <c r="O28" i="124"/>
  <c r="N28" i="124"/>
  <c r="M28" i="124"/>
  <c r="U27" i="124"/>
  <c r="M27" i="124"/>
  <c r="U26" i="124"/>
  <c r="T26" i="124"/>
  <c r="S26" i="124"/>
  <c r="R26" i="124"/>
  <c r="Q26" i="124"/>
  <c r="P26" i="124"/>
  <c r="O26" i="124"/>
  <c r="N26" i="124"/>
  <c r="M26" i="124"/>
  <c r="V25" i="124"/>
  <c r="V24" i="124"/>
  <c r="V23" i="124"/>
  <c r="V22" i="124"/>
  <c r="V21" i="124"/>
  <c r="V20" i="124"/>
  <c r="V19" i="124"/>
  <c r="V18" i="124"/>
  <c r="V32" i="124" s="1"/>
  <c r="V17" i="124"/>
  <c r="V16" i="124"/>
  <c r="V15" i="124"/>
  <c r="V14" i="124"/>
  <c r="V13" i="124"/>
  <c r="V12" i="124"/>
  <c r="V11" i="124"/>
  <c r="V10" i="124"/>
  <c r="V9" i="124"/>
  <c r="V8" i="124"/>
  <c r="V7" i="124"/>
  <c r="V6" i="124"/>
  <c r="V5" i="124"/>
  <c r="V28" i="124" s="1"/>
  <c r="W33" i="136"/>
  <c r="V33" i="136"/>
  <c r="U33" i="136"/>
  <c r="T33" i="136"/>
  <c r="S33" i="136"/>
  <c r="R33" i="136"/>
  <c r="R31" i="136" s="1"/>
  <c r="Q33" i="136"/>
  <c r="Q31" i="136" s="1"/>
  <c r="P33" i="136"/>
  <c r="O33" i="136"/>
  <c r="N33" i="136"/>
  <c r="M33" i="136"/>
  <c r="L33" i="136"/>
  <c r="K33" i="136"/>
  <c r="J33" i="136"/>
  <c r="J31" i="136" s="1"/>
  <c r="I33" i="136"/>
  <c r="I31" i="136" s="1"/>
  <c r="H33" i="136"/>
  <c r="G33" i="136"/>
  <c r="F33" i="136"/>
  <c r="E33" i="136"/>
  <c r="D33" i="136"/>
  <c r="C33" i="136"/>
  <c r="B33" i="136"/>
  <c r="W32" i="136"/>
  <c r="W31" i="136" s="1"/>
  <c r="V32" i="136"/>
  <c r="V31" i="136" s="1"/>
  <c r="U32" i="136"/>
  <c r="T32" i="136"/>
  <c r="S32" i="136"/>
  <c r="R32" i="136"/>
  <c r="Q32" i="136"/>
  <c r="P32" i="136"/>
  <c r="P31" i="136" s="1"/>
  <c r="O32" i="136"/>
  <c r="O31" i="136" s="1"/>
  <c r="N32" i="136"/>
  <c r="N31" i="136" s="1"/>
  <c r="M32" i="136"/>
  <c r="L32" i="136"/>
  <c r="K32" i="136"/>
  <c r="J32" i="136"/>
  <c r="I32" i="136"/>
  <c r="H32" i="136"/>
  <c r="H31" i="136" s="1"/>
  <c r="G32" i="136"/>
  <c r="G31" i="136" s="1"/>
  <c r="F32" i="136"/>
  <c r="F31" i="136" s="1"/>
  <c r="E32" i="136"/>
  <c r="D32" i="136"/>
  <c r="C32" i="136"/>
  <c r="B32" i="136"/>
  <c r="U31" i="136"/>
  <c r="T31" i="136"/>
  <c r="S31" i="136"/>
  <c r="M31" i="136"/>
  <c r="L31" i="136"/>
  <c r="K31" i="136"/>
  <c r="E31" i="136"/>
  <c r="D31" i="136"/>
  <c r="C31" i="136"/>
  <c r="B31" i="136"/>
  <c r="W30" i="136"/>
  <c r="V30" i="136"/>
  <c r="U30" i="136"/>
  <c r="T30" i="136"/>
  <c r="S30" i="136"/>
  <c r="R30" i="136"/>
  <c r="Q30" i="136"/>
  <c r="P30" i="136"/>
  <c r="O30" i="136"/>
  <c r="N30" i="136"/>
  <c r="M30" i="136"/>
  <c r="L30" i="136"/>
  <c r="K30" i="136"/>
  <c r="J30" i="136"/>
  <c r="I30" i="136"/>
  <c r="H30" i="136"/>
  <c r="G30" i="136"/>
  <c r="F30" i="136"/>
  <c r="E30" i="136"/>
  <c r="D30" i="136"/>
  <c r="C30" i="136"/>
  <c r="B30" i="136"/>
  <c r="W29" i="136"/>
  <c r="V29" i="136"/>
  <c r="U29" i="136"/>
  <c r="U27" i="136" s="1"/>
  <c r="T29" i="136"/>
  <c r="S29" i="136"/>
  <c r="R29" i="136"/>
  <c r="Q29" i="136"/>
  <c r="P29" i="136"/>
  <c r="O29" i="136"/>
  <c r="N29" i="136"/>
  <c r="M29" i="136"/>
  <c r="M27" i="136" s="1"/>
  <c r="L29" i="136"/>
  <c r="K29" i="136"/>
  <c r="J29" i="136"/>
  <c r="I29" i="136"/>
  <c r="I27" i="136" s="1"/>
  <c r="H29" i="136"/>
  <c r="G29" i="136"/>
  <c r="F29" i="136"/>
  <c r="E29" i="136"/>
  <c r="E27" i="136" s="1"/>
  <c r="D29" i="136"/>
  <c r="C29" i="136"/>
  <c r="B29" i="136"/>
  <c r="W28" i="136"/>
  <c r="W27" i="136" s="1"/>
  <c r="V28" i="136"/>
  <c r="U28" i="136"/>
  <c r="T28" i="136"/>
  <c r="T27" i="136" s="1"/>
  <c r="S28" i="136"/>
  <c r="S27" i="136" s="1"/>
  <c r="R28" i="136"/>
  <c r="R27" i="136" s="1"/>
  <c r="Q28" i="136"/>
  <c r="P28" i="136"/>
  <c r="P27" i="136" s="1"/>
  <c r="O28" i="136"/>
  <c r="O27" i="136" s="1"/>
  <c r="N28" i="136"/>
  <c r="M28" i="136"/>
  <c r="L28" i="136"/>
  <c r="K28" i="136"/>
  <c r="J28" i="136"/>
  <c r="I28" i="136"/>
  <c r="H28" i="136"/>
  <c r="H27" i="136" s="1"/>
  <c r="G28" i="136"/>
  <c r="G27" i="136" s="1"/>
  <c r="F28" i="136"/>
  <c r="E28" i="136"/>
  <c r="D28" i="136"/>
  <c r="D27" i="136" s="1"/>
  <c r="C28" i="136"/>
  <c r="C27" i="136" s="1"/>
  <c r="B28" i="136"/>
  <c r="B27" i="136" s="1"/>
  <c r="L27" i="136"/>
  <c r="K27" i="136"/>
  <c r="J27" i="136"/>
  <c r="W26" i="136"/>
  <c r="V26" i="136"/>
  <c r="U26" i="136"/>
  <c r="T26" i="136"/>
  <c r="S26" i="136"/>
  <c r="R26" i="136"/>
  <c r="Q26" i="136"/>
  <c r="P26" i="136"/>
  <c r="O26" i="136"/>
  <c r="N26" i="136"/>
  <c r="M26" i="136"/>
  <c r="L26" i="136"/>
  <c r="K26" i="136"/>
  <c r="J26" i="136"/>
  <c r="I26" i="136"/>
  <c r="H26" i="136"/>
  <c r="G26" i="136"/>
  <c r="F26" i="136"/>
  <c r="E26" i="136"/>
  <c r="D26" i="136"/>
  <c r="C26" i="136"/>
  <c r="B26" i="136"/>
  <c r="W33" i="135"/>
  <c r="V33" i="135"/>
  <c r="U33" i="135"/>
  <c r="T33" i="135"/>
  <c r="S33" i="135"/>
  <c r="S31" i="135" s="1"/>
  <c r="R33" i="135"/>
  <c r="Q33" i="135"/>
  <c r="P33" i="135"/>
  <c r="O33" i="135"/>
  <c r="N33" i="135"/>
  <c r="M33" i="135"/>
  <c r="L33" i="135"/>
  <c r="K33" i="135"/>
  <c r="K31" i="135" s="1"/>
  <c r="J33" i="135"/>
  <c r="I33" i="135"/>
  <c r="H33" i="135"/>
  <c r="G33" i="135"/>
  <c r="F33" i="135"/>
  <c r="E33" i="135"/>
  <c r="D33" i="135"/>
  <c r="C33" i="135"/>
  <c r="C31" i="135" s="1"/>
  <c r="B33" i="135"/>
  <c r="W32" i="135"/>
  <c r="W31" i="135" s="1"/>
  <c r="V32" i="135"/>
  <c r="V31" i="135" s="1"/>
  <c r="U32" i="135"/>
  <c r="T32" i="135"/>
  <c r="T31" i="135" s="1"/>
  <c r="S32" i="135"/>
  <c r="R32" i="135"/>
  <c r="Q32" i="135"/>
  <c r="P32" i="135"/>
  <c r="O32" i="135"/>
  <c r="O31" i="135" s="1"/>
  <c r="N32" i="135"/>
  <c r="N31" i="135" s="1"/>
  <c r="M32" i="135"/>
  <c r="L32" i="135"/>
  <c r="L31" i="135" s="1"/>
  <c r="K32" i="135"/>
  <c r="J32" i="135"/>
  <c r="I32" i="135"/>
  <c r="I31" i="135" s="1"/>
  <c r="H32" i="135"/>
  <c r="G32" i="135"/>
  <c r="G31" i="135" s="1"/>
  <c r="F32" i="135"/>
  <c r="F31" i="135" s="1"/>
  <c r="E32" i="135"/>
  <c r="D32" i="135"/>
  <c r="D31" i="135" s="1"/>
  <c r="C32" i="135"/>
  <c r="B32" i="135"/>
  <c r="U31" i="135"/>
  <c r="M31" i="135"/>
  <c r="E31" i="135"/>
  <c r="W30" i="135"/>
  <c r="V30" i="135"/>
  <c r="U30" i="135"/>
  <c r="T30" i="135"/>
  <c r="S30" i="135"/>
  <c r="R30" i="135"/>
  <c r="Q30" i="135"/>
  <c r="P30" i="135"/>
  <c r="O30" i="135"/>
  <c r="N30" i="135"/>
  <c r="M30" i="135"/>
  <c r="L30" i="135"/>
  <c r="K30" i="135"/>
  <c r="J30" i="135"/>
  <c r="I30" i="135"/>
  <c r="H30" i="135"/>
  <c r="G30" i="135"/>
  <c r="F30" i="135"/>
  <c r="E30" i="135"/>
  <c r="D30" i="135"/>
  <c r="C30" i="135"/>
  <c r="B30" i="135"/>
  <c r="W29" i="135"/>
  <c r="V29" i="135"/>
  <c r="U29" i="135"/>
  <c r="T29" i="135"/>
  <c r="S29" i="135"/>
  <c r="S27" i="135" s="1"/>
  <c r="R29" i="135"/>
  <c r="Q29" i="135"/>
  <c r="P29" i="135"/>
  <c r="O29" i="135"/>
  <c r="N29" i="135"/>
  <c r="M29" i="135"/>
  <c r="L29" i="135"/>
  <c r="K29" i="135"/>
  <c r="K27" i="135" s="1"/>
  <c r="J29" i="135"/>
  <c r="I29" i="135"/>
  <c r="H29" i="135"/>
  <c r="G29" i="135"/>
  <c r="F29" i="135"/>
  <c r="E29" i="135"/>
  <c r="D29" i="135"/>
  <c r="C29" i="135"/>
  <c r="C27" i="135" s="1"/>
  <c r="B29" i="135"/>
  <c r="W28" i="135"/>
  <c r="W27" i="135" s="1"/>
  <c r="V28" i="135"/>
  <c r="V27" i="135" s="1"/>
  <c r="U28" i="135"/>
  <c r="T28" i="135"/>
  <c r="T27" i="135" s="1"/>
  <c r="S28" i="135"/>
  <c r="R28" i="135"/>
  <c r="Q28" i="135"/>
  <c r="P28" i="135"/>
  <c r="O28" i="135"/>
  <c r="O27" i="135" s="1"/>
  <c r="N28" i="135"/>
  <c r="N27" i="135" s="1"/>
  <c r="M28" i="135"/>
  <c r="L28" i="135"/>
  <c r="L27" i="135" s="1"/>
  <c r="K28" i="135"/>
  <c r="J28" i="135"/>
  <c r="I28" i="135"/>
  <c r="H28" i="135"/>
  <c r="G28" i="135"/>
  <c r="G27" i="135" s="1"/>
  <c r="F28" i="135"/>
  <c r="F27" i="135" s="1"/>
  <c r="E28" i="135"/>
  <c r="D28" i="135"/>
  <c r="D27" i="135" s="1"/>
  <c r="C28" i="135"/>
  <c r="B28" i="135"/>
  <c r="U27" i="135"/>
  <c r="M27" i="135"/>
  <c r="E27" i="135"/>
  <c r="W26" i="135"/>
  <c r="V26" i="135"/>
  <c r="U26" i="135"/>
  <c r="T26" i="135"/>
  <c r="S26" i="135"/>
  <c r="R26" i="135"/>
  <c r="Q26" i="135"/>
  <c r="P26" i="135"/>
  <c r="O26" i="135"/>
  <c r="N26" i="135"/>
  <c r="M26" i="135"/>
  <c r="L26" i="135"/>
  <c r="K26" i="135"/>
  <c r="J26" i="135"/>
  <c r="I26" i="135"/>
  <c r="H26" i="135"/>
  <c r="G26" i="135"/>
  <c r="F26" i="135"/>
  <c r="E26" i="135"/>
  <c r="D26" i="135"/>
  <c r="C26" i="135"/>
  <c r="B26" i="135"/>
  <c r="AC34" i="134"/>
  <c r="AB34" i="134"/>
  <c r="AA34" i="134"/>
  <c r="X34" i="134"/>
  <c r="W34" i="134"/>
  <c r="V34" i="134"/>
  <c r="AC33" i="134"/>
  <c r="AC32" i="134" s="1"/>
  <c r="AB33" i="134"/>
  <c r="AB32" i="134" s="1"/>
  <c r="AA33" i="134"/>
  <c r="X33" i="134"/>
  <c r="X32" i="134" s="1"/>
  <c r="W33" i="134"/>
  <c r="V33" i="134"/>
  <c r="V32" i="134" s="1"/>
  <c r="AA32" i="134"/>
  <c r="AC31" i="134"/>
  <c r="AB31" i="134"/>
  <c r="AA31" i="134"/>
  <c r="X31" i="134"/>
  <c r="W31" i="134"/>
  <c r="V31" i="134"/>
  <c r="AC30" i="134"/>
  <c r="AB30" i="134"/>
  <c r="AA30" i="134"/>
  <c r="X30" i="134"/>
  <c r="W30" i="134"/>
  <c r="V30" i="134"/>
  <c r="AC29" i="134"/>
  <c r="AC28" i="134" s="1"/>
  <c r="AB29" i="134"/>
  <c r="AB28" i="134" s="1"/>
  <c r="AA29" i="134"/>
  <c r="AA28" i="134" s="1"/>
  <c r="X29" i="134"/>
  <c r="X28" i="134" s="1"/>
  <c r="W29" i="134"/>
  <c r="V29" i="134"/>
  <c r="V28" i="134" s="1"/>
  <c r="AC27" i="134"/>
  <c r="AB27" i="134"/>
  <c r="AA27" i="134"/>
  <c r="X27" i="134"/>
  <c r="W27" i="134"/>
  <c r="V27" i="134"/>
  <c r="AD26" i="134"/>
  <c r="Y26" i="134"/>
  <c r="AD25" i="134"/>
  <c r="AD34" i="134" s="1"/>
  <c r="Y25" i="134"/>
  <c r="Y34" i="134" s="1"/>
  <c r="AD24" i="134"/>
  <c r="Y24" i="134"/>
  <c r="AD23" i="134"/>
  <c r="Y23" i="134"/>
  <c r="AD22" i="134"/>
  <c r="Y22" i="134"/>
  <c r="AD21" i="134"/>
  <c r="Y21" i="134"/>
  <c r="AD20" i="134"/>
  <c r="Y20" i="134"/>
  <c r="AD19" i="134"/>
  <c r="Y19" i="134"/>
  <c r="AD18" i="134"/>
  <c r="Y18" i="134"/>
  <c r="AD17" i="134"/>
  <c r="Y17" i="134"/>
  <c r="AD16" i="134"/>
  <c r="Y16" i="134"/>
  <c r="AD15" i="134"/>
  <c r="Y15" i="134"/>
  <c r="AD14" i="134"/>
  <c r="Y14" i="134"/>
  <c r="AD13" i="134"/>
  <c r="Y13" i="134"/>
  <c r="AD12" i="134"/>
  <c r="Y12" i="134"/>
  <c r="AD11" i="134"/>
  <c r="Y11" i="134"/>
  <c r="AD10" i="134"/>
  <c r="Y10" i="134"/>
  <c r="AD9" i="134"/>
  <c r="Y9" i="134"/>
  <c r="Y30" i="134" s="1"/>
  <c r="AD8" i="134"/>
  <c r="Y8" i="134"/>
  <c r="AD7" i="134"/>
  <c r="Y7" i="134"/>
  <c r="AD6" i="134"/>
  <c r="Y6" i="134"/>
  <c r="S34" i="134"/>
  <c r="R34" i="134"/>
  <c r="Q34" i="134"/>
  <c r="N34" i="134"/>
  <c r="M34" i="134"/>
  <c r="L34" i="134"/>
  <c r="S33" i="134"/>
  <c r="S32" i="134" s="1"/>
  <c r="R33" i="134"/>
  <c r="R32" i="134" s="1"/>
  <c r="Q33" i="134"/>
  <c r="Q32" i="134" s="1"/>
  <c r="N33" i="134"/>
  <c r="N32" i="134" s="1"/>
  <c r="M33" i="134"/>
  <c r="M32" i="134" s="1"/>
  <c r="L33" i="134"/>
  <c r="L32" i="134" s="1"/>
  <c r="S31" i="134"/>
  <c r="R31" i="134"/>
  <c r="Q31" i="134"/>
  <c r="N31" i="134"/>
  <c r="M31" i="134"/>
  <c r="L31" i="134"/>
  <c r="S30" i="134"/>
  <c r="R30" i="134"/>
  <c r="Q30" i="134"/>
  <c r="N30" i="134"/>
  <c r="M30" i="134"/>
  <c r="L30" i="134"/>
  <c r="S29" i="134"/>
  <c r="R29" i="134"/>
  <c r="Q29" i="134"/>
  <c r="N29" i="134"/>
  <c r="N28" i="134" s="1"/>
  <c r="M29" i="134"/>
  <c r="M28" i="134" s="1"/>
  <c r="L29" i="134"/>
  <c r="L28" i="134" s="1"/>
  <c r="S28" i="134"/>
  <c r="R28" i="134"/>
  <c r="Q28" i="134"/>
  <c r="S27" i="134"/>
  <c r="R27" i="134"/>
  <c r="Q27" i="134"/>
  <c r="N27" i="134"/>
  <c r="M27" i="134"/>
  <c r="L27" i="134"/>
  <c r="T26" i="134"/>
  <c r="O26" i="134"/>
  <c r="T25" i="134"/>
  <c r="O25" i="134"/>
  <c r="O34" i="134" s="1"/>
  <c r="T24" i="134"/>
  <c r="O24" i="134"/>
  <c r="T23" i="134"/>
  <c r="O23" i="134"/>
  <c r="T22" i="134"/>
  <c r="O22" i="134"/>
  <c r="T21" i="134"/>
  <c r="O21" i="134"/>
  <c r="T20" i="134"/>
  <c r="O20" i="134"/>
  <c r="T19" i="134"/>
  <c r="O19" i="134"/>
  <c r="T18" i="134"/>
  <c r="O18" i="134"/>
  <c r="T17" i="134"/>
  <c r="O17" i="134"/>
  <c r="T16" i="134"/>
  <c r="O16" i="134"/>
  <c r="T15" i="134"/>
  <c r="O15" i="134"/>
  <c r="T14" i="134"/>
  <c r="O14" i="134"/>
  <c r="T13" i="134"/>
  <c r="O13" i="134"/>
  <c r="T12" i="134"/>
  <c r="O12" i="134"/>
  <c r="T11" i="134"/>
  <c r="O11" i="134"/>
  <c r="T10" i="134"/>
  <c r="O10" i="134"/>
  <c r="T9" i="134"/>
  <c r="O9" i="134"/>
  <c r="T8" i="134"/>
  <c r="O8" i="134"/>
  <c r="T7" i="134"/>
  <c r="O7" i="134"/>
  <c r="T6" i="134"/>
  <c r="T29" i="134" s="1"/>
  <c r="O6" i="134"/>
  <c r="I34" i="134"/>
  <c r="H34" i="134"/>
  <c r="G34" i="134"/>
  <c r="D34" i="134"/>
  <c r="C34" i="134"/>
  <c r="B34" i="134"/>
  <c r="I33" i="134"/>
  <c r="I32" i="134" s="1"/>
  <c r="H33" i="134"/>
  <c r="H32" i="134" s="1"/>
  <c r="G33" i="134"/>
  <c r="G32" i="134" s="1"/>
  <c r="D33" i="134"/>
  <c r="D32" i="134" s="1"/>
  <c r="C33" i="134"/>
  <c r="B33" i="134"/>
  <c r="C32" i="134"/>
  <c r="B32" i="134"/>
  <c r="I31" i="134"/>
  <c r="H31" i="134"/>
  <c r="G31" i="134"/>
  <c r="D31" i="134"/>
  <c r="C31" i="134"/>
  <c r="B31" i="134"/>
  <c r="I30" i="134"/>
  <c r="H30" i="134"/>
  <c r="G30" i="134"/>
  <c r="D30" i="134"/>
  <c r="C30" i="134"/>
  <c r="B30" i="134"/>
  <c r="I29" i="134"/>
  <c r="H29" i="134"/>
  <c r="G29" i="134"/>
  <c r="D29" i="134"/>
  <c r="D28" i="134" s="1"/>
  <c r="C29" i="134"/>
  <c r="B29" i="134"/>
  <c r="C28" i="134"/>
  <c r="B28" i="134"/>
  <c r="I27" i="134"/>
  <c r="H27" i="134"/>
  <c r="G27" i="134"/>
  <c r="D27" i="134"/>
  <c r="C27" i="134"/>
  <c r="B27" i="134"/>
  <c r="J26" i="134"/>
  <c r="E26" i="134"/>
  <c r="E34" i="134" s="1"/>
  <c r="J25" i="134"/>
  <c r="E25" i="134"/>
  <c r="J24" i="134"/>
  <c r="E24" i="134"/>
  <c r="J23" i="134"/>
  <c r="E23" i="134"/>
  <c r="J22" i="134"/>
  <c r="E22" i="134"/>
  <c r="J21" i="134"/>
  <c r="E21" i="134"/>
  <c r="J20" i="134"/>
  <c r="E20" i="134"/>
  <c r="J19" i="134"/>
  <c r="E19" i="134"/>
  <c r="J18" i="134"/>
  <c r="E18" i="134"/>
  <c r="J17" i="134"/>
  <c r="E17" i="134"/>
  <c r="J16" i="134"/>
  <c r="E16" i="134"/>
  <c r="J15" i="134"/>
  <c r="E15" i="134"/>
  <c r="J14" i="134"/>
  <c r="E14" i="134"/>
  <c r="J13" i="134"/>
  <c r="E13" i="134"/>
  <c r="J12" i="134"/>
  <c r="E12" i="134"/>
  <c r="J11" i="134"/>
  <c r="E11" i="134"/>
  <c r="J10" i="134"/>
  <c r="E10" i="134"/>
  <c r="E30" i="134" s="1"/>
  <c r="J9" i="134"/>
  <c r="E9" i="134"/>
  <c r="J8" i="134"/>
  <c r="E8" i="134"/>
  <c r="J7" i="134"/>
  <c r="E7" i="134"/>
  <c r="J6" i="134"/>
  <c r="J29" i="134" s="1"/>
  <c r="E6" i="134"/>
  <c r="E29" i="134" s="1"/>
  <c r="AG28" i="124" l="1"/>
  <c r="AG27" i="124" s="1"/>
  <c r="AG30" i="124"/>
  <c r="AG33" i="124"/>
  <c r="AC27" i="124"/>
  <c r="Y31" i="124"/>
  <c r="X31" i="124"/>
  <c r="AF31" i="124"/>
  <c r="Z31" i="124"/>
  <c r="AG29" i="124"/>
  <c r="Z27" i="124"/>
  <c r="AA31" i="124"/>
  <c r="AA27" i="124"/>
  <c r="AG32" i="124"/>
  <c r="AG31" i="124" s="1"/>
  <c r="AE27" i="124"/>
  <c r="O27" i="124"/>
  <c r="V30" i="124"/>
  <c r="V29" i="124"/>
  <c r="V27" i="124" s="1"/>
  <c r="V33" i="124"/>
  <c r="V31" i="124" s="1"/>
  <c r="O31" i="124"/>
  <c r="AG26" i="124"/>
  <c r="V26" i="124"/>
  <c r="F27" i="136"/>
  <c r="N27" i="136"/>
  <c r="V27" i="136"/>
  <c r="Q27" i="136"/>
  <c r="H27" i="135"/>
  <c r="P27" i="135"/>
  <c r="H31" i="135"/>
  <c r="P31" i="135"/>
  <c r="I27" i="135"/>
  <c r="Q27" i="135"/>
  <c r="Q31" i="135"/>
  <c r="B27" i="135"/>
  <c r="J27" i="135"/>
  <c r="R27" i="135"/>
  <c r="B31" i="135"/>
  <c r="J31" i="135"/>
  <c r="R31" i="135"/>
  <c r="AD30" i="134"/>
  <c r="AD29" i="134"/>
  <c r="AD31" i="134"/>
  <c r="AD33" i="134"/>
  <c r="AD32" i="134" s="1"/>
  <c r="T31" i="134"/>
  <c r="T33" i="134"/>
  <c r="T30" i="134"/>
  <c r="T34" i="134"/>
  <c r="G28" i="134"/>
  <c r="H28" i="134"/>
  <c r="I28" i="134"/>
  <c r="J34" i="134"/>
  <c r="J31" i="134"/>
  <c r="J33" i="134"/>
  <c r="J32" i="134" s="1"/>
  <c r="J30" i="134"/>
  <c r="J28" i="134" s="1"/>
  <c r="Y29" i="134"/>
  <c r="Y28" i="134" s="1"/>
  <c r="Y31" i="134"/>
  <c r="W28" i="134"/>
  <c r="W32" i="134"/>
  <c r="Y33" i="134"/>
  <c r="Y32" i="134" s="1"/>
  <c r="O29" i="134"/>
  <c r="O30" i="134"/>
  <c r="O31" i="134"/>
  <c r="O33" i="134"/>
  <c r="O32" i="134" s="1"/>
  <c r="E31" i="134"/>
  <c r="E28" i="134"/>
  <c r="E33" i="134"/>
  <c r="E32" i="134" s="1"/>
  <c r="AD28" i="134"/>
  <c r="Y27" i="134"/>
  <c r="AD27" i="134"/>
  <c r="T28" i="134"/>
  <c r="O27" i="134"/>
  <c r="T27" i="134"/>
  <c r="J27" i="134"/>
  <c r="E27" i="134"/>
  <c r="T32" i="134" l="1"/>
  <c r="O28" i="134"/>
  <c r="K5" i="124" l="1"/>
  <c r="K6" i="124"/>
  <c r="K7" i="124"/>
  <c r="K8" i="124"/>
  <c r="K9" i="124"/>
  <c r="K10" i="124"/>
  <c r="K11" i="124"/>
  <c r="K12" i="124"/>
  <c r="K13" i="124"/>
  <c r="K14" i="124"/>
  <c r="K15" i="124"/>
  <c r="K16" i="124"/>
  <c r="K17" i="124"/>
  <c r="K18" i="124"/>
  <c r="K19" i="124"/>
  <c r="K20" i="124"/>
  <c r="K21" i="124"/>
  <c r="K22" i="124"/>
  <c r="K23" i="124"/>
  <c r="K24" i="124"/>
  <c r="K25" i="124"/>
  <c r="K33" i="124" s="1"/>
  <c r="B26" i="124"/>
  <c r="C26" i="124"/>
  <c r="D26" i="124"/>
  <c r="E26" i="124"/>
  <c r="F26" i="124"/>
  <c r="G26" i="124"/>
  <c r="H26" i="124"/>
  <c r="I26" i="124"/>
  <c r="J26" i="124"/>
  <c r="B28" i="124"/>
  <c r="C28" i="124"/>
  <c r="D28" i="124"/>
  <c r="E28" i="124"/>
  <c r="F28" i="124"/>
  <c r="G28" i="124"/>
  <c r="H28" i="124"/>
  <c r="I28" i="124"/>
  <c r="I27" i="124" s="1"/>
  <c r="J28" i="124"/>
  <c r="B29" i="124"/>
  <c r="C29" i="124"/>
  <c r="D29" i="124"/>
  <c r="E29" i="124"/>
  <c r="F29" i="124"/>
  <c r="G29" i="124"/>
  <c r="H29" i="124"/>
  <c r="I29" i="124"/>
  <c r="J29" i="124"/>
  <c r="B30" i="124"/>
  <c r="C30" i="124"/>
  <c r="D30" i="124"/>
  <c r="E30" i="124"/>
  <c r="F30" i="124"/>
  <c r="G30" i="124"/>
  <c r="H30" i="124"/>
  <c r="I30" i="124"/>
  <c r="J30" i="124"/>
  <c r="B32" i="124"/>
  <c r="C32" i="124"/>
  <c r="D32" i="124"/>
  <c r="E32" i="124"/>
  <c r="F32" i="124"/>
  <c r="G32" i="124"/>
  <c r="H32" i="124"/>
  <c r="I32" i="124"/>
  <c r="J32" i="124"/>
  <c r="J31" i="124" s="1"/>
  <c r="B33" i="124"/>
  <c r="C33" i="124"/>
  <c r="D33" i="124"/>
  <c r="E33" i="124"/>
  <c r="F33" i="124"/>
  <c r="G33" i="124"/>
  <c r="H33" i="124"/>
  <c r="I33" i="124"/>
  <c r="J33" i="124"/>
  <c r="B26" i="123"/>
  <c r="C26" i="123"/>
  <c r="E26" i="123"/>
  <c r="F26" i="123"/>
  <c r="H26" i="123"/>
  <c r="I26" i="123"/>
  <c r="B28" i="123"/>
  <c r="B27" i="123" s="1"/>
  <c r="C28" i="123"/>
  <c r="E28" i="123"/>
  <c r="F28" i="123"/>
  <c r="H28" i="123"/>
  <c r="I28" i="123"/>
  <c r="B29" i="123"/>
  <c r="C29" i="123"/>
  <c r="E29" i="123"/>
  <c r="F29" i="123"/>
  <c r="H29" i="123"/>
  <c r="I29" i="123"/>
  <c r="B30" i="123"/>
  <c r="C30" i="123"/>
  <c r="E30" i="123"/>
  <c r="F30" i="123"/>
  <c r="H30" i="123"/>
  <c r="I30" i="123"/>
  <c r="B32" i="123"/>
  <c r="C32" i="123"/>
  <c r="E32" i="123"/>
  <c r="F32" i="123"/>
  <c r="H32" i="123"/>
  <c r="I32" i="123"/>
  <c r="B33" i="123"/>
  <c r="C33" i="123"/>
  <c r="E33" i="123"/>
  <c r="F33" i="123"/>
  <c r="H33" i="123"/>
  <c r="I33" i="123"/>
  <c r="C31" i="124" l="1"/>
  <c r="E31" i="124"/>
  <c r="G27" i="124"/>
  <c r="E27" i="124"/>
  <c r="D31" i="124"/>
  <c r="I31" i="124"/>
  <c r="D27" i="124"/>
  <c r="H31" i="124"/>
  <c r="C27" i="124"/>
  <c r="H27" i="124"/>
  <c r="G31" i="124"/>
  <c r="B27" i="124"/>
  <c r="C31" i="123"/>
  <c r="E27" i="123"/>
  <c r="I31" i="123"/>
  <c r="F31" i="123"/>
  <c r="H27" i="123"/>
  <c r="C27" i="123"/>
  <c r="B31" i="123"/>
  <c r="I27" i="123"/>
  <c r="H31" i="123"/>
  <c r="F27" i="123"/>
  <c r="E31" i="123"/>
  <c r="B31" i="124"/>
  <c r="F27" i="124"/>
  <c r="F31" i="124"/>
  <c r="J27" i="124"/>
  <c r="K32" i="124"/>
  <c r="K30" i="124"/>
  <c r="K29" i="124"/>
  <c r="K28" i="124"/>
  <c r="K26" i="124"/>
  <c r="K31" i="124" l="1"/>
  <c r="K27" i="124"/>
  <c r="C26" i="82" l="1"/>
  <c r="D26" i="82"/>
  <c r="E26" i="82"/>
  <c r="F26" i="82"/>
  <c r="G26" i="82"/>
  <c r="H26" i="82"/>
  <c r="I26" i="82"/>
  <c r="J26" i="82"/>
  <c r="K26" i="82"/>
  <c r="L26" i="82"/>
  <c r="M26" i="82"/>
  <c r="N26" i="82"/>
  <c r="O26" i="82"/>
  <c r="P26" i="82"/>
  <c r="Q26" i="82"/>
  <c r="R26" i="82"/>
  <c r="S26" i="82"/>
  <c r="T26" i="82"/>
  <c r="U26" i="82"/>
  <c r="V26" i="82"/>
  <c r="W26" i="82"/>
  <c r="E27" i="82"/>
  <c r="I27" i="82"/>
  <c r="M27" i="82"/>
  <c r="Q27" i="82"/>
  <c r="U27" i="82"/>
  <c r="C28" i="82"/>
  <c r="C27" i="82" s="1"/>
  <c r="D28" i="82"/>
  <c r="D27" i="82" s="1"/>
  <c r="E28" i="82"/>
  <c r="F28" i="82"/>
  <c r="F27" i="82" s="1"/>
  <c r="G28" i="82"/>
  <c r="G27" i="82" s="1"/>
  <c r="H28" i="82"/>
  <c r="H27" i="82" s="1"/>
  <c r="I28" i="82"/>
  <c r="J28" i="82"/>
  <c r="J27" i="82" s="1"/>
  <c r="K28" i="82"/>
  <c r="K27" i="82" s="1"/>
  <c r="L28" i="82"/>
  <c r="L27" i="82" s="1"/>
  <c r="M28" i="82"/>
  <c r="N28" i="82"/>
  <c r="N27" i="82" s="1"/>
  <c r="O28" i="82"/>
  <c r="O27" i="82" s="1"/>
  <c r="P28" i="82"/>
  <c r="P27" i="82" s="1"/>
  <c r="Q28" i="82"/>
  <c r="R28" i="82"/>
  <c r="R27" i="82" s="1"/>
  <c r="S28" i="82"/>
  <c r="S27" i="82" s="1"/>
  <c r="T28" i="82"/>
  <c r="T27" i="82" s="1"/>
  <c r="U28" i="82"/>
  <c r="V28" i="82"/>
  <c r="V27" i="82" s="1"/>
  <c r="W28" i="82"/>
  <c r="W27" i="82" s="1"/>
  <c r="C29" i="82"/>
  <c r="D29" i="82"/>
  <c r="E29" i="82"/>
  <c r="F29" i="82"/>
  <c r="G29" i="82"/>
  <c r="H29" i="82"/>
  <c r="I29" i="82"/>
  <c r="J29" i="82"/>
  <c r="K29" i="82"/>
  <c r="L29" i="82"/>
  <c r="M29" i="82"/>
  <c r="N29" i="82"/>
  <c r="O29" i="82"/>
  <c r="P29" i="82"/>
  <c r="Q29" i="82"/>
  <c r="R29" i="82"/>
  <c r="S29" i="82"/>
  <c r="T29" i="82"/>
  <c r="U29" i="82"/>
  <c r="V29" i="82"/>
  <c r="W29" i="82"/>
  <c r="C30" i="82"/>
  <c r="D30" i="82"/>
  <c r="E30" i="82"/>
  <c r="F30" i="82"/>
  <c r="G30" i="82"/>
  <c r="H30" i="82"/>
  <c r="I30" i="82"/>
  <c r="J30" i="82"/>
  <c r="K30" i="82"/>
  <c r="L30" i="82"/>
  <c r="M30" i="82"/>
  <c r="N30" i="82"/>
  <c r="O30" i="82"/>
  <c r="P30" i="82"/>
  <c r="Q30" i="82"/>
  <c r="R30" i="82"/>
  <c r="S30" i="82"/>
  <c r="T30" i="82"/>
  <c r="U30" i="82"/>
  <c r="V30" i="82"/>
  <c r="W30" i="82"/>
  <c r="E31" i="82"/>
  <c r="I31" i="82"/>
  <c r="M31" i="82"/>
  <c r="Q31" i="82"/>
  <c r="U31" i="82"/>
  <c r="C32" i="82"/>
  <c r="C31" i="82" s="1"/>
  <c r="D32" i="82"/>
  <c r="D31" i="82" s="1"/>
  <c r="E32" i="82"/>
  <c r="F32" i="82"/>
  <c r="F31" i="82" s="1"/>
  <c r="G32" i="82"/>
  <c r="G31" i="82" s="1"/>
  <c r="H32" i="82"/>
  <c r="H31" i="82" s="1"/>
  <c r="I32" i="82"/>
  <c r="J32" i="82"/>
  <c r="J31" i="82" s="1"/>
  <c r="K32" i="82"/>
  <c r="K31" i="82" s="1"/>
  <c r="L32" i="82"/>
  <c r="L31" i="82" s="1"/>
  <c r="M32" i="82"/>
  <c r="N32" i="82"/>
  <c r="N31" i="82" s="1"/>
  <c r="O32" i="82"/>
  <c r="O31" i="82" s="1"/>
  <c r="P32" i="82"/>
  <c r="P31" i="82" s="1"/>
  <c r="Q32" i="82"/>
  <c r="R32" i="82"/>
  <c r="R31" i="82" s="1"/>
  <c r="S32" i="82"/>
  <c r="S31" i="82" s="1"/>
  <c r="T32" i="82"/>
  <c r="T31" i="82" s="1"/>
  <c r="U32" i="82"/>
  <c r="V32" i="82"/>
  <c r="V31" i="82" s="1"/>
  <c r="W32" i="82"/>
  <c r="W31" i="82" s="1"/>
  <c r="C33" i="82"/>
  <c r="D33" i="82"/>
  <c r="E33" i="82"/>
  <c r="F33" i="82"/>
  <c r="G33" i="82"/>
  <c r="H33" i="82"/>
  <c r="I33" i="82"/>
  <c r="J33" i="82"/>
  <c r="K33" i="82"/>
  <c r="L33" i="82"/>
  <c r="M33" i="82"/>
  <c r="N33" i="82"/>
  <c r="O33" i="82"/>
  <c r="P33" i="82"/>
  <c r="Q33" i="82"/>
  <c r="R33" i="82"/>
  <c r="S33" i="82"/>
  <c r="T33" i="82"/>
  <c r="U33" i="82"/>
  <c r="V33" i="82"/>
  <c r="W33" i="82"/>
  <c r="B33" i="82"/>
  <c r="B32" i="82"/>
  <c r="B31" i="82" s="1"/>
  <c r="B30" i="82"/>
  <c r="B29" i="82"/>
  <c r="B28" i="82"/>
  <c r="B27" i="82" s="1"/>
  <c r="B26" i="82"/>
</calcChain>
</file>

<file path=xl/sharedStrings.xml><?xml version="1.0" encoding="utf-8"?>
<sst xmlns="http://schemas.openxmlformats.org/spreadsheetml/2006/main" count="979" uniqueCount="155">
  <si>
    <t>Totale</t>
  </si>
  <si>
    <t>Sardegna</t>
  </si>
  <si>
    <t>Sicilia</t>
  </si>
  <si>
    <t>Calabria</t>
  </si>
  <si>
    <t>Basilicata</t>
  </si>
  <si>
    <t>Campania</t>
  </si>
  <si>
    <t>Abruzzo</t>
  </si>
  <si>
    <t>Lazio</t>
  </si>
  <si>
    <t>Umbria</t>
  </si>
  <si>
    <t>Liguria</t>
  </si>
  <si>
    <t>Lombardia</t>
  </si>
  <si>
    <t>Valle d'Aosta/Vallée d'Aoste</t>
  </si>
  <si>
    <t>Emilia-Romagna</t>
  </si>
  <si>
    <t>Friuli-Venezia Giulia</t>
  </si>
  <si>
    <t>ITALIA</t>
  </si>
  <si>
    <t>Piemonte</t>
  </si>
  <si>
    <t>Veneto</t>
  </si>
  <si>
    <t>Toscana</t>
  </si>
  <si>
    <t>Marche</t>
  </si>
  <si>
    <t>Molise</t>
  </si>
  <si>
    <t>Puglia</t>
  </si>
  <si>
    <t>Centro</t>
  </si>
  <si>
    <t>Regione / Ripartizione</t>
  </si>
  <si>
    <t>Sud</t>
  </si>
  <si>
    <t>Isole</t>
  </si>
  <si>
    <t>Prima lavorazione di prodotti agricoli</t>
  </si>
  <si>
    <t>Trasformazione di prodotti animali</t>
  </si>
  <si>
    <t>Trasformazione di prodotti vegetali</t>
  </si>
  <si>
    <t>Altre attività</t>
  </si>
  <si>
    <t>Agriturismo</t>
  </si>
  <si>
    <t>Numero di aziende agricole</t>
  </si>
  <si>
    <t>Attività connesse</t>
  </si>
  <si>
    <t>Agricoltura sociale</t>
  </si>
  <si>
    <t>Fattoria didattica</t>
  </si>
  <si>
    <t>Artigianato</t>
  </si>
  <si>
    <t>Produzione di energia rinnovabile eolica</t>
  </si>
  <si>
    <t>Produzione di energia rinnovabile biomassa</t>
  </si>
  <si>
    <t>Produzione di energia rinnovabile solare</t>
  </si>
  <si>
    <t>Produzione di energia rinnovabile idroenergia</t>
  </si>
  <si>
    <t>Produzione di altre fonti di energia rinnovabile</t>
  </si>
  <si>
    <t>Lavorazione del legno, taglio legno</t>
  </si>
  <si>
    <t>Acquacoltura</t>
  </si>
  <si>
    <t>Attività agricole per conto terzi utilizzando mezzi di produzione dell’azienda</t>
  </si>
  <si>
    <t>Attività non agricole per conto terzi utilizzando mezzi di produzione dell’azienda</t>
  </si>
  <si>
    <t>Servizi per l’allevamento</t>
  </si>
  <si>
    <t>Sistemazione di parchi e giardini</t>
  </si>
  <si>
    <t>Silvicoltura</t>
  </si>
  <si>
    <t>Produzione di mangimi completi e complementari</t>
  </si>
  <si>
    <t>Aziende con almeno un'attività connessa</t>
  </si>
  <si>
    <t>TOTALE</t>
  </si>
  <si>
    <t>Nord</t>
  </si>
  <si>
    <t>Nord-ovest</t>
  </si>
  <si>
    <t>Nord-est</t>
  </si>
  <si>
    <t>Mezzogiorno</t>
  </si>
  <si>
    <t>Laurea/diploma universitario non agraria</t>
  </si>
  <si>
    <t>Laurea/diploma universitario agraria</t>
  </si>
  <si>
    <t>Diploma scuola media superiore non agraria</t>
  </si>
  <si>
    <t>Diploma scuola media superiore agraria</t>
  </si>
  <si>
    <t xml:space="preserve"> Diploma non agraria (2-3 anni)</t>
  </si>
  <si>
    <t>Diploma agraria (2-3 anni)</t>
  </si>
  <si>
    <t>Licenza media</t>
  </si>
  <si>
    <t>Licenza elementare</t>
  </si>
  <si>
    <t>Nessun titolo</t>
  </si>
  <si>
    <t>(1) Sono escluse le proprietà collettive.</t>
  </si>
  <si>
    <t>SAU (ettari)</t>
  </si>
  <si>
    <t>(1) Il totale delle aziende agcirole non include 12.499 aziende agricole senza SAU.</t>
  </si>
  <si>
    <t>Capoazienda con età fino a 40 anni</t>
  </si>
  <si>
    <t xml:space="preserve">Numero di aziende </t>
  </si>
  <si>
    <t>SAU (in ettari)</t>
  </si>
  <si>
    <t>con terreni di proprietà</t>
  </si>
  <si>
    <t>con terreni in affitto</t>
  </si>
  <si>
    <t>con terreni in uso gratuito</t>
  </si>
  <si>
    <t>Proprietà</t>
  </si>
  <si>
    <t>Affitto</t>
  </si>
  <si>
    <t>Uso gratuito</t>
  </si>
  <si>
    <t>Capoazienda con età oltre 40 anni</t>
  </si>
  <si>
    <t>Parte del valore della produzione finale consumata</t>
  </si>
  <si>
    <t>Numero di aziende che hanno consumato i prodotti aziendali</t>
  </si>
  <si>
    <t>Tutta la produzione finale</t>
  </si>
  <si>
    <t>Oltre il 50% del valore della produzione finale</t>
  </si>
  <si>
    <t>Il 50% o meno del valore della produzione finale</t>
  </si>
  <si>
    <t>Da quanto tempo il conduttore gestisce l'azienda agricola?</t>
  </si>
  <si>
    <t>Da meno di 3 anni</t>
  </si>
  <si>
    <t>Da 3 a 10 anni</t>
  </si>
  <si>
    <t>Da oltre 10 anni</t>
  </si>
  <si>
    <t>(1) Solo per le forme giuridiche Imprenditore o azienda individuale o familiare e Società di persone.</t>
  </si>
  <si>
    <t>Soggetto dal quale è stata rilevata la conduzione dell'azienda</t>
  </si>
  <si>
    <t>Da un familiare</t>
  </si>
  <si>
    <t>Da un parente</t>
  </si>
  <si>
    <t>Da terzi</t>
  </si>
  <si>
    <t>Da nessuno, si tratta di un'azienda nuova</t>
  </si>
  <si>
    <t>'(1) Solo per le forme giuridiche Imprenditore o azienda individuale o familiare e Società di persone.</t>
  </si>
  <si>
    <t>Associata</t>
  </si>
  <si>
    <t xml:space="preserve">Un’organizzazione di produttori </t>
  </si>
  <si>
    <t xml:space="preserve">Una rete di imprese </t>
  </si>
  <si>
    <t>E’ associata ad altre aziende/organizzazioni</t>
  </si>
  <si>
    <t>Ambiti in cui sono stati effettuati gli investimenti</t>
  </si>
  <si>
    <t>Aziende con almeno un investimento innovativo nel triennio 2018-2020</t>
  </si>
  <si>
    <t>Varietà, razze, cloni, ecc.</t>
  </si>
  <si>
    <t>Impianto e semina</t>
  </si>
  <si>
    <t>Irrigazione</t>
  </si>
  <si>
    <t>Lavorazione suolo</t>
  </si>
  <si>
    <t>Concimazione</t>
  </si>
  <si>
    <t>Lotta fitosanitaria</t>
  </si>
  <si>
    <t>Impalcatura e potatura arboreti</t>
  </si>
  <si>
    <t>Stabulazione del bestiame</t>
  </si>
  <si>
    <t>Nutrizione animale</t>
  </si>
  <si>
    <t>Mungitura</t>
  </si>
  <si>
    <t>Gestione rifiuti</t>
  </si>
  <si>
    <t>Meccanizzazione</t>
  </si>
  <si>
    <t>Struttura e utilizzo degli edifici</t>
  </si>
  <si>
    <t>Organizzazione e gestione aziendale</t>
  </si>
  <si>
    <t>Vendita e marketing dei prodotti</t>
  </si>
  <si>
    <t>Altro</t>
  </si>
  <si>
    <t>(1) Le aziende innovatrici sono quelle che hanno effettuato almeno un invesimento finalizzato ad innovare la tecnica o la gestione della produzione nel triennio 2018-2020.</t>
  </si>
  <si>
    <t>(2) Sono escluse le proprietà collettive.</t>
  </si>
  <si>
    <t>Totale aziende agricole</t>
  </si>
  <si>
    <t>Attività informatizzate</t>
  </si>
  <si>
    <t>Aziende agricole informatizzate</t>
  </si>
  <si>
    <t>Contabilità</t>
  </si>
  <si>
    <t xml:space="preserve">Gestione delle coltivazioni </t>
  </si>
  <si>
    <t>Gestione degli allevamenti</t>
  </si>
  <si>
    <t>Gestione delle attività connesse</t>
  </si>
  <si>
    <t>Tavola 3.1 - Numero di aziende con attività connesse e capo azienda con età fino a 40 anni per regione (1). Anno 2020</t>
  </si>
  <si>
    <t>Tavola 3.3 - Numero di aziende con attività connesse per regione (1). Anno 2020</t>
  </si>
  <si>
    <t>Tavola 11.2 - Aziende innovatrici (1) con capo azienda con età oltre 40 anni per ambito di effettuazione dell'investimento e regione (2). Anno 2020</t>
  </si>
  <si>
    <t>Tavola 11.1- Aziende innovatrici (1) con capo azienda con età fino a 40 anni per ambito di effettuazione dell'investimento e regione (2). Anno 2020</t>
  </si>
  <si>
    <t>Vendita diretta in azienda</t>
  </si>
  <si>
    <t>Vendita diretta fuori azienda</t>
  </si>
  <si>
    <t>Vendita ad altre aziende agricole</t>
  </si>
  <si>
    <t>Vendita a imprese industriali in Libero mercato</t>
  </si>
  <si>
    <t>Vendita a imprese industriali con Accordi pluriennali</t>
  </si>
  <si>
    <t>Vendita a imprese commerciali in Libero mercato</t>
  </si>
  <si>
    <t>Vendita a imprese commerciali con Accordi pluriennali</t>
  </si>
  <si>
    <t>Vendita o conferimento a organismi associativi</t>
  </si>
  <si>
    <t>Tavola 3.2 - Numero di aziende con attività connesse e capo azienda con età oltre 40 anni per regione  (1). Anno 2020</t>
  </si>
  <si>
    <t>Tavola 11.3 - Aziende innovatrici (1) per ambito di effettuazione dell'investimento e regione (2). Anno 2020</t>
  </si>
  <si>
    <t>Tavola 15  - Aziende che fanno commercializzazione per canale commerciale, regione e età del capo azienda (&lt;=40 anni e oltre 40 anni) (1). Anno 2020</t>
  </si>
  <si>
    <t>Tavola 1 - Numero aziende e SAU per regione, totale aziende e aziende per età del capo azienda  (&lt;=40 anni, oltre 40 anni e totale)  (1). Anno 2020</t>
  </si>
  <si>
    <t xml:space="preserve">Tavola 2 - Aziende e SAU  per titolo di possesso dei terreni e regione, totale aziende e aziende  per età del capo azienda (&lt;=40 anni, oltre 40 anni e totale)(1). Anno 2020 </t>
  </si>
  <si>
    <t>Tavola 4  - Aziende per titolo di studio del capo azienda, regione e età del capo azienda (&lt;=40 anni, oltre 40 anni e totale) (1). Anno 2020</t>
  </si>
  <si>
    <t>Tavola 5  - Aziende per destinazione della produzione finale, regione e età del capo azienda (&lt;=40 anni, oltre 40 anni e totale) (1). Anno 2020</t>
  </si>
  <si>
    <t>Tavola 6  - Aziende per tempo di conduzione dell'attività, regione e età del capo azienda (&lt;=40 anni, oltre 40 anni e totale) (1). Anno 2020</t>
  </si>
  <si>
    <t>Tavola 7  - Aziende per soggetto da cui si è rilevata la conduzione dell'azienda, regione e età del capo azienda (&lt;=40 anni, oltre 40 anni e totale) (1). Anno 2020</t>
  </si>
  <si>
    <t>Tavola 8  - Aziende per tipologia di associazionismo, regione e età del capo azienda (&lt;=40 anni, oltre 40 anni e totale) (1). Anno 2020</t>
  </si>
  <si>
    <t>Tavola 9  - Aziende zootecniche che praticano allevamento con metodo biologico, regione e età del capo azienda (&lt;=40 anni, oltre 40 anni e totale) (1). Anno 2020</t>
  </si>
  <si>
    <t>Tavola 10  - Aziende agricole che adottano metodi di coltivazione biologici, regione e età del capo azienda (&lt;=40 anni, oltre 40 anni e totale) (1). Anno 2020</t>
  </si>
  <si>
    <t>Tavola 13  - Aziende con capo azienda che ha frequentato corsi di formazione agricola, per regione e età del capo azienda (&lt;=40 anni, oltre 40 anni e totale) (1). Anno 2020</t>
  </si>
  <si>
    <t>Tavola 12 - Aziende informatizzate per tipo di attività informatizzata, regione e età del capo azienda (&lt;=40 anni, oltre 40 anni e totale) (1). Anno 2020</t>
  </si>
  <si>
    <t>Tavola 14  - Aziende che commercializzano, per regione e età del capo azienda (&lt;=40 anni, oltre 40 anni e totale) (1). Anno 2020</t>
  </si>
  <si>
    <t>Provincia Autonoma di Bolzano/Bozen</t>
  </si>
  <si>
    <t>Provincia Autonoma di Trento</t>
  </si>
  <si>
    <t>Tavola 16 - Aziende e SAU  per titolo di possesso dei terreni (1) e regione. Anno 2020 (2)</t>
  </si>
  <si>
    <t>(2) Il totale delle aziende agcirole non include 12.499 aziende agricole senza SAU.</t>
  </si>
  <si>
    <t>(1) Un'azienda può avere diversi terreni con più titoli di possesso.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</si>
</sst>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0"/>
      <name val="MS Sans Serif"/>
      <family val="2"/>
    </font>
    <font>
      <b/>
      <sz val="10"/>
      <color indexed="8"/>
      <name val="Arial Narrow"/>
      <family val="2"/>
    </font>
    <font>
      <sz val="10"/>
      <color theme="1"/>
      <name val="Calibri"/>
      <family val="2"/>
      <scheme val="minor"/>
    </font>
    <font>
      <b/>
      <sz val="9"/>
      <color indexed="8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i/>
      <sz val="9"/>
      <color theme="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Font="0" applyAlignment="0" applyProtection="0"/>
    <xf numFmtId="0" fontId="5" fillId="0" borderId="0"/>
  </cellStyleXfs>
  <cellXfs count="113">
    <xf numFmtId="0" fontId="0" fillId="0" borderId="0" xfId="0"/>
    <xf numFmtId="0" fontId="3" fillId="3" borderId="0" xfId="0" applyFont="1" applyFill="1" applyBorder="1"/>
    <xf numFmtId="0" fontId="4" fillId="3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0" fontId="8" fillId="3" borderId="0" xfId="0" applyFont="1" applyFill="1" applyBorder="1" applyAlignment="1">
      <alignment horizontal="right" wrapText="1"/>
    </xf>
    <xf numFmtId="0" fontId="8" fillId="3" borderId="3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/>
    </xf>
    <xf numFmtId="0" fontId="11" fillId="3" borderId="3" xfId="0" applyFont="1" applyFill="1" applyBorder="1" applyAlignment="1">
      <alignment wrapText="1"/>
    </xf>
    <xf numFmtId="3" fontId="11" fillId="3" borderId="3" xfId="0" applyNumberFormat="1" applyFont="1" applyFill="1" applyBorder="1" applyAlignment="1">
      <alignment horizontal="right" wrapText="1"/>
    </xf>
    <xf numFmtId="0" fontId="15" fillId="4" borderId="0" xfId="0" applyFont="1" applyFill="1" applyAlignment="1">
      <alignment vertical="center" wrapText="1"/>
    </xf>
    <xf numFmtId="3" fontId="12" fillId="4" borderId="0" xfId="0" applyNumberFormat="1" applyFont="1" applyFill="1" applyBorder="1" applyAlignment="1">
      <alignment horizontal="right" wrapText="1"/>
    </xf>
    <xf numFmtId="3" fontId="12" fillId="4" borderId="0" xfId="0" applyNumberFormat="1" applyFont="1" applyFill="1" applyBorder="1"/>
    <xf numFmtId="0" fontId="16" fillId="4" borderId="0" xfId="0" applyFont="1" applyFill="1" applyAlignment="1">
      <alignment vertical="center" wrapText="1"/>
    </xf>
    <xf numFmtId="3" fontId="17" fillId="4" borderId="0" xfId="0" applyNumberFormat="1" applyFont="1" applyFill="1" applyBorder="1"/>
    <xf numFmtId="0" fontId="16" fillId="4" borderId="3" xfId="0" applyFont="1" applyFill="1" applyBorder="1" applyAlignment="1">
      <alignment vertical="center" wrapText="1"/>
    </xf>
    <xf numFmtId="3" fontId="17" fillId="4" borderId="3" xfId="0" applyNumberFormat="1" applyFont="1" applyFill="1" applyBorder="1"/>
    <xf numFmtId="0" fontId="11" fillId="3" borderId="0" xfId="0" applyFont="1" applyFill="1" applyBorder="1" applyAlignment="1">
      <alignment wrapText="1"/>
    </xf>
    <xf numFmtId="3" fontId="11" fillId="3" borderId="0" xfId="0" applyNumberFormat="1" applyFont="1" applyFill="1" applyBorder="1" applyAlignment="1">
      <alignment horizontal="right" wrapText="1"/>
    </xf>
    <xf numFmtId="0" fontId="11" fillId="3" borderId="0" xfId="0" applyFont="1" applyFill="1" applyBorder="1"/>
    <xf numFmtId="3" fontId="11" fillId="3" borderId="0" xfId="0" applyNumberFormat="1" applyFont="1" applyFill="1" applyBorder="1"/>
    <xf numFmtId="0" fontId="15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0" fontId="11" fillId="0" borderId="0" xfId="0" applyFont="1"/>
    <xf numFmtId="0" fontId="8" fillId="3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3" fontId="11" fillId="3" borderId="3" xfId="0" applyNumberFormat="1" applyFont="1" applyFill="1" applyBorder="1" applyAlignment="1">
      <alignment wrapText="1"/>
    </xf>
    <xf numFmtId="3" fontId="11" fillId="3" borderId="0" xfId="0" applyNumberFormat="1" applyFont="1" applyFill="1" applyBorder="1" applyAlignment="1">
      <alignment wrapText="1"/>
    </xf>
    <xf numFmtId="0" fontId="14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3" fontId="11" fillId="3" borderId="0" xfId="0" applyNumberFormat="1" applyFont="1" applyFill="1" applyBorder="1" applyAlignment="1">
      <alignment horizontal="right"/>
    </xf>
    <xf numFmtId="0" fontId="8" fillId="3" borderId="0" xfId="0" quotePrefix="1" applyFont="1" applyFill="1" applyBorder="1" applyAlignment="1">
      <alignment horizontal="right" wrapText="1"/>
    </xf>
    <xf numFmtId="0" fontId="11" fillId="3" borderId="0" xfId="0" quotePrefix="1" applyFont="1" applyFill="1" applyBorder="1"/>
    <xf numFmtId="0" fontId="9" fillId="3" borderId="3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right" vertical="center" wrapText="1"/>
    </xf>
    <xf numFmtId="3" fontId="19" fillId="3" borderId="0" xfId="0" applyNumberFormat="1" applyFont="1" applyFill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164" fontId="3" fillId="3" borderId="0" xfId="0" applyNumberFormat="1" applyFont="1" applyFill="1" applyBorder="1"/>
    <xf numFmtId="0" fontId="8" fillId="3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left"/>
    </xf>
    <xf numFmtId="0" fontId="14" fillId="0" borderId="0" xfId="0" applyFont="1" applyBorder="1" applyAlignment="1">
      <alignment horizontal="right" vertical="center" wrapText="1"/>
    </xf>
    <xf numFmtId="0" fontId="20" fillId="0" borderId="0" xfId="0" applyFont="1"/>
    <xf numFmtId="0" fontId="8" fillId="3" borderId="0" xfId="0" applyFont="1" applyFill="1" applyBorder="1" applyAlignment="1">
      <alignment horizontal="center" vertical="center"/>
    </xf>
    <xf numFmtId="0" fontId="0" fillId="0" borderId="0" xfId="0" applyBorder="1" applyAlignment="1"/>
    <xf numFmtId="3" fontId="12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8" fillId="3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8" fillId="3" borderId="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wrapText="1"/>
    </xf>
    <xf numFmtId="0" fontId="11" fillId="3" borderId="0" xfId="0" quotePrefix="1" applyFont="1" applyFill="1" applyBorder="1" applyAlignment="1">
      <alignment horizontal="left" wrapText="1"/>
    </xf>
    <xf numFmtId="0" fontId="3" fillId="3" borderId="0" xfId="0" applyFont="1" applyFill="1" applyBorder="1" applyAlignment="1"/>
    <xf numFmtId="0" fontId="8" fillId="3" borderId="3" xfId="0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wrapText="1"/>
    </xf>
    <xf numFmtId="0" fontId="9" fillId="0" borderId="3" xfId="0" applyFont="1" applyBorder="1" applyAlignment="1">
      <alignment horizontal="center"/>
    </xf>
    <xf numFmtId="3" fontId="8" fillId="3" borderId="0" xfId="0" applyNumberFormat="1" applyFont="1" applyFill="1" applyBorder="1" applyAlignment="1">
      <alignment wrapText="1"/>
    </xf>
    <xf numFmtId="0" fontId="14" fillId="0" borderId="0" xfId="0" applyFont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8" fillId="3" borderId="0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9" fillId="3" borderId="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1" fillId="3" borderId="4" xfId="0" quotePrefix="1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8" fillId="3" borderId="4" xfId="0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1" fillId="3" borderId="4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1" fillId="3" borderId="0" xfId="0" applyFont="1" applyFill="1" applyBorder="1" applyAlignment="1">
      <alignment horizontal="left" wrapText="1"/>
    </xf>
    <xf numFmtId="3" fontId="19" fillId="3" borderId="4" xfId="0" applyNumberFormat="1" applyFont="1" applyFill="1" applyBorder="1" applyAlignment="1">
      <alignment wrapText="1"/>
    </xf>
    <xf numFmtId="3" fontId="9" fillId="0" borderId="4" xfId="0" applyNumberFormat="1" applyFont="1" applyBorder="1" applyAlignment="1">
      <alignment wrapText="1"/>
    </xf>
    <xf numFmtId="0" fontId="11" fillId="3" borderId="0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</cellXfs>
  <cellStyles count="4">
    <cellStyle name="Migliaia 2" xfId="1"/>
    <cellStyle name="Normale" xfId="0" builtinId="0"/>
    <cellStyle name="Normale 2" xfId="3"/>
    <cellStyle name="Not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MEA_1409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"/>
      <sheetName val="titposs"/>
      <sheetName val="att_con"/>
      <sheetName val="capotitstu"/>
      <sheetName val="corsicapo"/>
      <sheetName val="autocons"/>
      <sheetName val="autoc"/>
      <sheetName val="TEMPO_COND"/>
      <sheetName val="RILEV_COND"/>
      <sheetName val="inform"/>
      <sheetName val="innovaz"/>
      <sheetName val="FAM_GIOV"/>
      <sheetName val="rete"/>
      <sheetName val="COLTBIO"/>
      <sheetName val="VAR_2010"/>
      <sheetName val="ALLEVABIO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T3" t="str">
            <v>Somma di innova</v>
          </cell>
          <cell r="AU3" t="str">
            <v>Somma di innovb</v>
          </cell>
          <cell r="AV3" t="str">
            <v>Somma di innovc</v>
          </cell>
          <cell r="AW3" t="str">
            <v>Somma di innovd</v>
          </cell>
        </row>
        <row r="4">
          <cell r="AT4">
            <v>494</v>
          </cell>
          <cell r="AU4">
            <v>1655</v>
          </cell>
          <cell r="AV4">
            <v>878</v>
          </cell>
          <cell r="AW4">
            <v>1217</v>
          </cell>
        </row>
        <row r="5">
          <cell r="AT5">
            <v>15</v>
          </cell>
          <cell r="AU5">
            <v>59</v>
          </cell>
          <cell r="AV5">
            <v>35</v>
          </cell>
          <cell r="AW5">
            <v>16</v>
          </cell>
        </row>
        <row r="6">
          <cell r="AT6">
            <v>562</v>
          </cell>
          <cell r="AU6">
            <v>1211</v>
          </cell>
          <cell r="AV6">
            <v>963</v>
          </cell>
          <cell r="AW6">
            <v>1385</v>
          </cell>
        </row>
        <row r="7">
          <cell r="AT7">
            <v>1037</v>
          </cell>
          <cell r="AU7">
            <v>2420</v>
          </cell>
          <cell r="AV7">
            <v>1623</v>
          </cell>
          <cell r="AW7">
            <v>1459</v>
          </cell>
        </row>
        <row r="8">
          <cell r="AT8">
            <v>1115</v>
          </cell>
          <cell r="AU8">
            <v>1123</v>
          </cell>
          <cell r="AV8">
            <v>366</v>
          </cell>
          <cell r="AW8">
            <v>524</v>
          </cell>
        </row>
        <row r="9">
          <cell r="AT9">
            <v>720</v>
          </cell>
          <cell r="AU9">
            <v>2550</v>
          </cell>
          <cell r="AV9">
            <v>1996</v>
          </cell>
          <cell r="AW9">
            <v>1714</v>
          </cell>
        </row>
        <row r="10">
          <cell r="AT10">
            <v>158</v>
          </cell>
          <cell r="AU10">
            <v>556</v>
          </cell>
          <cell r="AV10">
            <v>549</v>
          </cell>
          <cell r="AW10">
            <v>419</v>
          </cell>
        </row>
        <row r="11">
          <cell r="AT11">
            <v>71</v>
          </cell>
          <cell r="AU11">
            <v>348</v>
          </cell>
          <cell r="AV11">
            <v>309</v>
          </cell>
          <cell r="AW11">
            <v>218</v>
          </cell>
        </row>
        <row r="12">
          <cell r="AT12">
            <v>741</v>
          </cell>
          <cell r="AU12">
            <v>2539</v>
          </cell>
          <cell r="AV12">
            <v>1969</v>
          </cell>
          <cell r="AW12">
            <v>1449</v>
          </cell>
        </row>
        <row r="13">
          <cell r="AT13">
            <v>395</v>
          </cell>
          <cell r="AU13">
            <v>1200</v>
          </cell>
          <cell r="AV13">
            <v>538</v>
          </cell>
          <cell r="AW13">
            <v>921</v>
          </cell>
        </row>
        <row r="14">
          <cell r="AT14">
            <v>125</v>
          </cell>
          <cell r="AU14">
            <v>327</v>
          </cell>
          <cell r="AV14">
            <v>153</v>
          </cell>
          <cell r="AW14">
            <v>318</v>
          </cell>
        </row>
        <row r="15">
          <cell r="AT15">
            <v>160</v>
          </cell>
          <cell r="AU15">
            <v>462</v>
          </cell>
          <cell r="AV15">
            <v>182</v>
          </cell>
          <cell r="AW15">
            <v>359</v>
          </cell>
        </row>
        <row r="16">
          <cell r="AT16">
            <v>347</v>
          </cell>
          <cell r="AU16">
            <v>925</v>
          </cell>
          <cell r="AV16">
            <v>632</v>
          </cell>
          <cell r="AW16">
            <v>722</v>
          </cell>
        </row>
        <row r="17">
          <cell r="AT17">
            <v>173</v>
          </cell>
          <cell r="AU17">
            <v>701</v>
          </cell>
          <cell r="AV17">
            <v>239</v>
          </cell>
          <cell r="AW17">
            <v>419</v>
          </cell>
        </row>
        <row r="18">
          <cell r="AT18">
            <v>62</v>
          </cell>
          <cell r="AU18">
            <v>149</v>
          </cell>
          <cell r="AV18">
            <v>52</v>
          </cell>
          <cell r="AW18">
            <v>125</v>
          </cell>
        </row>
        <row r="19">
          <cell r="AT19">
            <v>237</v>
          </cell>
          <cell r="AU19">
            <v>802</v>
          </cell>
          <cell r="AV19">
            <v>499</v>
          </cell>
          <cell r="AW19">
            <v>540</v>
          </cell>
        </row>
        <row r="20">
          <cell r="AT20">
            <v>715</v>
          </cell>
          <cell r="AU20">
            <v>2053</v>
          </cell>
          <cell r="AV20">
            <v>1761</v>
          </cell>
          <cell r="AW20">
            <v>1817</v>
          </cell>
        </row>
        <row r="21">
          <cell r="AT21">
            <v>154</v>
          </cell>
          <cell r="AU21">
            <v>293</v>
          </cell>
          <cell r="AV21">
            <v>224</v>
          </cell>
          <cell r="AW21">
            <v>266</v>
          </cell>
        </row>
      </sheetData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35"/>
  <sheetViews>
    <sheetView showGridLines="0" zoomScaleNormal="100" zoomScaleSheetLayoutView="80" workbookViewId="0">
      <selection activeCell="A14" sqref="A14"/>
    </sheetView>
  </sheetViews>
  <sheetFormatPr defaultColWidth="9.140625" defaultRowHeight="15" customHeight="1" x14ac:dyDescent="0.25"/>
  <cols>
    <col min="1" max="1" width="26.85546875" style="1" customWidth="1"/>
    <col min="2" max="3" width="12.7109375" style="1" customWidth="1"/>
    <col min="4" max="4" width="3" style="1" customWidth="1"/>
    <col min="5" max="6" width="12.7109375" style="1" customWidth="1"/>
    <col min="7" max="7" width="3" style="1" customWidth="1"/>
    <col min="8" max="9" width="12.7109375" style="1" customWidth="1"/>
    <col min="10" max="16384" width="9.140625" style="1"/>
  </cols>
  <sheetData>
    <row r="1" spans="1:14" s="2" customFormat="1" ht="18" customHeight="1" x14ac:dyDescent="0.25">
      <c r="A1" s="78" t="s">
        <v>138</v>
      </c>
      <c r="B1" s="78"/>
      <c r="C1" s="78"/>
      <c r="D1" s="78"/>
      <c r="E1" s="78"/>
      <c r="F1" s="78"/>
      <c r="G1" s="78"/>
      <c r="H1" s="78"/>
      <c r="I1" s="78"/>
    </row>
    <row r="2" spans="1:14" ht="15" customHeight="1" x14ac:dyDescent="0.25">
      <c r="A2" s="74" t="s">
        <v>22</v>
      </c>
      <c r="B2" s="77" t="s">
        <v>66</v>
      </c>
      <c r="C2" s="73"/>
      <c r="D2" s="31"/>
      <c r="E2" s="77" t="s">
        <v>75</v>
      </c>
      <c r="F2" s="73"/>
      <c r="G2" s="31"/>
      <c r="H2" s="72" t="s">
        <v>0</v>
      </c>
      <c r="I2" s="73"/>
    </row>
    <row r="3" spans="1:14" ht="36" customHeight="1" x14ac:dyDescent="0.25">
      <c r="A3" s="75"/>
      <c r="B3" s="4" t="s">
        <v>67</v>
      </c>
      <c r="C3" s="4" t="s">
        <v>68</v>
      </c>
      <c r="D3" s="32"/>
      <c r="E3" s="4" t="s">
        <v>67</v>
      </c>
      <c r="F3" s="4" t="s">
        <v>68</v>
      </c>
      <c r="G3" s="20"/>
      <c r="H3" s="4" t="s">
        <v>67</v>
      </c>
      <c r="I3" s="4" t="s">
        <v>68</v>
      </c>
    </row>
    <row r="4" spans="1:14" ht="6.75" customHeight="1" x14ac:dyDescent="0.25">
      <c r="A4" s="76"/>
      <c r="B4" s="39"/>
      <c r="C4" s="39"/>
      <c r="D4" s="39"/>
      <c r="E4" s="39"/>
      <c r="F4" s="39"/>
      <c r="G4" s="39"/>
      <c r="H4" s="39"/>
      <c r="I4" s="39"/>
    </row>
    <row r="5" spans="1:14" ht="15" customHeight="1" x14ac:dyDescent="0.25">
      <c r="A5" s="18" t="s">
        <v>15</v>
      </c>
      <c r="B5" s="19">
        <v>6072</v>
      </c>
      <c r="C5" s="19">
        <v>136280.74</v>
      </c>
      <c r="D5" s="19"/>
      <c r="E5" s="19">
        <v>45525</v>
      </c>
      <c r="F5" s="19">
        <v>773357.58000000205</v>
      </c>
      <c r="G5" s="19"/>
      <c r="H5" s="19">
        <v>51597</v>
      </c>
      <c r="I5" s="19">
        <v>909638.32000000204</v>
      </c>
      <c r="N5" s="47"/>
    </row>
    <row r="6" spans="1:14" ht="15" customHeight="1" x14ac:dyDescent="0.25">
      <c r="A6" s="18" t="s">
        <v>11</v>
      </c>
      <c r="B6" s="19">
        <v>392</v>
      </c>
      <c r="C6" s="19">
        <v>17286.84</v>
      </c>
      <c r="D6" s="19"/>
      <c r="E6" s="19">
        <v>2098</v>
      </c>
      <c r="F6" s="19">
        <v>42726.289999999899</v>
      </c>
      <c r="G6" s="19"/>
      <c r="H6" s="19">
        <v>2490</v>
      </c>
      <c r="I6" s="19">
        <v>60013.129999999903</v>
      </c>
    </row>
    <row r="7" spans="1:14" ht="15" customHeight="1" x14ac:dyDescent="0.25">
      <c r="A7" s="18" t="s">
        <v>10</v>
      </c>
      <c r="B7" s="19">
        <v>5382</v>
      </c>
      <c r="C7" s="19">
        <v>121633.08</v>
      </c>
      <c r="D7" s="19"/>
      <c r="E7" s="19">
        <v>41400</v>
      </c>
      <c r="F7" s="19">
        <v>851734.00000000396</v>
      </c>
      <c r="G7" s="19"/>
      <c r="H7" s="19">
        <v>46782</v>
      </c>
      <c r="I7" s="19">
        <v>973367.08000000392</v>
      </c>
    </row>
    <row r="8" spans="1:14" ht="15" customHeight="1" x14ac:dyDescent="0.25">
      <c r="A8" s="18" t="s">
        <v>150</v>
      </c>
      <c r="B8" s="19">
        <v>2757</v>
      </c>
      <c r="C8" s="19">
        <v>22807.59</v>
      </c>
      <c r="D8" s="19"/>
      <c r="E8" s="19">
        <v>16775</v>
      </c>
      <c r="F8" s="19">
        <v>129096.14</v>
      </c>
      <c r="G8" s="19"/>
      <c r="H8" s="19">
        <v>19532</v>
      </c>
      <c r="I8" s="19">
        <v>151903.73000000001</v>
      </c>
    </row>
    <row r="9" spans="1:14" ht="15" customHeight="1" x14ac:dyDescent="0.25">
      <c r="A9" s="18" t="s">
        <v>151</v>
      </c>
      <c r="B9" s="19">
        <v>1942</v>
      </c>
      <c r="C9" s="19">
        <v>20230.59</v>
      </c>
      <c r="D9" s="19"/>
      <c r="E9" s="19">
        <v>12060</v>
      </c>
      <c r="F9" s="19">
        <v>68412.360000000102</v>
      </c>
      <c r="G9" s="19"/>
      <c r="H9" s="19">
        <v>14002</v>
      </c>
      <c r="I9" s="19">
        <v>88642.950000000099</v>
      </c>
    </row>
    <row r="10" spans="1:14" ht="15" customHeight="1" x14ac:dyDescent="0.25">
      <c r="A10" s="18" t="s">
        <v>16</v>
      </c>
      <c r="B10" s="19">
        <v>6831</v>
      </c>
      <c r="C10" s="19">
        <v>114080.24</v>
      </c>
      <c r="D10" s="19"/>
      <c r="E10" s="19">
        <v>76032</v>
      </c>
      <c r="F10" s="19">
        <v>701508.270000002</v>
      </c>
      <c r="G10" s="19"/>
      <c r="H10" s="19">
        <v>82863</v>
      </c>
      <c r="I10" s="19">
        <v>815588.51000000199</v>
      </c>
    </row>
    <row r="11" spans="1:14" ht="15" customHeight="1" x14ac:dyDescent="0.25">
      <c r="A11" s="18" t="s">
        <v>13</v>
      </c>
      <c r="B11" s="19">
        <v>1465</v>
      </c>
      <c r="C11" s="19">
        <v>27914.13</v>
      </c>
      <c r="D11" s="19"/>
      <c r="E11" s="19">
        <v>14896</v>
      </c>
      <c r="F11" s="19">
        <v>189049.58</v>
      </c>
      <c r="G11" s="19"/>
      <c r="H11" s="19">
        <v>16361</v>
      </c>
      <c r="I11" s="19">
        <v>216963.71</v>
      </c>
    </row>
    <row r="12" spans="1:14" ht="15" customHeight="1" x14ac:dyDescent="0.25">
      <c r="A12" s="18" t="s">
        <v>9</v>
      </c>
      <c r="B12" s="19">
        <v>1411</v>
      </c>
      <c r="C12" s="19">
        <v>7153.37</v>
      </c>
      <c r="D12" s="19"/>
      <c r="E12" s="19">
        <v>11437</v>
      </c>
      <c r="F12" s="19">
        <v>35115.180000000197</v>
      </c>
      <c r="G12" s="19"/>
      <c r="H12" s="19">
        <v>12848</v>
      </c>
      <c r="I12" s="19">
        <v>42268.550000000199</v>
      </c>
    </row>
    <row r="13" spans="1:14" ht="15" customHeight="1" x14ac:dyDescent="0.25">
      <c r="A13" s="18" t="s">
        <v>12</v>
      </c>
      <c r="B13" s="19">
        <v>4200</v>
      </c>
      <c r="C13" s="19">
        <v>119072.9</v>
      </c>
      <c r="D13" s="40"/>
      <c r="E13" s="40">
        <v>49431</v>
      </c>
      <c r="F13" s="19">
        <v>922599.88999999803</v>
      </c>
      <c r="G13" s="19"/>
      <c r="H13" s="19">
        <v>53631</v>
      </c>
      <c r="I13" s="19">
        <v>1041672.7899999981</v>
      </c>
    </row>
    <row r="14" spans="1:14" ht="15" customHeight="1" x14ac:dyDescent="0.25">
      <c r="A14" s="18" t="s">
        <v>17</v>
      </c>
      <c r="B14" s="19">
        <v>4336</v>
      </c>
      <c r="C14" s="19">
        <v>75395.179999999906</v>
      </c>
      <c r="D14" s="40"/>
      <c r="E14" s="40">
        <v>47773</v>
      </c>
      <c r="F14" s="19">
        <v>562485.25000000396</v>
      </c>
      <c r="G14" s="19"/>
      <c r="H14" s="19">
        <v>52109</v>
      </c>
      <c r="I14" s="19">
        <v>637880.43000000389</v>
      </c>
    </row>
    <row r="15" spans="1:14" ht="15" customHeight="1" x14ac:dyDescent="0.25">
      <c r="A15" s="18" t="s">
        <v>8</v>
      </c>
      <c r="B15" s="19">
        <v>2446</v>
      </c>
      <c r="C15" s="19">
        <v>48394.67</v>
      </c>
      <c r="D15" s="40"/>
      <c r="E15" s="40">
        <v>24490</v>
      </c>
      <c r="F15" s="19">
        <v>240868.65999999901</v>
      </c>
      <c r="G15" s="19"/>
      <c r="H15" s="19">
        <v>26936</v>
      </c>
      <c r="I15" s="19">
        <v>289263.32999999903</v>
      </c>
    </row>
    <row r="16" spans="1:14" ht="15" customHeight="1" x14ac:dyDescent="0.25">
      <c r="A16" s="18" t="s">
        <v>18</v>
      </c>
      <c r="B16" s="19">
        <v>2784</v>
      </c>
      <c r="C16" s="19">
        <v>67323.539999999906</v>
      </c>
      <c r="D16" s="40"/>
      <c r="E16" s="40">
        <v>30876</v>
      </c>
      <c r="F16" s="19">
        <v>378168.71000000299</v>
      </c>
      <c r="G16" s="19"/>
      <c r="H16" s="19">
        <v>33660</v>
      </c>
      <c r="I16" s="19">
        <v>445492.25000000291</v>
      </c>
    </row>
    <row r="17" spans="1:9" ht="15" customHeight="1" x14ac:dyDescent="0.25">
      <c r="A17" s="18" t="s">
        <v>7</v>
      </c>
      <c r="B17" s="19">
        <v>6475</v>
      </c>
      <c r="C17" s="19">
        <v>96964.42</v>
      </c>
      <c r="D17" s="40"/>
      <c r="E17" s="40">
        <v>59792</v>
      </c>
      <c r="F17" s="19">
        <v>534561.920000004</v>
      </c>
      <c r="G17" s="19"/>
      <c r="H17" s="19">
        <v>66267</v>
      </c>
      <c r="I17" s="19">
        <v>631526.34000000404</v>
      </c>
    </row>
    <row r="18" spans="1:9" ht="15" customHeight="1" x14ac:dyDescent="0.25">
      <c r="A18" s="18" t="s">
        <v>6</v>
      </c>
      <c r="B18" s="19">
        <v>3123</v>
      </c>
      <c r="C18" s="19">
        <v>52909.91</v>
      </c>
      <c r="D18" s="19"/>
      <c r="E18" s="19">
        <v>41242</v>
      </c>
      <c r="F18" s="19">
        <v>293380.61999999703</v>
      </c>
      <c r="G18" s="19"/>
      <c r="H18" s="19">
        <v>44365</v>
      </c>
      <c r="I18" s="19">
        <v>346290.529999997</v>
      </c>
    </row>
    <row r="19" spans="1:9" ht="15" customHeight="1" x14ac:dyDescent="0.25">
      <c r="A19" s="18" t="s">
        <v>19</v>
      </c>
      <c r="B19" s="19">
        <v>1463</v>
      </c>
      <c r="C19" s="19">
        <v>25695.97</v>
      </c>
      <c r="D19" s="19"/>
      <c r="E19" s="19">
        <v>16731</v>
      </c>
      <c r="F19" s="19">
        <v>150422.43999999901</v>
      </c>
      <c r="G19" s="19"/>
      <c r="H19" s="19">
        <v>18194</v>
      </c>
      <c r="I19" s="19">
        <v>176118.40999999901</v>
      </c>
    </row>
    <row r="20" spans="1:9" ht="15" customHeight="1" x14ac:dyDescent="0.25">
      <c r="A20" s="18" t="s">
        <v>5</v>
      </c>
      <c r="B20" s="19">
        <v>8659</v>
      </c>
      <c r="C20" s="19">
        <v>92282.140000000101</v>
      </c>
      <c r="D20" s="19"/>
      <c r="E20" s="19">
        <v>70446</v>
      </c>
      <c r="F20" s="19">
        <v>397883.41999999399</v>
      </c>
      <c r="G20" s="19"/>
      <c r="H20" s="19">
        <v>79105</v>
      </c>
      <c r="I20" s="19">
        <v>490165.55999999412</v>
      </c>
    </row>
    <row r="21" spans="1:9" ht="15" customHeight="1" x14ac:dyDescent="0.25">
      <c r="A21" s="18" t="s">
        <v>20</v>
      </c>
      <c r="B21" s="19">
        <v>12941</v>
      </c>
      <c r="C21" s="19">
        <v>176054.46000000101</v>
      </c>
      <c r="D21" s="19"/>
      <c r="E21" s="19">
        <v>178451</v>
      </c>
      <c r="F21" s="19">
        <v>1103936.00999997</v>
      </c>
      <c r="G21" s="19"/>
      <c r="H21" s="19">
        <v>191392</v>
      </c>
      <c r="I21" s="19">
        <v>1279990.4699999709</v>
      </c>
    </row>
    <row r="22" spans="1:9" ht="15" customHeight="1" x14ac:dyDescent="0.25">
      <c r="A22" s="18" t="s">
        <v>4</v>
      </c>
      <c r="B22" s="19">
        <v>3436</v>
      </c>
      <c r="C22" s="19">
        <v>78012.87</v>
      </c>
      <c r="D22" s="19"/>
      <c r="E22" s="19">
        <v>30354</v>
      </c>
      <c r="F22" s="19">
        <v>359920.63999999902</v>
      </c>
      <c r="G22" s="19"/>
      <c r="H22" s="19">
        <v>33790</v>
      </c>
      <c r="I22" s="19">
        <v>437933.50999999902</v>
      </c>
    </row>
    <row r="23" spans="1:9" ht="15" customHeight="1" x14ac:dyDescent="0.25">
      <c r="A23" s="18" t="s">
        <v>3</v>
      </c>
      <c r="B23" s="19">
        <v>8222</v>
      </c>
      <c r="C23" s="19">
        <v>87722.52</v>
      </c>
      <c r="D23" s="19"/>
      <c r="E23" s="19">
        <v>87187</v>
      </c>
      <c r="F23" s="19">
        <v>427125.81000001001</v>
      </c>
      <c r="G23" s="19"/>
      <c r="H23" s="19">
        <v>95409</v>
      </c>
      <c r="I23" s="19">
        <v>514848.33000001003</v>
      </c>
    </row>
    <row r="24" spans="1:9" ht="15" customHeight="1" x14ac:dyDescent="0.25">
      <c r="A24" s="18" t="s">
        <v>2</v>
      </c>
      <c r="B24" s="19">
        <v>13476</v>
      </c>
      <c r="C24" s="19">
        <v>237324.82</v>
      </c>
      <c r="D24" s="19"/>
      <c r="E24" s="19">
        <v>128854</v>
      </c>
      <c r="F24" s="19">
        <v>1092685.29999999</v>
      </c>
      <c r="G24" s="19"/>
      <c r="H24" s="19">
        <v>142330</v>
      </c>
      <c r="I24" s="19">
        <v>1330010.1199999901</v>
      </c>
    </row>
    <row r="25" spans="1:9" ht="15" customHeight="1" x14ac:dyDescent="0.25">
      <c r="A25" s="9" t="s">
        <v>1</v>
      </c>
      <c r="B25" s="10">
        <v>7073</v>
      </c>
      <c r="C25" s="10">
        <v>294345.87000000098</v>
      </c>
      <c r="D25" s="10"/>
      <c r="E25" s="10">
        <v>39792</v>
      </c>
      <c r="F25" s="10">
        <v>879116.07000000798</v>
      </c>
      <c r="G25" s="10"/>
      <c r="H25" s="10">
        <v>46865</v>
      </c>
      <c r="I25" s="10">
        <v>1173461.940000009</v>
      </c>
    </row>
    <row r="26" spans="1:9" ht="15" customHeight="1" x14ac:dyDescent="0.25">
      <c r="A26" s="22" t="s">
        <v>14</v>
      </c>
      <c r="B26" s="12">
        <f t="shared" ref="B26:C26" si="0">SUM(B5:B25)</f>
        <v>104886</v>
      </c>
      <c r="C26" s="12">
        <f t="shared" si="0"/>
        <v>1918885.8500000022</v>
      </c>
      <c r="D26" s="12"/>
      <c r="E26" s="12">
        <f t="shared" ref="E26:F26" si="1">SUM(E5:E25)</f>
        <v>1025642</v>
      </c>
      <c r="F26" s="12">
        <f t="shared" si="1"/>
        <v>10134154.139999982</v>
      </c>
      <c r="G26" s="12"/>
      <c r="H26" s="12">
        <f t="shared" ref="H26:I26" si="2">SUM(H5:H25)</f>
        <v>1130528</v>
      </c>
      <c r="I26" s="12">
        <f t="shared" si="2"/>
        <v>12053039.989999985</v>
      </c>
    </row>
    <row r="27" spans="1:9" ht="15" customHeight="1" x14ac:dyDescent="0.25">
      <c r="A27" s="22" t="s">
        <v>50</v>
      </c>
      <c r="B27" s="13">
        <f t="shared" ref="B27:C27" si="3">+B28+B29</f>
        <v>30452</v>
      </c>
      <c r="C27" s="13">
        <f t="shared" si="3"/>
        <v>586459.48</v>
      </c>
      <c r="D27" s="13"/>
      <c r="E27" s="13">
        <f t="shared" ref="E27:F27" si="4">+E28+E29</f>
        <v>269654</v>
      </c>
      <c r="F27" s="13">
        <f t="shared" si="4"/>
        <v>3713599.2900000066</v>
      </c>
      <c r="G27" s="13"/>
      <c r="H27" s="13">
        <f t="shared" ref="H27:I27" si="5">+H28+H29</f>
        <v>300106</v>
      </c>
      <c r="I27" s="13">
        <f t="shared" si="5"/>
        <v>4300058.7700000061</v>
      </c>
    </row>
    <row r="28" spans="1:9" ht="15" customHeight="1" x14ac:dyDescent="0.25">
      <c r="A28" s="23" t="s">
        <v>51</v>
      </c>
      <c r="B28" s="15">
        <f t="shared" ref="B28:C28" si="6">+B5+B6+B7+B12</f>
        <v>13257</v>
      </c>
      <c r="C28" s="15">
        <f t="shared" si="6"/>
        <v>282354.02999999997</v>
      </c>
      <c r="D28" s="15"/>
      <c r="E28" s="15">
        <f t="shared" ref="E28:F28" si="7">+E5+E6+E7+E12</f>
        <v>100460</v>
      </c>
      <c r="F28" s="15">
        <f t="shared" si="7"/>
        <v>1702933.0500000061</v>
      </c>
      <c r="G28" s="15"/>
      <c r="H28" s="15">
        <f t="shared" ref="H28:I28" si="8">+H5+H6+H7+H12</f>
        <v>113717</v>
      </c>
      <c r="I28" s="15">
        <f t="shared" si="8"/>
        <v>1985287.0800000061</v>
      </c>
    </row>
    <row r="29" spans="1:9" ht="15" customHeight="1" x14ac:dyDescent="0.25">
      <c r="A29" s="23" t="s">
        <v>52</v>
      </c>
      <c r="B29" s="15">
        <f t="shared" ref="B29:C29" si="9">+B8+B9+B10+B11+B13</f>
        <v>17195</v>
      </c>
      <c r="C29" s="15">
        <f t="shared" si="9"/>
        <v>304105.45</v>
      </c>
      <c r="D29" s="15"/>
      <c r="E29" s="15">
        <f t="shared" ref="E29:F29" si="10">+E8+E9+E10+E11+E13</f>
        <v>169194</v>
      </c>
      <c r="F29" s="15">
        <f t="shared" si="10"/>
        <v>2010666.2400000002</v>
      </c>
      <c r="G29" s="15"/>
      <c r="H29" s="15">
        <f t="shared" ref="H29:I29" si="11">+H8+H9+H10+H11+H13</f>
        <v>186389</v>
      </c>
      <c r="I29" s="15">
        <f t="shared" si="11"/>
        <v>2314771.69</v>
      </c>
    </row>
    <row r="30" spans="1:9" ht="15" customHeight="1" x14ac:dyDescent="0.25">
      <c r="A30" s="22" t="s">
        <v>21</v>
      </c>
      <c r="B30" s="13">
        <f t="shared" ref="B30:C30" si="12">+B14+B15+B16+B17</f>
        <v>16041</v>
      </c>
      <c r="C30" s="13">
        <f t="shared" si="12"/>
        <v>288077.80999999982</v>
      </c>
      <c r="D30" s="13"/>
      <c r="E30" s="13">
        <f t="shared" ref="E30:F30" si="13">+E14+E15+E16+E17</f>
        <v>162931</v>
      </c>
      <c r="F30" s="13">
        <f t="shared" si="13"/>
        <v>1716084.5400000098</v>
      </c>
      <c r="G30" s="13"/>
      <c r="H30" s="13">
        <f t="shared" ref="H30:I30" si="14">+H14+H15+H16+H17</f>
        <v>178972</v>
      </c>
      <c r="I30" s="13">
        <f t="shared" si="14"/>
        <v>2004162.3500000099</v>
      </c>
    </row>
    <row r="31" spans="1:9" ht="15" customHeight="1" x14ac:dyDescent="0.25">
      <c r="A31" s="22" t="s">
        <v>53</v>
      </c>
      <c r="B31" s="13">
        <f t="shared" ref="B31:C31" si="15">+B32+B33</f>
        <v>58393</v>
      </c>
      <c r="C31" s="13">
        <f t="shared" si="15"/>
        <v>1044348.5600000022</v>
      </c>
      <c r="D31" s="13"/>
      <c r="E31" s="13">
        <f t="shared" ref="E31:F31" si="16">+E32+E33</f>
        <v>593057</v>
      </c>
      <c r="F31" s="13">
        <f t="shared" si="16"/>
        <v>4704470.309999967</v>
      </c>
      <c r="G31" s="13"/>
      <c r="H31" s="13">
        <f t="shared" ref="H31:I31" si="17">+H32+H33</f>
        <v>651450</v>
      </c>
      <c r="I31" s="13">
        <f t="shared" si="17"/>
        <v>5748818.8699999694</v>
      </c>
    </row>
    <row r="32" spans="1:9" ht="15" customHeight="1" x14ac:dyDescent="0.25">
      <c r="A32" s="23" t="s">
        <v>23</v>
      </c>
      <c r="B32" s="15">
        <f t="shared" ref="B32:C32" si="18">+B18+B19+B20+B21+B22+B23</f>
        <v>37844</v>
      </c>
      <c r="C32" s="15">
        <f t="shared" si="18"/>
        <v>512677.87000000116</v>
      </c>
      <c r="D32" s="15"/>
      <c r="E32" s="15">
        <f t="shared" ref="E32:F32" si="19">+E18+E19+E20+E21+E22+E23</f>
        <v>424411</v>
      </c>
      <c r="F32" s="15">
        <f t="shared" si="19"/>
        <v>2732668.9399999687</v>
      </c>
      <c r="G32" s="15"/>
      <c r="H32" s="15">
        <f t="shared" ref="H32:I32" si="20">+H18+H19+H20+H21+H22+H23</f>
        <v>462255</v>
      </c>
      <c r="I32" s="15">
        <f t="shared" si="20"/>
        <v>3245346.8099999698</v>
      </c>
    </row>
    <row r="33" spans="1:9" ht="15" customHeight="1" x14ac:dyDescent="0.25">
      <c r="A33" s="16" t="s">
        <v>24</v>
      </c>
      <c r="B33" s="17">
        <f t="shared" ref="B33:C33" si="21">+B24+B25</f>
        <v>20549</v>
      </c>
      <c r="C33" s="17">
        <f t="shared" si="21"/>
        <v>531670.69000000099</v>
      </c>
      <c r="D33" s="17"/>
      <c r="E33" s="17">
        <f t="shared" ref="E33:F33" si="22">+E24+E25</f>
        <v>168646</v>
      </c>
      <c r="F33" s="17">
        <f t="shared" si="22"/>
        <v>1971801.369999998</v>
      </c>
      <c r="G33" s="17"/>
      <c r="H33" s="17">
        <f t="shared" ref="H33:I33" si="23">+H24+H25</f>
        <v>189195</v>
      </c>
      <c r="I33" s="17">
        <f t="shared" si="23"/>
        <v>2503472.0599999991</v>
      </c>
    </row>
    <row r="34" spans="1:9" ht="15" customHeight="1" x14ac:dyDescent="0.25">
      <c r="A34" s="24" t="s">
        <v>63</v>
      </c>
      <c r="B34" s="20"/>
      <c r="C34" s="20"/>
      <c r="D34" s="20"/>
      <c r="E34" s="20"/>
      <c r="F34" s="20"/>
      <c r="G34" s="20"/>
      <c r="H34" s="20"/>
      <c r="I34" s="20"/>
    </row>
    <row r="35" spans="1:9" ht="15" customHeight="1" x14ac:dyDescent="0.25">
      <c r="B35" s="3"/>
      <c r="C35" s="3"/>
      <c r="D35" s="3"/>
      <c r="E35" s="3"/>
      <c r="F35" s="3"/>
      <c r="G35" s="3"/>
      <c r="H35" s="3"/>
      <c r="I35" s="3"/>
    </row>
  </sheetData>
  <mergeCells count="5">
    <mergeCell ref="H2:I2"/>
    <mergeCell ref="A2:A4"/>
    <mergeCell ref="B2:C2"/>
    <mergeCell ref="E2:F2"/>
    <mergeCell ref="A1:I1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5"/>
  <sheetViews>
    <sheetView showGridLines="0" zoomScaleNormal="100" zoomScaleSheetLayoutView="80" workbookViewId="0">
      <selection activeCell="A8" sqref="A8:A9"/>
    </sheetView>
  </sheetViews>
  <sheetFormatPr defaultColWidth="9.140625" defaultRowHeight="15" customHeight="1" x14ac:dyDescent="0.25"/>
  <cols>
    <col min="1" max="1" width="25.140625" style="1" customWidth="1"/>
    <col min="2" max="2" width="13.28515625" style="1" customWidth="1"/>
    <col min="3" max="3" width="13.7109375" style="1" customWidth="1"/>
    <col min="4" max="4" width="11.140625" style="1" customWidth="1"/>
    <col min="5" max="5" width="16.28515625" style="1" bestFit="1" customWidth="1"/>
    <col min="6" max="6" width="9.140625" style="1"/>
    <col min="7" max="7" width="15.140625" style="1" bestFit="1" customWidth="1"/>
    <col min="8" max="8" width="9.140625" style="1"/>
    <col min="9" max="9" width="16.28515625" style="1" bestFit="1" customWidth="1"/>
    <col min="10" max="10" width="9.140625" style="1"/>
    <col min="11" max="11" width="13.28515625" style="1" customWidth="1"/>
    <col min="12" max="12" width="9.140625" style="1"/>
    <col min="13" max="13" width="16.28515625" style="1" bestFit="1" customWidth="1"/>
    <col min="14" max="16384" width="9.140625" style="1"/>
  </cols>
  <sheetData>
    <row r="1" spans="1:13" s="2" customFormat="1" ht="15" customHeight="1" x14ac:dyDescent="0.25">
      <c r="A1" s="86" t="s">
        <v>144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3" s="2" customFormat="1" ht="15" customHeight="1" x14ac:dyDescent="0.25">
      <c r="A2" s="102" t="s">
        <v>22</v>
      </c>
      <c r="B2" s="77" t="s">
        <v>66</v>
      </c>
      <c r="C2" s="77"/>
      <c r="D2" s="77"/>
      <c r="E2" s="77"/>
      <c r="F2" s="77" t="s">
        <v>75</v>
      </c>
      <c r="G2" s="77"/>
      <c r="H2" s="77"/>
      <c r="I2" s="77"/>
      <c r="J2" s="77" t="s">
        <v>0</v>
      </c>
      <c r="K2" s="77"/>
      <c r="L2" s="77"/>
      <c r="M2" s="77"/>
    </row>
    <row r="3" spans="1:13" ht="33" customHeight="1" x14ac:dyDescent="0.25">
      <c r="A3" s="103"/>
      <c r="B3" s="98" t="s">
        <v>92</v>
      </c>
      <c r="C3" s="98" t="s">
        <v>93</v>
      </c>
      <c r="D3" s="98" t="s">
        <v>94</v>
      </c>
      <c r="E3" s="99" t="s">
        <v>95</v>
      </c>
      <c r="F3" s="98" t="s">
        <v>92</v>
      </c>
      <c r="G3" s="98" t="s">
        <v>93</v>
      </c>
      <c r="H3" s="98" t="s">
        <v>94</v>
      </c>
      <c r="I3" s="99" t="s">
        <v>95</v>
      </c>
      <c r="J3" s="98" t="s">
        <v>92</v>
      </c>
      <c r="K3" s="98" t="s">
        <v>93</v>
      </c>
      <c r="L3" s="98" t="s">
        <v>94</v>
      </c>
      <c r="M3" s="99" t="s">
        <v>95</v>
      </c>
    </row>
    <row r="4" spans="1:13" ht="12.75" customHeight="1" x14ac:dyDescent="0.25">
      <c r="A4" s="104"/>
      <c r="B4" s="105"/>
      <c r="C4" s="106"/>
      <c r="D4" s="106"/>
      <c r="E4" s="106"/>
      <c r="F4" s="105"/>
      <c r="G4" s="106"/>
      <c r="H4" s="106"/>
      <c r="I4" s="106"/>
      <c r="J4" s="105"/>
      <c r="K4" s="106"/>
      <c r="L4" s="106"/>
      <c r="M4" s="106"/>
    </row>
    <row r="5" spans="1:13" ht="15" customHeight="1" x14ac:dyDescent="0.25">
      <c r="A5" s="18" t="s">
        <v>15</v>
      </c>
      <c r="B5" s="19">
        <v>3289</v>
      </c>
      <c r="C5" s="19">
        <v>1330</v>
      </c>
      <c r="D5" s="19">
        <v>176</v>
      </c>
      <c r="E5" s="19">
        <v>2384</v>
      </c>
      <c r="F5" s="19">
        <v>23776</v>
      </c>
      <c r="G5" s="19">
        <v>8990</v>
      </c>
      <c r="H5" s="19">
        <v>682</v>
      </c>
      <c r="I5" s="19">
        <v>17500</v>
      </c>
      <c r="J5" s="19">
        <v>27065</v>
      </c>
      <c r="K5" s="19">
        <v>10320</v>
      </c>
      <c r="L5" s="19">
        <v>858</v>
      </c>
      <c r="M5" s="19">
        <v>19884</v>
      </c>
    </row>
    <row r="6" spans="1:13" ht="15" customHeight="1" x14ac:dyDescent="0.25">
      <c r="A6" s="18" t="s">
        <v>11</v>
      </c>
      <c r="B6" s="19">
        <v>213</v>
      </c>
      <c r="C6" s="19">
        <v>89</v>
      </c>
      <c r="D6" s="19">
        <v>13</v>
      </c>
      <c r="E6" s="19">
        <v>170</v>
      </c>
      <c r="F6" s="19">
        <v>980</v>
      </c>
      <c r="G6" s="19">
        <v>420</v>
      </c>
      <c r="H6" s="19">
        <v>24</v>
      </c>
      <c r="I6" s="19">
        <v>725</v>
      </c>
      <c r="J6" s="19">
        <v>1193</v>
      </c>
      <c r="K6" s="19">
        <v>509</v>
      </c>
      <c r="L6" s="19">
        <v>37</v>
      </c>
      <c r="M6" s="19">
        <v>895</v>
      </c>
    </row>
    <row r="7" spans="1:13" ht="15" customHeight="1" x14ac:dyDescent="0.25">
      <c r="A7" s="18" t="s">
        <v>10</v>
      </c>
      <c r="B7" s="19">
        <v>2993</v>
      </c>
      <c r="C7" s="19">
        <v>911</v>
      </c>
      <c r="D7" s="19">
        <v>107</v>
      </c>
      <c r="E7" s="19">
        <v>2414</v>
      </c>
      <c r="F7" s="19">
        <v>22571</v>
      </c>
      <c r="G7" s="19">
        <v>6527</v>
      </c>
      <c r="H7" s="19">
        <v>485</v>
      </c>
      <c r="I7" s="19">
        <v>18176</v>
      </c>
      <c r="J7" s="19">
        <v>25564</v>
      </c>
      <c r="K7" s="19">
        <v>7438</v>
      </c>
      <c r="L7" s="19">
        <v>592</v>
      </c>
      <c r="M7" s="19">
        <v>20590</v>
      </c>
    </row>
    <row r="8" spans="1:13" ht="15" customHeight="1" x14ac:dyDescent="0.25">
      <c r="A8" s="18" t="s">
        <v>150</v>
      </c>
      <c r="B8" s="19">
        <v>2172</v>
      </c>
      <c r="C8" s="19">
        <v>1752</v>
      </c>
      <c r="D8" s="19">
        <v>78</v>
      </c>
      <c r="E8" s="19">
        <v>1516</v>
      </c>
      <c r="F8" s="19">
        <v>12707</v>
      </c>
      <c r="G8" s="19">
        <v>9445</v>
      </c>
      <c r="H8" s="19">
        <v>327</v>
      </c>
      <c r="I8" s="19">
        <v>9199</v>
      </c>
      <c r="J8" s="19">
        <v>14879</v>
      </c>
      <c r="K8" s="19">
        <v>11197</v>
      </c>
      <c r="L8" s="19">
        <v>405</v>
      </c>
      <c r="M8" s="19">
        <v>10715</v>
      </c>
    </row>
    <row r="9" spans="1:13" ht="15" customHeight="1" x14ac:dyDescent="0.25">
      <c r="A9" s="18" t="s">
        <v>151</v>
      </c>
      <c r="B9" s="19">
        <v>1510</v>
      </c>
      <c r="C9" s="19">
        <v>1120</v>
      </c>
      <c r="D9" s="19">
        <v>36</v>
      </c>
      <c r="E9" s="19">
        <v>1047</v>
      </c>
      <c r="F9" s="19">
        <v>9418</v>
      </c>
      <c r="G9" s="19">
        <v>7023</v>
      </c>
      <c r="H9" s="19">
        <v>130</v>
      </c>
      <c r="I9" s="19">
        <v>6084</v>
      </c>
      <c r="J9" s="19">
        <v>10928</v>
      </c>
      <c r="K9" s="19">
        <v>8143</v>
      </c>
      <c r="L9" s="19">
        <v>166</v>
      </c>
      <c r="M9" s="19">
        <v>7131</v>
      </c>
    </row>
    <row r="10" spans="1:13" ht="15" customHeight="1" x14ac:dyDescent="0.25">
      <c r="A10" s="18" t="s">
        <v>16</v>
      </c>
      <c r="B10" s="19">
        <v>3721</v>
      </c>
      <c r="C10" s="19">
        <v>1350</v>
      </c>
      <c r="D10" s="19">
        <v>180</v>
      </c>
      <c r="E10" s="19">
        <v>2772</v>
      </c>
      <c r="F10" s="19">
        <v>37820</v>
      </c>
      <c r="G10" s="19">
        <v>10934</v>
      </c>
      <c r="H10" s="19">
        <v>685</v>
      </c>
      <c r="I10" s="19">
        <v>30469</v>
      </c>
      <c r="J10" s="19">
        <v>41541</v>
      </c>
      <c r="K10" s="19">
        <v>12284</v>
      </c>
      <c r="L10" s="19">
        <v>865</v>
      </c>
      <c r="M10" s="19">
        <v>33241</v>
      </c>
    </row>
    <row r="11" spans="1:13" ht="15" customHeight="1" x14ac:dyDescent="0.25">
      <c r="A11" s="18" t="s">
        <v>13</v>
      </c>
      <c r="B11" s="19">
        <v>865</v>
      </c>
      <c r="C11" s="19">
        <v>344</v>
      </c>
      <c r="D11" s="19">
        <v>181</v>
      </c>
      <c r="E11" s="19">
        <v>623</v>
      </c>
      <c r="F11" s="19">
        <v>7356</v>
      </c>
      <c r="G11" s="19">
        <v>2467</v>
      </c>
      <c r="H11" s="19">
        <v>348</v>
      </c>
      <c r="I11" s="19">
        <v>5890</v>
      </c>
      <c r="J11" s="19">
        <v>8221</v>
      </c>
      <c r="K11" s="19">
        <v>2811</v>
      </c>
      <c r="L11" s="19">
        <v>529</v>
      </c>
      <c r="M11" s="19">
        <v>6513</v>
      </c>
    </row>
    <row r="12" spans="1:13" ht="15" customHeight="1" x14ac:dyDescent="0.25">
      <c r="A12" s="18" t="s">
        <v>9</v>
      </c>
      <c r="B12" s="19">
        <v>625</v>
      </c>
      <c r="C12" s="19">
        <v>173</v>
      </c>
      <c r="D12" s="19">
        <v>38</v>
      </c>
      <c r="E12" s="19">
        <v>499</v>
      </c>
      <c r="F12" s="19">
        <v>4178</v>
      </c>
      <c r="G12" s="19">
        <v>1191</v>
      </c>
      <c r="H12" s="19">
        <v>92</v>
      </c>
      <c r="I12" s="19">
        <v>3240</v>
      </c>
      <c r="J12" s="19">
        <v>4803</v>
      </c>
      <c r="K12" s="19">
        <v>1364</v>
      </c>
      <c r="L12" s="19">
        <v>130</v>
      </c>
      <c r="M12" s="19">
        <v>3739</v>
      </c>
    </row>
    <row r="13" spans="1:13" ht="15" customHeight="1" x14ac:dyDescent="0.25">
      <c r="A13" s="18" t="s">
        <v>12</v>
      </c>
      <c r="B13" s="19">
        <v>2648</v>
      </c>
      <c r="C13" s="19">
        <v>1286</v>
      </c>
      <c r="D13" s="19">
        <v>110</v>
      </c>
      <c r="E13" s="19">
        <v>1963</v>
      </c>
      <c r="F13" s="19">
        <v>31220</v>
      </c>
      <c r="G13" s="19">
        <v>14124</v>
      </c>
      <c r="H13" s="19">
        <v>652</v>
      </c>
      <c r="I13" s="19">
        <v>24146</v>
      </c>
      <c r="J13" s="19">
        <v>33868</v>
      </c>
      <c r="K13" s="19">
        <v>15410</v>
      </c>
      <c r="L13" s="19">
        <v>762</v>
      </c>
      <c r="M13" s="19">
        <v>26109</v>
      </c>
    </row>
    <row r="14" spans="1:13" ht="15" customHeight="1" x14ac:dyDescent="0.25">
      <c r="A14" s="18" t="s">
        <v>17</v>
      </c>
      <c r="B14" s="19">
        <v>2615</v>
      </c>
      <c r="C14" s="19">
        <v>1029</v>
      </c>
      <c r="D14" s="19">
        <v>134</v>
      </c>
      <c r="E14" s="19">
        <v>1985</v>
      </c>
      <c r="F14" s="19">
        <v>23344</v>
      </c>
      <c r="G14" s="19">
        <v>8692</v>
      </c>
      <c r="H14" s="19">
        <v>644</v>
      </c>
      <c r="I14" s="19">
        <v>17920</v>
      </c>
      <c r="J14" s="19">
        <v>25959</v>
      </c>
      <c r="K14" s="19">
        <v>9721</v>
      </c>
      <c r="L14" s="19">
        <v>778</v>
      </c>
      <c r="M14" s="19">
        <v>19905</v>
      </c>
    </row>
    <row r="15" spans="1:13" ht="15" customHeight="1" x14ac:dyDescent="0.25">
      <c r="A15" s="18" t="s">
        <v>8</v>
      </c>
      <c r="B15" s="19">
        <v>1413</v>
      </c>
      <c r="C15" s="19">
        <v>354</v>
      </c>
      <c r="D15" s="19">
        <v>84</v>
      </c>
      <c r="E15" s="19">
        <v>1198</v>
      </c>
      <c r="F15" s="19">
        <v>11821</v>
      </c>
      <c r="G15" s="19">
        <v>2156</v>
      </c>
      <c r="H15" s="19">
        <v>283</v>
      </c>
      <c r="I15" s="19">
        <v>10301</v>
      </c>
      <c r="J15" s="19">
        <v>13234</v>
      </c>
      <c r="K15" s="19">
        <v>2510</v>
      </c>
      <c r="L15" s="19">
        <v>367</v>
      </c>
      <c r="M15" s="19">
        <v>11499</v>
      </c>
    </row>
    <row r="16" spans="1:13" ht="15" customHeight="1" x14ac:dyDescent="0.25">
      <c r="A16" s="18" t="s">
        <v>18</v>
      </c>
      <c r="B16" s="19">
        <v>1389</v>
      </c>
      <c r="C16" s="19">
        <v>441</v>
      </c>
      <c r="D16" s="19">
        <v>43</v>
      </c>
      <c r="E16" s="19">
        <v>1098</v>
      </c>
      <c r="F16" s="19">
        <v>13891</v>
      </c>
      <c r="G16" s="19">
        <v>3531</v>
      </c>
      <c r="H16" s="19">
        <v>216</v>
      </c>
      <c r="I16" s="19">
        <v>11129</v>
      </c>
      <c r="J16" s="19">
        <v>15280</v>
      </c>
      <c r="K16" s="19">
        <v>3972</v>
      </c>
      <c r="L16" s="19">
        <v>259</v>
      </c>
      <c r="M16" s="19">
        <v>12227</v>
      </c>
    </row>
    <row r="17" spans="1:13" ht="15" customHeight="1" x14ac:dyDescent="0.25">
      <c r="A17" s="18" t="s">
        <v>7</v>
      </c>
      <c r="B17" s="19">
        <v>2824</v>
      </c>
      <c r="C17" s="19">
        <v>1548</v>
      </c>
      <c r="D17" s="19">
        <v>188</v>
      </c>
      <c r="E17" s="19">
        <v>1607</v>
      </c>
      <c r="F17" s="19">
        <v>18096</v>
      </c>
      <c r="G17" s="19">
        <v>8530</v>
      </c>
      <c r="H17" s="19">
        <v>506</v>
      </c>
      <c r="I17" s="19">
        <v>11312</v>
      </c>
      <c r="J17" s="19">
        <v>20920</v>
      </c>
      <c r="K17" s="19">
        <v>10078</v>
      </c>
      <c r="L17" s="19">
        <v>694</v>
      </c>
      <c r="M17" s="19">
        <v>12919</v>
      </c>
    </row>
    <row r="18" spans="1:13" ht="15" customHeight="1" x14ac:dyDescent="0.25">
      <c r="A18" s="18" t="s">
        <v>6</v>
      </c>
      <c r="B18" s="19">
        <v>1148</v>
      </c>
      <c r="C18" s="19">
        <v>509</v>
      </c>
      <c r="D18" s="19">
        <v>39</v>
      </c>
      <c r="E18" s="19">
        <v>754</v>
      </c>
      <c r="F18" s="19">
        <v>11631</v>
      </c>
      <c r="G18" s="19">
        <v>5123</v>
      </c>
      <c r="H18" s="19">
        <v>212</v>
      </c>
      <c r="I18" s="19">
        <v>7581</v>
      </c>
      <c r="J18" s="19">
        <v>12779</v>
      </c>
      <c r="K18" s="19">
        <v>5632</v>
      </c>
      <c r="L18" s="19">
        <v>251</v>
      </c>
      <c r="M18" s="19">
        <v>8335</v>
      </c>
    </row>
    <row r="19" spans="1:13" ht="15" customHeight="1" x14ac:dyDescent="0.25">
      <c r="A19" s="18" t="s">
        <v>19</v>
      </c>
      <c r="B19" s="19">
        <v>346</v>
      </c>
      <c r="C19" s="19">
        <v>167</v>
      </c>
      <c r="D19" s="19">
        <v>10</v>
      </c>
      <c r="E19" s="19">
        <v>212</v>
      </c>
      <c r="F19" s="19">
        <v>3812</v>
      </c>
      <c r="G19" s="19">
        <v>1848</v>
      </c>
      <c r="H19" s="19">
        <v>70</v>
      </c>
      <c r="I19" s="19">
        <v>2247</v>
      </c>
      <c r="J19" s="19">
        <v>4158</v>
      </c>
      <c r="K19" s="19">
        <v>2015</v>
      </c>
      <c r="L19" s="19">
        <v>80</v>
      </c>
      <c r="M19" s="19">
        <v>2459</v>
      </c>
    </row>
    <row r="20" spans="1:13" ht="15" customHeight="1" x14ac:dyDescent="0.25">
      <c r="A20" s="18" t="s">
        <v>5</v>
      </c>
      <c r="B20" s="19">
        <v>3804</v>
      </c>
      <c r="C20" s="19">
        <v>1641</v>
      </c>
      <c r="D20" s="19">
        <v>367</v>
      </c>
      <c r="E20" s="19">
        <v>2371</v>
      </c>
      <c r="F20" s="19">
        <v>23144</v>
      </c>
      <c r="G20" s="19">
        <v>8732</v>
      </c>
      <c r="H20" s="19">
        <v>456</v>
      </c>
      <c r="I20" s="19">
        <v>15613</v>
      </c>
      <c r="J20" s="19">
        <v>26948</v>
      </c>
      <c r="K20" s="19">
        <v>10373</v>
      </c>
      <c r="L20" s="19">
        <v>823</v>
      </c>
      <c r="M20" s="19">
        <v>17984</v>
      </c>
    </row>
    <row r="21" spans="1:13" ht="15" customHeight="1" x14ac:dyDescent="0.25">
      <c r="A21" s="18" t="s">
        <v>20</v>
      </c>
      <c r="B21" s="19">
        <v>5309</v>
      </c>
      <c r="C21" s="19">
        <v>2955</v>
      </c>
      <c r="D21" s="19">
        <v>100</v>
      </c>
      <c r="E21" s="19">
        <v>2934</v>
      </c>
      <c r="F21" s="19">
        <v>62658</v>
      </c>
      <c r="G21" s="19">
        <v>36407</v>
      </c>
      <c r="H21" s="19">
        <v>588</v>
      </c>
      <c r="I21" s="19">
        <v>30855</v>
      </c>
      <c r="J21" s="19">
        <v>67967</v>
      </c>
      <c r="K21" s="19">
        <v>39362</v>
      </c>
      <c r="L21" s="19">
        <v>688</v>
      </c>
      <c r="M21" s="19">
        <v>33789</v>
      </c>
    </row>
    <row r="22" spans="1:13" ht="15" customHeight="1" x14ac:dyDescent="0.25">
      <c r="A22" s="18" t="s">
        <v>4</v>
      </c>
      <c r="B22" s="19">
        <v>1586</v>
      </c>
      <c r="C22" s="19">
        <v>540</v>
      </c>
      <c r="D22" s="19">
        <v>59</v>
      </c>
      <c r="E22" s="19">
        <v>1258</v>
      </c>
      <c r="F22" s="19">
        <v>11751</v>
      </c>
      <c r="G22" s="19">
        <v>3156</v>
      </c>
      <c r="H22" s="19">
        <v>171</v>
      </c>
      <c r="I22" s="19">
        <v>9685</v>
      </c>
      <c r="J22" s="19">
        <v>13337</v>
      </c>
      <c r="K22" s="19">
        <v>3696</v>
      </c>
      <c r="L22" s="19">
        <v>230</v>
      </c>
      <c r="M22" s="19">
        <v>10943</v>
      </c>
    </row>
    <row r="23" spans="1:13" ht="15" customHeight="1" x14ac:dyDescent="0.25">
      <c r="A23" s="18" t="s">
        <v>3</v>
      </c>
      <c r="B23" s="19">
        <v>3436</v>
      </c>
      <c r="C23" s="19">
        <v>2021</v>
      </c>
      <c r="D23" s="19">
        <v>63</v>
      </c>
      <c r="E23" s="19">
        <v>1685</v>
      </c>
      <c r="F23" s="19">
        <v>31201</v>
      </c>
      <c r="G23" s="19">
        <v>18759</v>
      </c>
      <c r="H23" s="19">
        <v>230</v>
      </c>
      <c r="I23" s="19">
        <v>13905</v>
      </c>
      <c r="J23" s="19">
        <v>34637</v>
      </c>
      <c r="K23" s="19">
        <v>20780</v>
      </c>
      <c r="L23" s="19">
        <v>293</v>
      </c>
      <c r="M23" s="19">
        <v>15590</v>
      </c>
    </row>
    <row r="24" spans="1:13" ht="15" customHeight="1" x14ac:dyDescent="0.25">
      <c r="A24" s="18" t="s">
        <v>2</v>
      </c>
      <c r="B24" s="19">
        <v>4292</v>
      </c>
      <c r="C24" s="19">
        <v>1955</v>
      </c>
      <c r="D24" s="19">
        <v>149</v>
      </c>
      <c r="E24" s="19">
        <v>2636</v>
      </c>
      <c r="F24" s="19">
        <v>36061</v>
      </c>
      <c r="G24" s="19">
        <v>15037</v>
      </c>
      <c r="H24" s="19">
        <v>469</v>
      </c>
      <c r="I24" s="19">
        <v>23000</v>
      </c>
      <c r="J24" s="19">
        <v>40353</v>
      </c>
      <c r="K24" s="19">
        <v>16992</v>
      </c>
      <c r="L24" s="19">
        <v>618</v>
      </c>
      <c r="M24" s="19">
        <v>25636</v>
      </c>
    </row>
    <row r="25" spans="1:13" ht="15" customHeight="1" x14ac:dyDescent="0.25">
      <c r="A25" s="9" t="s">
        <v>1</v>
      </c>
      <c r="B25" s="10">
        <v>2905</v>
      </c>
      <c r="C25" s="10">
        <v>1079</v>
      </c>
      <c r="D25" s="10">
        <v>114</v>
      </c>
      <c r="E25" s="10">
        <v>2116</v>
      </c>
      <c r="F25" s="10">
        <v>13505</v>
      </c>
      <c r="G25" s="10">
        <v>4290</v>
      </c>
      <c r="H25" s="10">
        <v>418</v>
      </c>
      <c r="I25" s="10">
        <v>10420</v>
      </c>
      <c r="J25" s="10">
        <v>16410</v>
      </c>
      <c r="K25" s="10">
        <v>5369</v>
      </c>
      <c r="L25" s="10">
        <v>532</v>
      </c>
      <c r="M25" s="10">
        <v>12536</v>
      </c>
    </row>
    <row r="26" spans="1:13" ht="15" customHeight="1" x14ac:dyDescent="0.25">
      <c r="A26" s="22" t="s">
        <v>14</v>
      </c>
      <c r="B26" s="12">
        <f t="shared" ref="B26:M26" si="0">SUM(B5:B25)</f>
        <v>49103</v>
      </c>
      <c r="C26" s="12">
        <f t="shared" si="0"/>
        <v>22594</v>
      </c>
      <c r="D26" s="12">
        <f t="shared" si="0"/>
        <v>2269</v>
      </c>
      <c r="E26" s="12">
        <f t="shared" si="0"/>
        <v>33242</v>
      </c>
      <c r="F26" s="12">
        <f t="shared" si="0"/>
        <v>410941</v>
      </c>
      <c r="G26" s="12">
        <f t="shared" si="0"/>
        <v>177382</v>
      </c>
      <c r="H26" s="12">
        <f t="shared" si="0"/>
        <v>7688</v>
      </c>
      <c r="I26" s="12">
        <f t="shared" si="0"/>
        <v>279397</v>
      </c>
      <c r="J26" s="12">
        <f t="shared" si="0"/>
        <v>460044</v>
      </c>
      <c r="K26" s="12">
        <f t="shared" si="0"/>
        <v>199976</v>
      </c>
      <c r="L26" s="12">
        <f t="shared" si="0"/>
        <v>9957</v>
      </c>
      <c r="M26" s="12">
        <f t="shared" si="0"/>
        <v>312639</v>
      </c>
    </row>
    <row r="27" spans="1:13" ht="15" customHeight="1" x14ac:dyDescent="0.25">
      <c r="A27" s="22" t="s">
        <v>50</v>
      </c>
      <c r="B27" s="13">
        <f t="shared" ref="B27:M27" si="1">+B28+B29</f>
        <v>18036</v>
      </c>
      <c r="C27" s="13">
        <f t="shared" si="1"/>
        <v>8355</v>
      </c>
      <c r="D27" s="13">
        <f t="shared" si="1"/>
        <v>919</v>
      </c>
      <c r="E27" s="13">
        <f t="shared" si="1"/>
        <v>13388</v>
      </c>
      <c r="F27" s="13">
        <f t="shared" si="1"/>
        <v>150026</v>
      </c>
      <c r="G27" s="13">
        <f t="shared" si="1"/>
        <v>61121</v>
      </c>
      <c r="H27" s="13">
        <f t="shared" si="1"/>
        <v>3425</v>
      </c>
      <c r="I27" s="13">
        <f t="shared" si="1"/>
        <v>115429</v>
      </c>
      <c r="J27" s="13">
        <f t="shared" si="1"/>
        <v>168062</v>
      </c>
      <c r="K27" s="13">
        <f t="shared" si="1"/>
        <v>69476</v>
      </c>
      <c r="L27" s="13">
        <f t="shared" si="1"/>
        <v>4344</v>
      </c>
      <c r="M27" s="13">
        <f t="shared" si="1"/>
        <v>128817</v>
      </c>
    </row>
    <row r="28" spans="1:13" ht="15" customHeight="1" x14ac:dyDescent="0.25">
      <c r="A28" s="23" t="s">
        <v>51</v>
      </c>
      <c r="B28" s="15">
        <f t="shared" ref="B28:M28" si="2">+B5+B6+B7+B12</f>
        <v>7120</v>
      </c>
      <c r="C28" s="15">
        <f t="shared" si="2"/>
        <v>2503</v>
      </c>
      <c r="D28" s="15">
        <f t="shared" si="2"/>
        <v>334</v>
      </c>
      <c r="E28" s="15">
        <f t="shared" si="2"/>
        <v>5467</v>
      </c>
      <c r="F28" s="15">
        <f t="shared" si="2"/>
        <v>51505</v>
      </c>
      <c r="G28" s="15">
        <f t="shared" si="2"/>
        <v>17128</v>
      </c>
      <c r="H28" s="15">
        <f t="shared" si="2"/>
        <v>1283</v>
      </c>
      <c r="I28" s="15">
        <f t="shared" si="2"/>
        <v>39641</v>
      </c>
      <c r="J28" s="15">
        <f t="shared" si="2"/>
        <v>58625</v>
      </c>
      <c r="K28" s="15">
        <f t="shared" si="2"/>
        <v>19631</v>
      </c>
      <c r="L28" s="15">
        <f t="shared" si="2"/>
        <v>1617</v>
      </c>
      <c r="M28" s="15">
        <f t="shared" si="2"/>
        <v>45108</v>
      </c>
    </row>
    <row r="29" spans="1:13" ht="15" customHeight="1" x14ac:dyDescent="0.25">
      <c r="A29" s="23" t="s">
        <v>52</v>
      </c>
      <c r="B29" s="15">
        <f t="shared" ref="B29:M29" si="3">+B8+B9+B10+B11+B13</f>
        <v>10916</v>
      </c>
      <c r="C29" s="15">
        <f t="shared" si="3"/>
        <v>5852</v>
      </c>
      <c r="D29" s="15">
        <f t="shared" si="3"/>
        <v>585</v>
      </c>
      <c r="E29" s="15">
        <f t="shared" si="3"/>
        <v>7921</v>
      </c>
      <c r="F29" s="15">
        <f t="shared" si="3"/>
        <v>98521</v>
      </c>
      <c r="G29" s="15">
        <f t="shared" si="3"/>
        <v>43993</v>
      </c>
      <c r="H29" s="15">
        <f t="shared" si="3"/>
        <v>2142</v>
      </c>
      <c r="I29" s="15">
        <f t="shared" si="3"/>
        <v>75788</v>
      </c>
      <c r="J29" s="15">
        <f t="shared" si="3"/>
        <v>109437</v>
      </c>
      <c r="K29" s="15">
        <f t="shared" si="3"/>
        <v>49845</v>
      </c>
      <c r="L29" s="15">
        <f t="shared" si="3"/>
        <v>2727</v>
      </c>
      <c r="M29" s="15">
        <f t="shared" si="3"/>
        <v>83709</v>
      </c>
    </row>
    <row r="30" spans="1:13" ht="15" customHeight="1" x14ac:dyDescent="0.25">
      <c r="A30" s="22" t="s">
        <v>21</v>
      </c>
      <c r="B30" s="13">
        <f t="shared" ref="B30:M30" si="4">+B14+B15+B16+B17</f>
        <v>8241</v>
      </c>
      <c r="C30" s="13">
        <f t="shared" si="4"/>
        <v>3372</v>
      </c>
      <c r="D30" s="13">
        <f t="shared" si="4"/>
        <v>449</v>
      </c>
      <c r="E30" s="13">
        <f t="shared" si="4"/>
        <v>5888</v>
      </c>
      <c r="F30" s="13">
        <f t="shared" si="4"/>
        <v>67152</v>
      </c>
      <c r="G30" s="13">
        <f t="shared" si="4"/>
        <v>22909</v>
      </c>
      <c r="H30" s="13">
        <f t="shared" si="4"/>
        <v>1649</v>
      </c>
      <c r="I30" s="13">
        <f t="shared" si="4"/>
        <v>50662</v>
      </c>
      <c r="J30" s="13">
        <f t="shared" si="4"/>
        <v>75393</v>
      </c>
      <c r="K30" s="13">
        <f t="shared" si="4"/>
        <v>26281</v>
      </c>
      <c r="L30" s="13">
        <f t="shared" si="4"/>
        <v>2098</v>
      </c>
      <c r="M30" s="13">
        <f t="shared" si="4"/>
        <v>56550</v>
      </c>
    </row>
    <row r="31" spans="1:13" ht="15" customHeight="1" x14ac:dyDescent="0.25">
      <c r="A31" s="22" t="s">
        <v>53</v>
      </c>
      <c r="B31" s="13">
        <f t="shared" ref="B31:M31" si="5">+B32+B33</f>
        <v>22826</v>
      </c>
      <c r="C31" s="13">
        <f t="shared" si="5"/>
        <v>10867</v>
      </c>
      <c r="D31" s="13">
        <f t="shared" si="5"/>
        <v>901</v>
      </c>
      <c r="E31" s="13">
        <f t="shared" si="5"/>
        <v>13966</v>
      </c>
      <c r="F31" s="13">
        <f t="shared" si="5"/>
        <v>193763</v>
      </c>
      <c r="G31" s="13">
        <f t="shared" si="5"/>
        <v>93352</v>
      </c>
      <c r="H31" s="13">
        <f t="shared" si="5"/>
        <v>2614</v>
      </c>
      <c r="I31" s="13">
        <f t="shared" si="5"/>
        <v>113306</v>
      </c>
      <c r="J31" s="13">
        <f t="shared" si="5"/>
        <v>216589</v>
      </c>
      <c r="K31" s="13">
        <f t="shared" si="5"/>
        <v>104219</v>
      </c>
      <c r="L31" s="13">
        <f t="shared" si="5"/>
        <v>3515</v>
      </c>
      <c r="M31" s="13">
        <f t="shared" si="5"/>
        <v>127272</v>
      </c>
    </row>
    <row r="32" spans="1:13" ht="15" customHeight="1" x14ac:dyDescent="0.25">
      <c r="A32" s="23" t="s">
        <v>23</v>
      </c>
      <c r="B32" s="15">
        <f t="shared" ref="B32:M32" si="6">+B18+B19+B20+B21+B22+B23</f>
        <v>15629</v>
      </c>
      <c r="C32" s="15">
        <f t="shared" si="6"/>
        <v>7833</v>
      </c>
      <c r="D32" s="15">
        <f t="shared" si="6"/>
        <v>638</v>
      </c>
      <c r="E32" s="15">
        <f t="shared" si="6"/>
        <v>9214</v>
      </c>
      <c r="F32" s="15">
        <f t="shared" si="6"/>
        <v>144197</v>
      </c>
      <c r="G32" s="15">
        <f t="shared" si="6"/>
        <v>74025</v>
      </c>
      <c r="H32" s="15">
        <f t="shared" si="6"/>
        <v>1727</v>
      </c>
      <c r="I32" s="15">
        <f t="shared" si="6"/>
        <v>79886</v>
      </c>
      <c r="J32" s="15">
        <f t="shared" si="6"/>
        <v>159826</v>
      </c>
      <c r="K32" s="15">
        <f t="shared" si="6"/>
        <v>81858</v>
      </c>
      <c r="L32" s="15">
        <f t="shared" si="6"/>
        <v>2365</v>
      </c>
      <c r="M32" s="15">
        <f t="shared" si="6"/>
        <v>89100</v>
      </c>
    </row>
    <row r="33" spans="1:13" ht="15" customHeight="1" x14ac:dyDescent="0.25">
      <c r="A33" s="16" t="s">
        <v>24</v>
      </c>
      <c r="B33" s="17">
        <f t="shared" ref="B33:M33" si="7">+B24+B25</f>
        <v>7197</v>
      </c>
      <c r="C33" s="17">
        <f t="shared" si="7"/>
        <v>3034</v>
      </c>
      <c r="D33" s="17">
        <f t="shared" si="7"/>
        <v>263</v>
      </c>
      <c r="E33" s="17">
        <f t="shared" si="7"/>
        <v>4752</v>
      </c>
      <c r="F33" s="17">
        <f t="shared" si="7"/>
        <v>49566</v>
      </c>
      <c r="G33" s="17">
        <f t="shared" si="7"/>
        <v>19327</v>
      </c>
      <c r="H33" s="17">
        <f t="shared" si="7"/>
        <v>887</v>
      </c>
      <c r="I33" s="17">
        <f t="shared" si="7"/>
        <v>33420</v>
      </c>
      <c r="J33" s="17">
        <f t="shared" si="7"/>
        <v>56763</v>
      </c>
      <c r="K33" s="17">
        <f t="shared" si="7"/>
        <v>22361</v>
      </c>
      <c r="L33" s="17">
        <f t="shared" si="7"/>
        <v>1150</v>
      </c>
      <c r="M33" s="17">
        <f t="shared" si="7"/>
        <v>38172</v>
      </c>
    </row>
    <row r="34" spans="1:13" ht="15" customHeight="1" x14ac:dyDescent="0.25">
      <c r="A34" s="24" t="s">
        <v>63</v>
      </c>
      <c r="B34" s="3"/>
    </row>
    <row r="35" spans="1:13" ht="15" customHeight="1" x14ac:dyDescent="0.25">
      <c r="A35" s="18"/>
    </row>
  </sheetData>
  <mergeCells count="17">
    <mergeCell ref="M3:M4"/>
    <mergeCell ref="A1:K1"/>
    <mergeCell ref="A2:A4"/>
    <mergeCell ref="F3:F4"/>
    <mergeCell ref="G3:G4"/>
    <mergeCell ref="H3:H4"/>
    <mergeCell ref="I3:I4"/>
    <mergeCell ref="J3:J4"/>
    <mergeCell ref="K3:K4"/>
    <mergeCell ref="B2:E2"/>
    <mergeCell ref="F2:I2"/>
    <mergeCell ref="J2:M2"/>
    <mergeCell ref="B3:B4"/>
    <mergeCell ref="C3:C4"/>
    <mergeCell ref="D3:D4"/>
    <mergeCell ref="E3:E4"/>
    <mergeCell ref="L3:L4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4"/>
  <sheetViews>
    <sheetView showGridLines="0" zoomScaleNormal="100" zoomScaleSheetLayoutView="80" workbookViewId="0">
      <selection activeCell="A7" sqref="A7:A8"/>
    </sheetView>
  </sheetViews>
  <sheetFormatPr defaultColWidth="9.140625" defaultRowHeight="15" customHeight="1" x14ac:dyDescent="0.25"/>
  <cols>
    <col min="1" max="1" width="25.140625" style="1" customWidth="1"/>
    <col min="2" max="2" width="13.28515625" style="1" customWidth="1"/>
    <col min="3" max="3" width="13.7109375" style="1" customWidth="1"/>
    <col min="4" max="4" width="11.140625" style="1" customWidth="1"/>
    <col min="5" max="16384" width="9.140625" style="1"/>
  </cols>
  <sheetData>
    <row r="1" spans="1:11" s="2" customFormat="1" ht="15" customHeight="1" x14ac:dyDescent="0.25">
      <c r="A1" s="86" t="s">
        <v>145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33" customHeight="1" x14ac:dyDescent="0.25">
      <c r="A2" s="102" t="s">
        <v>22</v>
      </c>
      <c r="B2" s="98" t="s">
        <v>66</v>
      </c>
      <c r="C2" s="98" t="s">
        <v>75</v>
      </c>
      <c r="D2" s="98" t="s">
        <v>0</v>
      </c>
    </row>
    <row r="3" spans="1:11" ht="22.5" customHeight="1" x14ac:dyDescent="0.25">
      <c r="A3" s="104"/>
      <c r="B3" s="105"/>
      <c r="C3" s="106"/>
      <c r="D3" s="106"/>
    </row>
    <row r="4" spans="1:11" ht="15" customHeight="1" x14ac:dyDescent="0.25">
      <c r="A4" s="18" t="s">
        <v>15</v>
      </c>
      <c r="B4" s="19">
        <v>105</v>
      </c>
      <c r="C4" s="19">
        <v>350</v>
      </c>
      <c r="D4" s="19">
        <v>455</v>
      </c>
    </row>
    <row r="5" spans="1:11" ht="15" customHeight="1" x14ac:dyDescent="0.25">
      <c r="A5" s="18" t="s">
        <v>11</v>
      </c>
      <c r="B5" s="19">
        <v>2</v>
      </c>
      <c r="C5" s="19">
        <v>25</v>
      </c>
      <c r="D5" s="19">
        <v>27</v>
      </c>
    </row>
    <row r="6" spans="1:11" ht="15" customHeight="1" x14ac:dyDescent="0.25">
      <c r="A6" s="18" t="s">
        <v>10</v>
      </c>
      <c r="B6" s="19">
        <v>70</v>
      </c>
      <c r="C6" s="19">
        <v>390</v>
      </c>
      <c r="D6" s="19">
        <v>460</v>
      </c>
    </row>
    <row r="7" spans="1:11" ht="15" customHeight="1" x14ac:dyDescent="0.25">
      <c r="A7" s="18" t="s">
        <v>150</v>
      </c>
      <c r="B7" s="19">
        <v>152</v>
      </c>
      <c r="C7" s="19">
        <v>520</v>
      </c>
      <c r="D7" s="19">
        <v>672</v>
      </c>
    </row>
    <row r="8" spans="1:11" ht="15" customHeight="1" x14ac:dyDescent="0.25">
      <c r="A8" s="18" t="s">
        <v>151</v>
      </c>
      <c r="B8" s="19">
        <v>30</v>
      </c>
      <c r="C8" s="19">
        <v>65</v>
      </c>
      <c r="D8" s="19">
        <v>95</v>
      </c>
    </row>
    <row r="9" spans="1:11" ht="15" customHeight="1" x14ac:dyDescent="0.25">
      <c r="A9" s="18" t="s">
        <v>16</v>
      </c>
      <c r="B9" s="19">
        <v>83</v>
      </c>
      <c r="C9" s="19">
        <v>322</v>
      </c>
      <c r="D9" s="19">
        <v>405</v>
      </c>
    </row>
    <row r="10" spans="1:11" ht="15" customHeight="1" x14ac:dyDescent="0.25">
      <c r="A10" s="18" t="s">
        <v>13</v>
      </c>
      <c r="B10" s="19">
        <v>34</v>
      </c>
      <c r="C10" s="19">
        <v>87</v>
      </c>
      <c r="D10" s="19">
        <v>121</v>
      </c>
    </row>
    <row r="11" spans="1:11" ht="15" customHeight="1" x14ac:dyDescent="0.25">
      <c r="A11" s="18" t="s">
        <v>9</v>
      </c>
      <c r="B11" s="19">
        <v>24</v>
      </c>
      <c r="C11" s="19">
        <v>118</v>
      </c>
      <c r="D11" s="19">
        <v>142</v>
      </c>
      <c r="J11" s="62"/>
    </row>
    <row r="12" spans="1:11" ht="15" customHeight="1" x14ac:dyDescent="0.25">
      <c r="A12" s="18" t="s">
        <v>12</v>
      </c>
      <c r="B12" s="19">
        <v>200</v>
      </c>
      <c r="C12" s="19">
        <v>692</v>
      </c>
      <c r="D12" s="19">
        <v>892</v>
      </c>
    </row>
    <row r="13" spans="1:11" ht="15" customHeight="1" x14ac:dyDescent="0.25">
      <c r="A13" s="18" t="s">
        <v>17</v>
      </c>
      <c r="B13" s="19">
        <v>81</v>
      </c>
      <c r="C13" s="19">
        <v>375</v>
      </c>
      <c r="D13" s="19">
        <v>456</v>
      </c>
    </row>
    <row r="14" spans="1:11" ht="15" customHeight="1" x14ac:dyDescent="0.25">
      <c r="A14" s="18" t="s">
        <v>8</v>
      </c>
      <c r="B14" s="19">
        <v>50</v>
      </c>
      <c r="C14" s="19">
        <v>199</v>
      </c>
      <c r="D14" s="19">
        <v>249</v>
      </c>
    </row>
    <row r="15" spans="1:11" ht="15" customHeight="1" x14ac:dyDescent="0.25">
      <c r="A15" s="18" t="s">
        <v>18</v>
      </c>
      <c r="B15" s="19">
        <v>133</v>
      </c>
      <c r="C15" s="19">
        <v>346</v>
      </c>
      <c r="D15" s="19">
        <v>479</v>
      </c>
    </row>
    <row r="16" spans="1:11" ht="15" customHeight="1" x14ac:dyDescent="0.25">
      <c r="A16" s="18" t="s">
        <v>7</v>
      </c>
      <c r="B16" s="19">
        <v>169</v>
      </c>
      <c r="C16" s="19">
        <v>527</v>
      </c>
      <c r="D16" s="19">
        <v>696</v>
      </c>
    </row>
    <row r="17" spans="1:4" ht="15" customHeight="1" x14ac:dyDescent="0.25">
      <c r="A17" s="18" t="s">
        <v>6</v>
      </c>
      <c r="B17" s="19">
        <v>49</v>
      </c>
      <c r="C17" s="19">
        <v>178</v>
      </c>
      <c r="D17" s="19">
        <v>227</v>
      </c>
    </row>
    <row r="18" spans="1:4" ht="15" customHeight="1" x14ac:dyDescent="0.25">
      <c r="A18" s="18" t="s">
        <v>19</v>
      </c>
      <c r="B18" s="19">
        <v>27</v>
      </c>
      <c r="C18" s="19">
        <v>50</v>
      </c>
      <c r="D18" s="19">
        <v>77</v>
      </c>
    </row>
    <row r="19" spans="1:4" ht="15" customHeight="1" x14ac:dyDescent="0.25">
      <c r="A19" s="18" t="s">
        <v>5</v>
      </c>
      <c r="B19" s="19">
        <v>72</v>
      </c>
      <c r="C19" s="19">
        <v>193</v>
      </c>
      <c r="D19" s="19">
        <v>265</v>
      </c>
    </row>
    <row r="20" spans="1:4" ht="15" customHeight="1" x14ac:dyDescent="0.25">
      <c r="A20" s="18" t="s">
        <v>20</v>
      </c>
      <c r="B20" s="19">
        <v>47</v>
      </c>
      <c r="C20" s="19">
        <v>157</v>
      </c>
      <c r="D20" s="19">
        <v>204</v>
      </c>
    </row>
    <row r="21" spans="1:4" ht="15" customHeight="1" x14ac:dyDescent="0.25">
      <c r="A21" s="18" t="s">
        <v>4</v>
      </c>
      <c r="B21" s="19">
        <v>24</v>
      </c>
      <c r="C21" s="19">
        <v>90</v>
      </c>
      <c r="D21" s="19">
        <v>114</v>
      </c>
    </row>
    <row r="22" spans="1:4" ht="15" customHeight="1" x14ac:dyDescent="0.25">
      <c r="A22" s="18" t="s">
        <v>3</v>
      </c>
      <c r="B22" s="19">
        <v>185</v>
      </c>
      <c r="C22" s="19">
        <v>717</v>
      </c>
      <c r="D22" s="19">
        <v>902</v>
      </c>
    </row>
    <row r="23" spans="1:4" ht="15" customHeight="1" x14ac:dyDescent="0.25">
      <c r="A23" s="18" t="s">
        <v>2</v>
      </c>
      <c r="B23" s="19">
        <v>525</v>
      </c>
      <c r="C23" s="19">
        <v>1520</v>
      </c>
      <c r="D23" s="19">
        <v>2045</v>
      </c>
    </row>
    <row r="24" spans="1:4" ht="15" customHeight="1" x14ac:dyDescent="0.25">
      <c r="A24" s="9" t="s">
        <v>1</v>
      </c>
      <c r="B24" s="10">
        <v>350</v>
      </c>
      <c r="C24" s="10">
        <v>770</v>
      </c>
      <c r="D24" s="10">
        <v>1120</v>
      </c>
    </row>
    <row r="25" spans="1:4" ht="15" customHeight="1" x14ac:dyDescent="0.25">
      <c r="A25" s="22" t="s">
        <v>14</v>
      </c>
      <c r="B25" s="12">
        <f t="shared" ref="B25:D25" si="0">SUM(B4:B24)</f>
        <v>2412</v>
      </c>
      <c r="C25" s="12">
        <f t="shared" si="0"/>
        <v>7691</v>
      </c>
      <c r="D25" s="12">
        <f t="shared" si="0"/>
        <v>10103</v>
      </c>
    </row>
    <row r="26" spans="1:4" ht="15" customHeight="1" x14ac:dyDescent="0.25">
      <c r="A26" s="22" t="s">
        <v>50</v>
      </c>
      <c r="B26" s="13">
        <f t="shared" ref="B26:D26" si="1">+B27+B28</f>
        <v>700</v>
      </c>
      <c r="C26" s="13">
        <f t="shared" si="1"/>
        <v>2569</v>
      </c>
      <c r="D26" s="13">
        <f t="shared" si="1"/>
        <v>3269</v>
      </c>
    </row>
    <row r="27" spans="1:4" ht="15" customHeight="1" x14ac:dyDescent="0.25">
      <c r="A27" s="23" t="s">
        <v>51</v>
      </c>
      <c r="B27" s="15">
        <f t="shared" ref="B27:D27" si="2">+B4+B5+B6+B11</f>
        <v>201</v>
      </c>
      <c r="C27" s="15">
        <f t="shared" si="2"/>
        <v>883</v>
      </c>
      <c r="D27" s="15">
        <f t="shared" si="2"/>
        <v>1084</v>
      </c>
    </row>
    <row r="28" spans="1:4" ht="15" customHeight="1" x14ac:dyDescent="0.25">
      <c r="A28" s="23" t="s">
        <v>52</v>
      </c>
      <c r="B28" s="15">
        <f t="shared" ref="B28:D28" si="3">+B7+B8+B9+B10+B12</f>
        <v>499</v>
      </c>
      <c r="C28" s="15">
        <f t="shared" si="3"/>
        <v>1686</v>
      </c>
      <c r="D28" s="15">
        <f t="shared" si="3"/>
        <v>2185</v>
      </c>
    </row>
    <row r="29" spans="1:4" ht="15" customHeight="1" x14ac:dyDescent="0.25">
      <c r="A29" s="22" t="s">
        <v>21</v>
      </c>
      <c r="B29" s="13">
        <f t="shared" ref="B29:D29" si="4">+B13+B14+B15+B16</f>
        <v>433</v>
      </c>
      <c r="C29" s="13">
        <f t="shared" si="4"/>
        <v>1447</v>
      </c>
      <c r="D29" s="13">
        <f t="shared" si="4"/>
        <v>1880</v>
      </c>
    </row>
    <row r="30" spans="1:4" ht="15" customHeight="1" x14ac:dyDescent="0.25">
      <c r="A30" s="22" t="s">
        <v>53</v>
      </c>
      <c r="B30" s="13">
        <f t="shared" ref="B30:D30" si="5">+B31+B32</f>
        <v>1279</v>
      </c>
      <c r="C30" s="13">
        <f t="shared" si="5"/>
        <v>3675</v>
      </c>
      <c r="D30" s="13">
        <f t="shared" si="5"/>
        <v>4954</v>
      </c>
    </row>
    <row r="31" spans="1:4" ht="15" customHeight="1" x14ac:dyDescent="0.25">
      <c r="A31" s="23" t="s">
        <v>23</v>
      </c>
      <c r="B31" s="15">
        <f t="shared" ref="B31:D31" si="6">+B17+B18+B19+B20+B21+B22</f>
        <v>404</v>
      </c>
      <c r="C31" s="15">
        <f t="shared" si="6"/>
        <v>1385</v>
      </c>
      <c r="D31" s="15">
        <f t="shared" si="6"/>
        <v>1789</v>
      </c>
    </row>
    <row r="32" spans="1:4" ht="15" customHeight="1" x14ac:dyDescent="0.25">
      <c r="A32" s="16" t="s">
        <v>24</v>
      </c>
      <c r="B32" s="17">
        <f t="shared" ref="B32:D32" si="7">+B23+B24</f>
        <v>875</v>
      </c>
      <c r="C32" s="17">
        <f t="shared" si="7"/>
        <v>2290</v>
      </c>
      <c r="D32" s="17">
        <f t="shared" si="7"/>
        <v>3165</v>
      </c>
    </row>
    <row r="33" spans="1:2" ht="15" customHeight="1" x14ac:dyDescent="0.25">
      <c r="A33" s="24" t="s">
        <v>63</v>
      </c>
      <c r="B33" s="3"/>
    </row>
    <row r="34" spans="1:2" ht="15" customHeight="1" x14ac:dyDescent="0.25">
      <c r="A34" s="18"/>
    </row>
  </sheetData>
  <mergeCells count="5">
    <mergeCell ref="B2:B3"/>
    <mergeCell ref="C2:C3"/>
    <mergeCell ref="D2:D3"/>
    <mergeCell ref="A1:K1"/>
    <mergeCell ref="A2:A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4"/>
  <sheetViews>
    <sheetView showGridLines="0" zoomScaleNormal="100" zoomScaleSheetLayoutView="80" workbookViewId="0">
      <selection activeCell="A7" sqref="A7:A8"/>
    </sheetView>
  </sheetViews>
  <sheetFormatPr defaultColWidth="9.140625" defaultRowHeight="15" customHeight="1" x14ac:dyDescent="0.25"/>
  <cols>
    <col min="1" max="1" width="25.140625" style="1" customWidth="1"/>
    <col min="2" max="2" width="13.28515625" style="1" customWidth="1"/>
    <col min="3" max="3" width="13.7109375" style="1" customWidth="1"/>
    <col min="4" max="4" width="11.140625" style="1" customWidth="1"/>
    <col min="5" max="16384" width="9.140625" style="1"/>
  </cols>
  <sheetData>
    <row r="1" spans="1:11" s="2" customFormat="1" ht="15" customHeight="1" x14ac:dyDescent="0.25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33" customHeight="1" x14ac:dyDescent="0.25">
      <c r="A2" s="74" t="s">
        <v>22</v>
      </c>
      <c r="B2" s="98" t="s">
        <v>66</v>
      </c>
      <c r="C2" s="98" t="s">
        <v>75</v>
      </c>
      <c r="D2" s="98" t="s">
        <v>0</v>
      </c>
    </row>
    <row r="3" spans="1:11" ht="22.5" customHeight="1" x14ac:dyDescent="0.25">
      <c r="A3" s="85"/>
      <c r="B3" s="105"/>
      <c r="C3" s="106"/>
      <c r="D3" s="106"/>
    </row>
    <row r="4" spans="1:11" ht="15" customHeight="1" x14ac:dyDescent="0.25">
      <c r="A4" s="18" t="s">
        <v>15</v>
      </c>
      <c r="B4" s="19">
        <v>548</v>
      </c>
      <c r="C4" s="19">
        <v>2092</v>
      </c>
      <c r="D4" s="19">
        <v>2640</v>
      </c>
    </row>
    <row r="5" spans="1:11" ht="15" customHeight="1" x14ac:dyDescent="0.25">
      <c r="A5" s="18" t="s">
        <v>11</v>
      </c>
      <c r="B5" s="19">
        <v>9</v>
      </c>
      <c r="C5" s="19">
        <v>52</v>
      </c>
      <c r="D5" s="19">
        <v>61</v>
      </c>
    </row>
    <row r="6" spans="1:11" ht="15" customHeight="1" x14ac:dyDescent="0.25">
      <c r="A6" s="18" t="s">
        <v>10</v>
      </c>
      <c r="B6" s="19">
        <v>387</v>
      </c>
      <c r="C6" s="19">
        <v>1884</v>
      </c>
      <c r="D6" s="19">
        <v>2271</v>
      </c>
    </row>
    <row r="7" spans="1:11" ht="15" customHeight="1" x14ac:dyDescent="0.25">
      <c r="A7" s="18" t="s">
        <v>150</v>
      </c>
      <c r="B7" s="19">
        <v>453</v>
      </c>
      <c r="C7" s="19">
        <v>1931</v>
      </c>
      <c r="D7" s="19">
        <v>2384</v>
      </c>
    </row>
    <row r="8" spans="1:11" ht="15" customHeight="1" x14ac:dyDescent="0.25">
      <c r="A8" s="18" t="s">
        <v>151</v>
      </c>
      <c r="B8" s="19">
        <v>252</v>
      </c>
      <c r="C8" s="19">
        <v>1051</v>
      </c>
      <c r="D8" s="19">
        <v>1303</v>
      </c>
    </row>
    <row r="9" spans="1:11" ht="15" customHeight="1" x14ac:dyDescent="0.25">
      <c r="A9" s="18" t="s">
        <v>16</v>
      </c>
      <c r="B9" s="19">
        <v>528</v>
      </c>
      <c r="C9" s="19">
        <v>2543</v>
      </c>
      <c r="D9" s="19">
        <v>3071</v>
      </c>
    </row>
    <row r="10" spans="1:11" ht="15" customHeight="1" x14ac:dyDescent="0.25">
      <c r="A10" s="18" t="s">
        <v>13</v>
      </c>
      <c r="B10" s="19">
        <v>182</v>
      </c>
      <c r="C10" s="19">
        <v>708</v>
      </c>
      <c r="D10" s="19">
        <v>890</v>
      </c>
    </row>
    <row r="11" spans="1:11" ht="15" customHeight="1" x14ac:dyDescent="0.25">
      <c r="A11" s="18" t="s">
        <v>9</v>
      </c>
      <c r="B11" s="19">
        <v>74</v>
      </c>
      <c r="C11" s="19">
        <v>408</v>
      </c>
      <c r="D11" s="19">
        <v>482</v>
      </c>
      <c r="J11" s="62"/>
    </row>
    <row r="12" spans="1:11" ht="15" customHeight="1" x14ac:dyDescent="0.25">
      <c r="A12" s="18" t="s">
        <v>12</v>
      </c>
      <c r="B12" s="19">
        <v>956</v>
      </c>
      <c r="C12" s="19">
        <v>4296</v>
      </c>
      <c r="D12" s="19">
        <v>5252</v>
      </c>
    </row>
    <row r="13" spans="1:11" ht="15" customHeight="1" x14ac:dyDescent="0.25">
      <c r="A13" s="18" t="s">
        <v>17</v>
      </c>
      <c r="B13" s="19">
        <v>745</v>
      </c>
      <c r="C13" s="19">
        <v>4038</v>
      </c>
      <c r="D13" s="19">
        <v>4783</v>
      </c>
    </row>
    <row r="14" spans="1:11" ht="15" customHeight="1" x14ac:dyDescent="0.25">
      <c r="A14" s="18" t="s">
        <v>8</v>
      </c>
      <c r="B14" s="19">
        <v>399</v>
      </c>
      <c r="C14" s="19">
        <v>1325</v>
      </c>
      <c r="D14" s="19">
        <v>1724</v>
      </c>
    </row>
    <row r="15" spans="1:11" ht="15" customHeight="1" x14ac:dyDescent="0.25">
      <c r="A15" s="18" t="s">
        <v>18</v>
      </c>
      <c r="B15" s="19">
        <v>740</v>
      </c>
      <c r="C15" s="19">
        <v>2689</v>
      </c>
      <c r="D15" s="19">
        <v>3429</v>
      </c>
    </row>
    <row r="16" spans="1:11" ht="15" customHeight="1" x14ac:dyDescent="0.25">
      <c r="A16" s="18" t="s">
        <v>7</v>
      </c>
      <c r="B16" s="19">
        <v>1378</v>
      </c>
      <c r="C16" s="19">
        <v>4091</v>
      </c>
      <c r="D16" s="19">
        <v>5469</v>
      </c>
    </row>
    <row r="17" spans="1:4" ht="15" customHeight="1" x14ac:dyDescent="0.25">
      <c r="A17" s="18" t="s">
        <v>6</v>
      </c>
      <c r="B17" s="19">
        <v>369</v>
      </c>
      <c r="C17" s="19">
        <v>1664</v>
      </c>
      <c r="D17" s="19">
        <v>2033</v>
      </c>
    </row>
    <row r="18" spans="1:4" ht="15" customHeight="1" x14ac:dyDescent="0.25">
      <c r="A18" s="18" t="s">
        <v>19</v>
      </c>
      <c r="B18" s="19">
        <v>145</v>
      </c>
      <c r="C18" s="19">
        <v>358</v>
      </c>
      <c r="D18" s="19">
        <v>503</v>
      </c>
    </row>
    <row r="19" spans="1:4" ht="15" customHeight="1" x14ac:dyDescent="0.25">
      <c r="A19" s="18" t="s">
        <v>5</v>
      </c>
      <c r="B19" s="19">
        <v>1718</v>
      </c>
      <c r="C19" s="19">
        <v>3507</v>
      </c>
      <c r="D19" s="19">
        <v>5225</v>
      </c>
    </row>
    <row r="20" spans="1:4" ht="15" customHeight="1" x14ac:dyDescent="0.25">
      <c r="A20" s="18" t="s">
        <v>20</v>
      </c>
      <c r="B20" s="19">
        <v>1460</v>
      </c>
      <c r="C20" s="19">
        <v>8096</v>
      </c>
      <c r="D20" s="19">
        <v>9556</v>
      </c>
    </row>
    <row r="21" spans="1:4" ht="15" customHeight="1" x14ac:dyDescent="0.25">
      <c r="A21" s="18" t="s">
        <v>4</v>
      </c>
      <c r="B21" s="19">
        <v>508</v>
      </c>
      <c r="C21" s="19">
        <v>2034</v>
      </c>
      <c r="D21" s="19">
        <v>2542</v>
      </c>
    </row>
    <row r="22" spans="1:4" ht="15" customHeight="1" x14ac:dyDescent="0.25">
      <c r="A22" s="18" t="s">
        <v>3</v>
      </c>
      <c r="B22" s="19">
        <v>1897</v>
      </c>
      <c r="C22" s="19">
        <v>8063</v>
      </c>
      <c r="D22" s="19">
        <v>9960</v>
      </c>
    </row>
    <row r="23" spans="1:4" ht="15" customHeight="1" x14ac:dyDescent="0.25">
      <c r="A23" s="18" t="s">
        <v>2</v>
      </c>
      <c r="B23" s="19">
        <v>2012</v>
      </c>
      <c r="C23" s="19">
        <v>8482</v>
      </c>
      <c r="D23" s="19">
        <v>10494</v>
      </c>
    </row>
    <row r="24" spans="1:4" ht="15" customHeight="1" x14ac:dyDescent="0.25">
      <c r="A24" s="9" t="s">
        <v>1</v>
      </c>
      <c r="B24" s="10">
        <v>551</v>
      </c>
      <c r="C24" s="10">
        <v>1550</v>
      </c>
      <c r="D24" s="10">
        <v>2101</v>
      </c>
    </row>
    <row r="25" spans="1:4" ht="15" customHeight="1" x14ac:dyDescent="0.25">
      <c r="A25" s="22" t="s">
        <v>14</v>
      </c>
      <c r="B25" s="12">
        <f t="shared" ref="B25:D25" si="0">SUM(B4:B24)</f>
        <v>15311</v>
      </c>
      <c r="C25" s="12">
        <f t="shared" si="0"/>
        <v>60862</v>
      </c>
      <c r="D25" s="12">
        <f t="shared" si="0"/>
        <v>76173</v>
      </c>
    </row>
    <row r="26" spans="1:4" ht="15" customHeight="1" x14ac:dyDescent="0.25">
      <c r="A26" s="22" t="s">
        <v>50</v>
      </c>
      <c r="B26" s="13">
        <f t="shared" ref="B26:D26" si="1">+B27+B28</f>
        <v>3389</v>
      </c>
      <c r="C26" s="13">
        <f t="shared" si="1"/>
        <v>14965</v>
      </c>
      <c r="D26" s="13">
        <f t="shared" si="1"/>
        <v>18354</v>
      </c>
    </row>
    <row r="27" spans="1:4" ht="15" customHeight="1" x14ac:dyDescent="0.25">
      <c r="A27" s="23" t="s">
        <v>51</v>
      </c>
      <c r="B27" s="15">
        <f t="shared" ref="B27:D27" si="2">+B4+B5+B6+B11</f>
        <v>1018</v>
      </c>
      <c r="C27" s="15">
        <f t="shared" si="2"/>
        <v>4436</v>
      </c>
      <c r="D27" s="15">
        <f t="shared" si="2"/>
        <v>5454</v>
      </c>
    </row>
    <row r="28" spans="1:4" ht="15" customHeight="1" x14ac:dyDescent="0.25">
      <c r="A28" s="23" t="s">
        <v>52</v>
      </c>
      <c r="B28" s="15">
        <f t="shared" ref="B28:D28" si="3">+B7+B8+B9+B10+B12</f>
        <v>2371</v>
      </c>
      <c r="C28" s="15">
        <f t="shared" si="3"/>
        <v>10529</v>
      </c>
      <c r="D28" s="15">
        <f t="shared" si="3"/>
        <v>12900</v>
      </c>
    </row>
    <row r="29" spans="1:4" ht="15" customHeight="1" x14ac:dyDescent="0.25">
      <c r="A29" s="22" t="s">
        <v>21</v>
      </c>
      <c r="B29" s="13">
        <f t="shared" ref="B29:D29" si="4">+B13+B14+B15+B16</f>
        <v>3262</v>
      </c>
      <c r="C29" s="13">
        <f t="shared" si="4"/>
        <v>12143</v>
      </c>
      <c r="D29" s="13">
        <f t="shared" si="4"/>
        <v>15405</v>
      </c>
    </row>
    <row r="30" spans="1:4" ht="15" customHeight="1" x14ac:dyDescent="0.25">
      <c r="A30" s="22" t="s">
        <v>53</v>
      </c>
      <c r="B30" s="13">
        <f t="shared" ref="B30:D30" si="5">+B31+B32</f>
        <v>8660</v>
      </c>
      <c r="C30" s="13">
        <f t="shared" si="5"/>
        <v>33754</v>
      </c>
      <c r="D30" s="13">
        <f t="shared" si="5"/>
        <v>42414</v>
      </c>
    </row>
    <row r="31" spans="1:4" ht="15" customHeight="1" x14ac:dyDescent="0.25">
      <c r="A31" s="23" t="s">
        <v>23</v>
      </c>
      <c r="B31" s="15">
        <f t="shared" ref="B31:D31" si="6">+B17+B18+B19+B20+B21+B22</f>
        <v>6097</v>
      </c>
      <c r="C31" s="15">
        <f t="shared" si="6"/>
        <v>23722</v>
      </c>
      <c r="D31" s="15">
        <f t="shared" si="6"/>
        <v>29819</v>
      </c>
    </row>
    <row r="32" spans="1:4" ht="15" customHeight="1" x14ac:dyDescent="0.25">
      <c r="A32" s="16" t="s">
        <v>24</v>
      </c>
      <c r="B32" s="17">
        <f t="shared" ref="B32:D32" si="7">+B23+B24</f>
        <v>2563</v>
      </c>
      <c r="C32" s="17">
        <f t="shared" si="7"/>
        <v>10032</v>
      </c>
      <c r="D32" s="17">
        <f t="shared" si="7"/>
        <v>12595</v>
      </c>
    </row>
    <row r="33" spans="1:6" ht="15" customHeight="1" x14ac:dyDescent="0.25">
      <c r="A33" s="100" t="s">
        <v>63</v>
      </c>
      <c r="B33" s="100"/>
      <c r="C33" s="100"/>
      <c r="D33" s="100"/>
      <c r="E33" s="107"/>
      <c r="F33" s="107"/>
    </row>
    <row r="34" spans="1:6" ht="15" customHeight="1" x14ac:dyDescent="0.25">
      <c r="A34" s="18"/>
    </row>
  </sheetData>
  <mergeCells count="6">
    <mergeCell ref="A33:F33"/>
    <mergeCell ref="B2:B3"/>
    <mergeCell ref="C2:C3"/>
    <mergeCell ref="D2:D3"/>
    <mergeCell ref="A1:K1"/>
    <mergeCell ref="A2:A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M37"/>
  <sheetViews>
    <sheetView showGridLines="0" zoomScaleNormal="100" zoomScaleSheetLayoutView="80" workbookViewId="0">
      <selection activeCell="A8" sqref="A8"/>
    </sheetView>
  </sheetViews>
  <sheetFormatPr defaultColWidth="9.140625" defaultRowHeight="15" customHeight="1" x14ac:dyDescent="0.25"/>
  <cols>
    <col min="1" max="1" width="24.5703125" style="1" bestFit="1" customWidth="1"/>
    <col min="2" max="2" width="16.5703125" style="1" customWidth="1"/>
    <col min="3" max="3" width="13.5703125" style="1" customWidth="1"/>
    <col min="4" max="4" width="13.140625" style="1" customWidth="1"/>
    <col min="5" max="5" width="11.85546875" style="1" customWidth="1"/>
    <col min="6" max="6" width="13.140625" style="1" customWidth="1"/>
    <col min="7" max="7" width="11.85546875" style="1" customWidth="1"/>
    <col min="8" max="8" width="12.42578125" style="1" customWidth="1"/>
    <col min="9" max="9" width="13.140625" style="1" customWidth="1"/>
    <col min="10" max="10" width="13.5703125" style="1" customWidth="1"/>
    <col min="11" max="11" width="13" style="1" customWidth="1"/>
    <col min="12" max="12" width="11.85546875" style="1" customWidth="1"/>
    <col min="13" max="14" width="12.42578125" style="1" customWidth="1"/>
    <col min="15" max="15" width="12.85546875" style="1" customWidth="1"/>
    <col min="16" max="16" width="13.5703125" style="1" customWidth="1"/>
    <col min="17" max="17" width="12" style="1" customWidth="1"/>
    <col min="18" max="18" width="13.140625" style="1" customWidth="1"/>
    <col min="19" max="19" width="10.140625" style="1" customWidth="1"/>
    <col min="20" max="16384" width="9.140625" style="1"/>
  </cols>
  <sheetData>
    <row r="1" spans="1:39" s="38" customFormat="1" ht="15" customHeight="1" x14ac:dyDescent="0.2">
      <c r="A1" s="86" t="s">
        <v>126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39" ht="15" customHeight="1" x14ac:dyDescent="0.25">
      <c r="A2" s="74" t="s">
        <v>22</v>
      </c>
      <c r="B2" s="56"/>
      <c r="C2" s="77" t="s">
        <v>96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3"/>
    </row>
    <row r="3" spans="1:39" ht="66.75" customHeight="1" x14ac:dyDescent="0.25">
      <c r="A3" s="75"/>
      <c r="B3" s="46" t="s">
        <v>97</v>
      </c>
      <c r="C3" s="46" t="s">
        <v>98</v>
      </c>
      <c r="D3" s="46" t="s">
        <v>99</v>
      </c>
      <c r="E3" s="46" t="s">
        <v>100</v>
      </c>
      <c r="F3" s="46" t="s">
        <v>101</v>
      </c>
      <c r="G3" s="46" t="s">
        <v>102</v>
      </c>
      <c r="H3" s="46" t="s">
        <v>103</v>
      </c>
      <c r="I3" s="46" t="s">
        <v>104</v>
      </c>
      <c r="J3" s="46" t="s">
        <v>105</v>
      </c>
      <c r="K3" s="46" t="s">
        <v>106</v>
      </c>
      <c r="L3" s="46" t="s">
        <v>107</v>
      </c>
      <c r="M3" s="46" t="s">
        <v>108</v>
      </c>
      <c r="N3" s="46" t="s">
        <v>109</v>
      </c>
      <c r="O3" s="46" t="s">
        <v>110</v>
      </c>
      <c r="P3" s="46" t="s">
        <v>111</v>
      </c>
      <c r="Q3" s="46" t="s">
        <v>112</v>
      </c>
      <c r="R3" s="46" t="s">
        <v>31</v>
      </c>
      <c r="S3" s="46" t="s">
        <v>113</v>
      </c>
    </row>
    <row r="4" spans="1:39" ht="6.75" customHeight="1" x14ac:dyDescent="0.25">
      <c r="A4" s="76"/>
      <c r="B4" s="66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39" ht="15" customHeight="1" x14ac:dyDescent="0.25">
      <c r="A5" s="28" t="s">
        <v>15</v>
      </c>
      <c r="B5" s="28">
        <v>2543</v>
      </c>
      <c r="C5" s="19">
        <v>181</v>
      </c>
      <c r="D5" s="19">
        <v>451</v>
      </c>
      <c r="E5" s="19">
        <v>304</v>
      </c>
      <c r="F5" s="19">
        <v>374</v>
      </c>
      <c r="G5" s="19">
        <v>211</v>
      </c>
      <c r="H5" s="19">
        <v>259</v>
      </c>
      <c r="I5" s="19">
        <v>58</v>
      </c>
      <c r="J5" s="19">
        <v>233</v>
      </c>
      <c r="K5" s="19">
        <v>130</v>
      </c>
      <c r="L5" s="19">
        <v>67</v>
      </c>
      <c r="M5" s="19">
        <v>48</v>
      </c>
      <c r="N5" s="19">
        <v>1613</v>
      </c>
      <c r="O5" s="19">
        <v>555</v>
      </c>
      <c r="P5" s="19">
        <v>257</v>
      </c>
      <c r="Q5" s="19">
        <v>242</v>
      </c>
      <c r="R5" s="19">
        <v>189</v>
      </c>
      <c r="S5" s="19">
        <v>203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5" customHeight="1" x14ac:dyDescent="0.25">
      <c r="A6" s="28" t="s">
        <v>11</v>
      </c>
      <c r="B6" s="28">
        <v>147</v>
      </c>
      <c r="C6" s="19">
        <v>11</v>
      </c>
      <c r="D6" s="19">
        <v>30</v>
      </c>
      <c r="E6" s="19">
        <v>27</v>
      </c>
      <c r="F6" s="19">
        <v>10</v>
      </c>
      <c r="G6" s="19">
        <v>5</v>
      </c>
      <c r="H6" s="19">
        <v>6</v>
      </c>
      <c r="I6" s="19">
        <v>3</v>
      </c>
      <c r="J6" s="19">
        <v>14</v>
      </c>
      <c r="K6" s="19">
        <v>8</v>
      </c>
      <c r="L6" s="19">
        <v>16</v>
      </c>
      <c r="M6" s="19">
        <v>1</v>
      </c>
      <c r="N6" s="19">
        <v>93</v>
      </c>
      <c r="O6" s="19">
        <v>36</v>
      </c>
      <c r="P6" s="19">
        <v>5</v>
      </c>
      <c r="Q6" s="19">
        <v>10</v>
      </c>
      <c r="R6" s="19">
        <v>10</v>
      </c>
      <c r="S6" s="19">
        <v>15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5" customHeight="1" x14ac:dyDescent="0.25">
      <c r="A7" s="28" t="s">
        <v>10</v>
      </c>
      <c r="B7" s="28">
        <v>1944</v>
      </c>
      <c r="C7" s="19">
        <v>182</v>
      </c>
      <c r="D7" s="19">
        <v>299</v>
      </c>
      <c r="E7" s="19">
        <v>245</v>
      </c>
      <c r="F7" s="19">
        <v>308</v>
      </c>
      <c r="G7" s="19">
        <v>140</v>
      </c>
      <c r="H7" s="19">
        <v>141</v>
      </c>
      <c r="I7" s="19">
        <v>41</v>
      </c>
      <c r="J7" s="19">
        <v>217</v>
      </c>
      <c r="K7" s="19">
        <v>155</v>
      </c>
      <c r="L7" s="19">
        <v>141</v>
      </c>
      <c r="M7" s="19">
        <v>43</v>
      </c>
      <c r="N7" s="19">
        <v>1094</v>
      </c>
      <c r="O7" s="19">
        <v>437</v>
      </c>
      <c r="P7" s="19">
        <v>225</v>
      </c>
      <c r="Q7" s="19">
        <v>153</v>
      </c>
      <c r="R7" s="19">
        <v>172</v>
      </c>
      <c r="S7" s="19">
        <v>135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5" customHeight="1" x14ac:dyDescent="0.25">
      <c r="A8" s="18" t="s">
        <v>150</v>
      </c>
      <c r="B8" s="28">
        <v>1689</v>
      </c>
      <c r="C8" s="19">
        <v>250</v>
      </c>
      <c r="D8" s="19">
        <v>563</v>
      </c>
      <c r="E8" s="19">
        <v>454</v>
      </c>
      <c r="F8" s="19">
        <v>370</v>
      </c>
      <c r="G8" s="19">
        <v>197</v>
      </c>
      <c r="H8" s="19">
        <v>244</v>
      </c>
      <c r="I8" s="19">
        <v>114</v>
      </c>
      <c r="J8" s="19">
        <v>267</v>
      </c>
      <c r="K8" s="19">
        <v>122</v>
      </c>
      <c r="L8" s="19">
        <v>110</v>
      </c>
      <c r="M8" s="19">
        <v>17</v>
      </c>
      <c r="N8" s="19">
        <v>1071</v>
      </c>
      <c r="O8" s="19">
        <v>411</v>
      </c>
      <c r="P8" s="19">
        <v>105</v>
      </c>
      <c r="Q8" s="19">
        <v>56</v>
      </c>
      <c r="R8" s="19">
        <v>132</v>
      </c>
      <c r="S8" s="19">
        <v>129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5" customHeight="1" x14ac:dyDescent="0.25">
      <c r="A9" s="18" t="s">
        <v>151</v>
      </c>
      <c r="B9" s="28">
        <v>1004</v>
      </c>
      <c r="C9" s="19">
        <v>358</v>
      </c>
      <c r="D9" s="19">
        <v>271</v>
      </c>
      <c r="E9" s="19">
        <v>113</v>
      </c>
      <c r="F9" s="19">
        <v>176</v>
      </c>
      <c r="G9" s="19">
        <v>98</v>
      </c>
      <c r="H9" s="19">
        <v>165</v>
      </c>
      <c r="I9" s="19">
        <v>79</v>
      </c>
      <c r="J9" s="19">
        <v>42</v>
      </c>
      <c r="K9" s="19">
        <v>41</v>
      </c>
      <c r="L9" s="19">
        <v>31</v>
      </c>
      <c r="M9" s="19">
        <v>18</v>
      </c>
      <c r="N9" s="19">
        <v>568</v>
      </c>
      <c r="O9" s="19">
        <v>110</v>
      </c>
      <c r="P9" s="19">
        <v>67</v>
      </c>
      <c r="Q9" s="19">
        <v>50</v>
      </c>
      <c r="R9" s="19">
        <v>47</v>
      </c>
      <c r="S9" s="19">
        <v>47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5" customHeight="1" x14ac:dyDescent="0.25">
      <c r="A10" s="28" t="s">
        <v>16</v>
      </c>
      <c r="B10" s="28">
        <v>2745</v>
      </c>
      <c r="C10" s="19">
        <v>218</v>
      </c>
      <c r="D10" s="19">
        <v>615</v>
      </c>
      <c r="E10" s="19">
        <v>560</v>
      </c>
      <c r="F10" s="19">
        <v>535</v>
      </c>
      <c r="G10" s="19">
        <v>266</v>
      </c>
      <c r="H10" s="19">
        <v>475</v>
      </c>
      <c r="I10" s="19">
        <v>71</v>
      </c>
      <c r="J10" s="19">
        <v>231</v>
      </c>
      <c r="K10" s="19">
        <v>161</v>
      </c>
      <c r="L10" s="19">
        <v>75</v>
      </c>
      <c r="M10" s="19">
        <v>60</v>
      </c>
      <c r="N10" s="19">
        <v>1586</v>
      </c>
      <c r="O10" s="19">
        <v>510</v>
      </c>
      <c r="P10" s="19">
        <v>281</v>
      </c>
      <c r="Q10" s="19">
        <v>189</v>
      </c>
      <c r="R10" s="19">
        <v>189</v>
      </c>
      <c r="S10" s="19">
        <v>167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15" customHeight="1" x14ac:dyDescent="0.25">
      <c r="A11" s="28" t="s">
        <v>13</v>
      </c>
      <c r="B11" s="28">
        <v>666</v>
      </c>
      <c r="C11" s="19">
        <v>59</v>
      </c>
      <c r="D11" s="19">
        <v>167</v>
      </c>
      <c r="E11" s="19">
        <v>172</v>
      </c>
      <c r="F11" s="19">
        <v>135</v>
      </c>
      <c r="G11" s="19">
        <v>74</v>
      </c>
      <c r="H11" s="19">
        <v>99</v>
      </c>
      <c r="I11" s="19">
        <v>16</v>
      </c>
      <c r="J11" s="19">
        <v>37</v>
      </c>
      <c r="K11" s="19">
        <v>25</v>
      </c>
      <c r="L11" s="19">
        <v>19</v>
      </c>
      <c r="M11" s="19">
        <v>13</v>
      </c>
      <c r="N11" s="19">
        <v>407</v>
      </c>
      <c r="O11" s="19">
        <v>149</v>
      </c>
      <c r="P11" s="19">
        <v>78</v>
      </c>
      <c r="Q11" s="19">
        <v>63</v>
      </c>
      <c r="R11" s="19">
        <v>48</v>
      </c>
      <c r="S11" s="19">
        <v>33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15" customHeight="1" x14ac:dyDescent="0.25">
      <c r="A12" s="28" t="s">
        <v>9</v>
      </c>
      <c r="B12" s="28">
        <v>474</v>
      </c>
      <c r="C12" s="19">
        <v>33</v>
      </c>
      <c r="D12" s="19">
        <v>124</v>
      </c>
      <c r="E12" s="19">
        <v>132</v>
      </c>
      <c r="F12" s="19">
        <v>119</v>
      </c>
      <c r="G12" s="19">
        <v>103</v>
      </c>
      <c r="H12" s="19">
        <v>79</v>
      </c>
      <c r="I12" s="19">
        <v>42</v>
      </c>
      <c r="J12" s="19">
        <v>26</v>
      </c>
      <c r="K12" s="19">
        <v>13</v>
      </c>
      <c r="L12" s="19">
        <v>3</v>
      </c>
      <c r="M12" s="19">
        <v>15</v>
      </c>
      <c r="N12" s="19">
        <v>292</v>
      </c>
      <c r="O12" s="19">
        <v>77</v>
      </c>
      <c r="P12" s="19">
        <v>55</v>
      </c>
      <c r="Q12" s="19">
        <v>40</v>
      </c>
      <c r="R12" s="19">
        <v>44</v>
      </c>
      <c r="S12" s="19">
        <v>29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5" customHeight="1" x14ac:dyDescent="0.25">
      <c r="A13" s="28" t="s">
        <v>12</v>
      </c>
      <c r="B13" s="28">
        <v>1946</v>
      </c>
      <c r="C13" s="19">
        <v>168</v>
      </c>
      <c r="D13" s="19">
        <v>466</v>
      </c>
      <c r="E13" s="19">
        <v>440</v>
      </c>
      <c r="F13" s="19">
        <v>340</v>
      </c>
      <c r="G13" s="19">
        <v>176</v>
      </c>
      <c r="H13" s="19">
        <v>228</v>
      </c>
      <c r="I13" s="19">
        <v>62</v>
      </c>
      <c r="J13" s="19">
        <v>146</v>
      </c>
      <c r="K13" s="19">
        <v>93</v>
      </c>
      <c r="L13" s="19">
        <v>78</v>
      </c>
      <c r="M13" s="19">
        <v>49</v>
      </c>
      <c r="N13" s="19">
        <v>1275</v>
      </c>
      <c r="O13" s="19">
        <v>312</v>
      </c>
      <c r="P13" s="19">
        <v>194</v>
      </c>
      <c r="Q13" s="19">
        <v>132</v>
      </c>
      <c r="R13" s="19">
        <v>131</v>
      </c>
      <c r="S13" s="19">
        <v>107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5" customHeight="1" x14ac:dyDescent="0.25">
      <c r="A14" s="28" t="s">
        <v>17</v>
      </c>
      <c r="B14" s="28">
        <v>1382</v>
      </c>
      <c r="C14" s="19">
        <v>152</v>
      </c>
      <c r="D14" s="19">
        <v>335</v>
      </c>
      <c r="E14" s="19">
        <v>155</v>
      </c>
      <c r="F14" s="19">
        <v>294</v>
      </c>
      <c r="G14" s="19">
        <v>125</v>
      </c>
      <c r="H14" s="19">
        <v>142</v>
      </c>
      <c r="I14" s="19">
        <v>64</v>
      </c>
      <c r="J14" s="19">
        <v>75</v>
      </c>
      <c r="K14" s="19">
        <v>44</v>
      </c>
      <c r="L14" s="19">
        <v>29</v>
      </c>
      <c r="M14" s="19">
        <v>22</v>
      </c>
      <c r="N14" s="19">
        <v>808</v>
      </c>
      <c r="O14" s="19">
        <v>319</v>
      </c>
      <c r="P14" s="19">
        <v>183</v>
      </c>
      <c r="Q14" s="19">
        <v>169</v>
      </c>
      <c r="R14" s="19">
        <v>197</v>
      </c>
      <c r="S14" s="19">
        <v>83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5" customHeight="1" x14ac:dyDescent="0.25">
      <c r="A15" s="28" t="s">
        <v>8</v>
      </c>
      <c r="B15" s="28">
        <v>666</v>
      </c>
      <c r="C15" s="19">
        <v>55</v>
      </c>
      <c r="D15" s="19">
        <v>115</v>
      </c>
      <c r="E15" s="19">
        <v>70</v>
      </c>
      <c r="F15" s="19">
        <v>112</v>
      </c>
      <c r="G15" s="19">
        <v>49</v>
      </c>
      <c r="H15" s="19">
        <v>56</v>
      </c>
      <c r="I15" s="19">
        <v>29</v>
      </c>
      <c r="J15" s="19">
        <v>56</v>
      </c>
      <c r="K15" s="19">
        <v>34</v>
      </c>
      <c r="L15" s="19">
        <v>5</v>
      </c>
      <c r="M15" s="19">
        <v>8</v>
      </c>
      <c r="N15" s="19">
        <v>379</v>
      </c>
      <c r="O15" s="19">
        <v>138</v>
      </c>
      <c r="P15" s="19">
        <v>84</v>
      </c>
      <c r="Q15" s="19">
        <v>81</v>
      </c>
      <c r="R15" s="19">
        <v>81</v>
      </c>
      <c r="S15" s="19">
        <v>41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5" customHeight="1" x14ac:dyDescent="0.25">
      <c r="A16" s="28" t="s">
        <v>18</v>
      </c>
      <c r="B16" s="28">
        <v>716</v>
      </c>
      <c r="C16" s="19">
        <v>67</v>
      </c>
      <c r="D16" s="19">
        <v>143</v>
      </c>
      <c r="E16" s="19">
        <v>60</v>
      </c>
      <c r="F16" s="19">
        <v>112</v>
      </c>
      <c r="G16" s="19">
        <v>64</v>
      </c>
      <c r="H16" s="19">
        <v>54</v>
      </c>
      <c r="I16" s="19">
        <v>18</v>
      </c>
      <c r="J16" s="19">
        <v>44</v>
      </c>
      <c r="K16" s="19">
        <v>32</v>
      </c>
      <c r="L16" s="19">
        <v>12</v>
      </c>
      <c r="M16" s="19">
        <v>9</v>
      </c>
      <c r="N16" s="19">
        <v>445</v>
      </c>
      <c r="O16" s="19">
        <v>144</v>
      </c>
      <c r="P16" s="19">
        <v>83</v>
      </c>
      <c r="Q16" s="19">
        <v>74</v>
      </c>
      <c r="R16" s="19">
        <v>79</v>
      </c>
      <c r="S16" s="19">
        <v>46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15" customHeight="1" x14ac:dyDescent="0.25">
      <c r="A17" s="28" t="s">
        <v>7</v>
      </c>
      <c r="B17" s="28">
        <v>1380</v>
      </c>
      <c r="C17" s="19">
        <v>132</v>
      </c>
      <c r="D17" s="19">
        <v>341</v>
      </c>
      <c r="E17" s="19">
        <v>270</v>
      </c>
      <c r="F17" s="19">
        <v>280</v>
      </c>
      <c r="G17" s="19">
        <v>152</v>
      </c>
      <c r="H17" s="19">
        <v>116</v>
      </c>
      <c r="I17" s="19">
        <v>79</v>
      </c>
      <c r="J17" s="19">
        <v>70</v>
      </c>
      <c r="K17" s="19">
        <v>45</v>
      </c>
      <c r="L17" s="19">
        <v>39</v>
      </c>
      <c r="M17" s="19">
        <v>27</v>
      </c>
      <c r="N17" s="19">
        <v>788</v>
      </c>
      <c r="O17" s="19">
        <v>204</v>
      </c>
      <c r="P17" s="19">
        <v>127</v>
      </c>
      <c r="Q17" s="19">
        <v>120</v>
      </c>
      <c r="R17" s="19">
        <v>86</v>
      </c>
      <c r="S17" s="19">
        <v>95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15" customHeight="1" x14ac:dyDescent="0.25">
      <c r="A18" s="28" t="s">
        <v>6</v>
      </c>
      <c r="B18" s="28">
        <v>582</v>
      </c>
      <c r="C18" s="19">
        <v>51</v>
      </c>
      <c r="D18" s="19">
        <v>120</v>
      </c>
      <c r="E18" s="19">
        <v>64</v>
      </c>
      <c r="F18" s="19">
        <v>107</v>
      </c>
      <c r="G18" s="19">
        <v>51</v>
      </c>
      <c r="H18" s="19">
        <v>58</v>
      </c>
      <c r="I18" s="19">
        <v>20</v>
      </c>
      <c r="J18" s="19">
        <v>30</v>
      </c>
      <c r="K18" s="19">
        <v>24</v>
      </c>
      <c r="L18" s="19">
        <v>12</v>
      </c>
      <c r="M18" s="19">
        <v>8</v>
      </c>
      <c r="N18" s="19">
        <v>353</v>
      </c>
      <c r="O18" s="19">
        <v>91</v>
      </c>
      <c r="P18" s="19">
        <v>60</v>
      </c>
      <c r="Q18" s="19">
        <v>49</v>
      </c>
      <c r="R18" s="19">
        <v>42</v>
      </c>
      <c r="S18" s="19">
        <v>47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15" customHeight="1" x14ac:dyDescent="0.25">
      <c r="A19" s="28" t="s">
        <v>19</v>
      </c>
      <c r="B19" s="28">
        <v>245</v>
      </c>
      <c r="C19" s="19">
        <v>26</v>
      </c>
      <c r="D19" s="19">
        <v>42</v>
      </c>
      <c r="E19" s="19">
        <v>11</v>
      </c>
      <c r="F19" s="19">
        <v>43</v>
      </c>
      <c r="G19" s="19">
        <v>24</v>
      </c>
      <c r="H19" s="19">
        <v>16</v>
      </c>
      <c r="I19" s="19">
        <v>6</v>
      </c>
      <c r="J19" s="19">
        <v>18</v>
      </c>
      <c r="K19" s="19">
        <v>9</v>
      </c>
      <c r="L19" s="19">
        <v>10</v>
      </c>
      <c r="M19" s="19">
        <v>2</v>
      </c>
      <c r="N19" s="19">
        <v>143</v>
      </c>
      <c r="O19" s="19">
        <v>41</v>
      </c>
      <c r="P19" s="19">
        <v>35</v>
      </c>
      <c r="Q19" s="19">
        <v>22</v>
      </c>
      <c r="R19" s="19">
        <v>19</v>
      </c>
      <c r="S19" s="19">
        <v>17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15" customHeight="1" x14ac:dyDescent="0.25">
      <c r="A20" s="28" t="s">
        <v>5</v>
      </c>
      <c r="B20" s="28">
        <v>1401</v>
      </c>
      <c r="C20" s="19">
        <v>100</v>
      </c>
      <c r="D20" s="19">
        <v>265</v>
      </c>
      <c r="E20" s="19">
        <v>212</v>
      </c>
      <c r="F20" s="19">
        <v>300</v>
      </c>
      <c r="G20" s="19">
        <v>189</v>
      </c>
      <c r="H20" s="19">
        <v>231</v>
      </c>
      <c r="I20" s="19">
        <v>67</v>
      </c>
      <c r="J20" s="19">
        <v>85</v>
      </c>
      <c r="K20" s="19">
        <v>51</v>
      </c>
      <c r="L20" s="19">
        <v>49</v>
      </c>
      <c r="M20" s="19">
        <v>48</v>
      </c>
      <c r="N20" s="19">
        <v>827</v>
      </c>
      <c r="O20" s="19">
        <v>252</v>
      </c>
      <c r="P20" s="19">
        <v>183</v>
      </c>
      <c r="Q20" s="19">
        <v>194</v>
      </c>
      <c r="R20" s="19">
        <v>126</v>
      </c>
      <c r="S20" s="19">
        <v>79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15" customHeight="1" x14ac:dyDescent="0.25">
      <c r="A21" s="28" t="s">
        <v>20</v>
      </c>
      <c r="B21" s="28">
        <v>1424</v>
      </c>
      <c r="C21" s="19">
        <v>139</v>
      </c>
      <c r="D21" s="19">
        <v>408</v>
      </c>
      <c r="E21" s="19">
        <v>393</v>
      </c>
      <c r="F21" s="19">
        <v>382</v>
      </c>
      <c r="G21" s="19">
        <v>242</v>
      </c>
      <c r="H21" s="19">
        <v>216</v>
      </c>
      <c r="I21" s="19">
        <v>121</v>
      </c>
      <c r="J21" s="19">
        <v>32</v>
      </c>
      <c r="K21" s="19">
        <v>35</v>
      </c>
      <c r="L21" s="19">
        <v>31</v>
      </c>
      <c r="M21" s="19">
        <v>43</v>
      </c>
      <c r="N21" s="19">
        <v>721</v>
      </c>
      <c r="O21" s="19">
        <v>91</v>
      </c>
      <c r="P21" s="19">
        <v>131</v>
      </c>
      <c r="Q21" s="19">
        <v>108</v>
      </c>
      <c r="R21" s="19">
        <v>86</v>
      </c>
      <c r="S21" s="19">
        <v>90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15" customHeight="1" x14ac:dyDescent="0.25">
      <c r="A22" s="28" t="s">
        <v>4</v>
      </c>
      <c r="B22" s="28">
        <v>477</v>
      </c>
      <c r="C22" s="19">
        <v>65</v>
      </c>
      <c r="D22" s="19">
        <v>104</v>
      </c>
      <c r="E22" s="19">
        <v>64</v>
      </c>
      <c r="F22" s="19">
        <v>95</v>
      </c>
      <c r="G22" s="19">
        <v>38</v>
      </c>
      <c r="H22" s="19">
        <v>35</v>
      </c>
      <c r="I22" s="19">
        <v>13</v>
      </c>
      <c r="J22" s="19">
        <v>19</v>
      </c>
      <c r="K22" s="19">
        <v>20</v>
      </c>
      <c r="L22" s="19">
        <v>10</v>
      </c>
      <c r="M22" s="19">
        <v>10</v>
      </c>
      <c r="N22" s="19">
        <v>298</v>
      </c>
      <c r="O22" s="19">
        <v>65</v>
      </c>
      <c r="P22" s="19">
        <v>49</v>
      </c>
      <c r="Q22" s="19">
        <v>34</v>
      </c>
      <c r="R22" s="19">
        <v>29</v>
      </c>
      <c r="S22" s="19">
        <v>35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15" customHeight="1" x14ac:dyDescent="0.25">
      <c r="A23" s="28" t="s">
        <v>3</v>
      </c>
      <c r="B23" s="28">
        <v>1041</v>
      </c>
      <c r="C23" s="19">
        <v>120</v>
      </c>
      <c r="D23" s="19">
        <v>271</v>
      </c>
      <c r="E23" s="19">
        <v>226</v>
      </c>
      <c r="F23" s="19">
        <v>269</v>
      </c>
      <c r="G23" s="19">
        <v>154</v>
      </c>
      <c r="H23" s="19">
        <v>122</v>
      </c>
      <c r="I23" s="19">
        <v>87</v>
      </c>
      <c r="J23" s="19">
        <v>41</v>
      </c>
      <c r="K23" s="19">
        <v>30</v>
      </c>
      <c r="L23" s="19">
        <v>23</v>
      </c>
      <c r="M23" s="19">
        <v>17</v>
      </c>
      <c r="N23" s="19">
        <v>617</v>
      </c>
      <c r="O23" s="19">
        <v>151</v>
      </c>
      <c r="P23" s="19">
        <v>119</v>
      </c>
      <c r="Q23" s="19">
        <v>142</v>
      </c>
      <c r="R23" s="19">
        <v>70</v>
      </c>
      <c r="S23" s="19">
        <v>71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15" customHeight="1" x14ac:dyDescent="0.25">
      <c r="A24" s="28" t="s">
        <v>2</v>
      </c>
      <c r="B24" s="28">
        <v>1590</v>
      </c>
      <c r="C24" s="19">
        <v>274</v>
      </c>
      <c r="D24" s="19">
        <v>498</v>
      </c>
      <c r="E24" s="19">
        <v>465</v>
      </c>
      <c r="F24" s="19">
        <v>367</v>
      </c>
      <c r="G24" s="19">
        <v>247</v>
      </c>
      <c r="H24" s="19">
        <v>188</v>
      </c>
      <c r="I24" s="19">
        <v>117</v>
      </c>
      <c r="J24" s="19">
        <v>60</v>
      </c>
      <c r="K24" s="19">
        <v>70</v>
      </c>
      <c r="L24" s="19">
        <v>50</v>
      </c>
      <c r="M24" s="19">
        <v>47</v>
      </c>
      <c r="N24" s="19">
        <v>728</v>
      </c>
      <c r="O24" s="19">
        <v>225</v>
      </c>
      <c r="P24" s="19">
        <v>202</v>
      </c>
      <c r="Q24" s="19">
        <v>168</v>
      </c>
      <c r="R24" s="19">
        <v>127</v>
      </c>
      <c r="S24" s="19">
        <v>84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15" customHeight="1" x14ac:dyDescent="0.25">
      <c r="A25" s="27" t="s">
        <v>1</v>
      </c>
      <c r="B25" s="27">
        <v>1487</v>
      </c>
      <c r="C25" s="10">
        <v>255</v>
      </c>
      <c r="D25" s="10">
        <v>252</v>
      </c>
      <c r="E25" s="10">
        <v>241</v>
      </c>
      <c r="F25" s="10">
        <v>327</v>
      </c>
      <c r="G25" s="10">
        <v>162</v>
      </c>
      <c r="H25" s="10">
        <v>99</v>
      </c>
      <c r="I25" s="10">
        <v>40</v>
      </c>
      <c r="J25" s="10">
        <v>109</v>
      </c>
      <c r="K25" s="10">
        <v>113</v>
      </c>
      <c r="L25" s="10">
        <v>133</v>
      </c>
      <c r="M25" s="10">
        <v>13</v>
      </c>
      <c r="N25" s="10">
        <v>749</v>
      </c>
      <c r="O25" s="10">
        <v>269</v>
      </c>
      <c r="P25" s="10">
        <v>195</v>
      </c>
      <c r="Q25" s="10">
        <v>79</v>
      </c>
      <c r="R25" s="10">
        <v>65</v>
      </c>
      <c r="S25" s="10">
        <v>112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15" customHeight="1" x14ac:dyDescent="0.25">
      <c r="A26" s="22" t="s">
        <v>14</v>
      </c>
      <c r="B26" s="12">
        <f t="shared" ref="B26:S26" si="0">SUM(B5:B25)</f>
        <v>25549</v>
      </c>
      <c r="C26" s="12">
        <f t="shared" si="0"/>
        <v>2896</v>
      </c>
      <c r="D26" s="12">
        <f t="shared" si="0"/>
        <v>5880</v>
      </c>
      <c r="E26" s="12">
        <f t="shared" si="0"/>
        <v>4678</v>
      </c>
      <c r="F26" s="12">
        <f t="shared" si="0"/>
        <v>5055</v>
      </c>
      <c r="G26" s="12">
        <f t="shared" si="0"/>
        <v>2767</v>
      </c>
      <c r="H26" s="12">
        <f t="shared" si="0"/>
        <v>3029</v>
      </c>
      <c r="I26" s="12">
        <f t="shared" si="0"/>
        <v>1147</v>
      </c>
      <c r="J26" s="12">
        <f t="shared" si="0"/>
        <v>1852</v>
      </c>
      <c r="K26" s="12">
        <f t="shared" si="0"/>
        <v>1255</v>
      </c>
      <c r="L26" s="12">
        <f t="shared" si="0"/>
        <v>943</v>
      </c>
      <c r="M26" s="12">
        <f t="shared" si="0"/>
        <v>518</v>
      </c>
      <c r="N26" s="12">
        <f t="shared" si="0"/>
        <v>14855</v>
      </c>
      <c r="O26" s="12">
        <f t="shared" si="0"/>
        <v>4587</v>
      </c>
      <c r="P26" s="12">
        <f t="shared" si="0"/>
        <v>2718</v>
      </c>
      <c r="Q26" s="12">
        <f t="shared" si="0"/>
        <v>2175</v>
      </c>
      <c r="R26" s="12">
        <f t="shared" si="0"/>
        <v>1969</v>
      </c>
      <c r="S26" s="12">
        <f t="shared" si="0"/>
        <v>1665</v>
      </c>
    </row>
    <row r="27" spans="1:39" ht="15" customHeight="1" x14ac:dyDescent="0.25">
      <c r="A27" s="22" t="s">
        <v>50</v>
      </c>
      <c r="B27" s="13">
        <f t="shared" ref="B27:S27" si="1">+B28+B29</f>
        <v>13158</v>
      </c>
      <c r="C27" s="13">
        <f t="shared" si="1"/>
        <v>1460</v>
      </c>
      <c r="D27" s="13">
        <f t="shared" si="1"/>
        <v>2986</v>
      </c>
      <c r="E27" s="13">
        <f t="shared" si="1"/>
        <v>2447</v>
      </c>
      <c r="F27" s="13">
        <f t="shared" si="1"/>
        <v>2367</v>
      </c>
      <c r="G27" s="13">
        <f t="shared" si="1"/>
        <v>1270</v>
      </c>
      <c r="H27" s="13">
        <f t="shared" si="1"/>
        <v>1696</v>
      </c>
      <c r="I27" s="13">
        <f t="shared" si="1"/>
        <v>486</v>
      </c>
      <c r="J27" s="13">
        <f t="shared" si="1"/>
        <v>1213</v>
      </c>
      <c r="K27" s="13">
        <f t="shared" si="1"/>
        <v>748</v>
      </c>
      <c r="L27" s="13">
        <f t="shared" si="1"/>
        <v>540</v>
      </c>
      <c r="M27" s="13">
        <f t="shared" si="1"/>
        <v>264</v>
      </c>
      <c r="N27" s="13">
        <f t="shared" si="1"/>
        <v>7999</v>
      </c>
      <c r="O27" s="13">
        <f t="shared" si="1"/>
        <v>2597</v>
      </c>
      <c r="P27" s="13">
        <f t="shared" si="1"/>
        <v>1267</v>
      </c>
      <c r="Q27" s="13">
        <f t="shared" si="1"/>
        <v>935</v>
      </c>
      <c r="R27" s="13">
        <f t="shared" si="1"/>
        <v>962</v>
      </c>
      <c r="S27" s="13">
        <f t="shared" si="1"/>
        <v>865</v>
      </c>
    </row>
    <row r="28" spans="1:39" ht="15" customHeight="1" x14ac:dyDescent="0.25">
      <c r="A28" s="23" t="s">
        <v>51</v>
      </c>
      <c r="B28" s="15">
        <f t="shared" ref="B28:S28" si="2">+B5+B6+B7+B12</f>
        <v>5108</v>
      </c>
      <c r="C28" s="15">
        <f t="shared" si="2"/>
        <v>407</v>
      </c>
      <c r="D28" s="15">
        <f t="shared" si="2"/>
        <v>904</v>
      </c>
      <c r="E28" s="15">
        <f t="shared" si="2"/>
        <v>708</v>
      </c>
      <c r="F28" s="15">
        <f t="shared" si="2"/>
        <v>811</v>
      </c>
      <c r="G28" s="15">
        <f t="shared" si="2"/>
        <v>459</v>
      </c>
      <c r="H28" s="15">
        <f t="shared" si="2"/>
        <v>485</v>
      </c>
      <c r="I28" s="15">
        <f t="shared" si="2"/>
        <v>144</v>
      </c>
      <c r="J28" s="15">
        <f t="shared" si="2"/>
        <v>490</v>
      </c>
      <c r="K28" s="15">
        <f t="shared" si="2"/>
        <v>306</v>
      </c>
      <c r="L28" s="15">
        <f t="shared" si="2"/>
        <v>227</v>
      </c>
      <c r="M28" s="15">
        <f t="shared" si="2"/>
        <v>107</v>
      </c>
      <c r="N28" s="15">
        <f t="shared" si="2"/>
        <v>3092</v>
      </c>
      <c r="O28" s="15">
        <f t="shared" si="2"/>
        <v>1105</v>
      </c>
      <c r="P28" s="15">
        <f t="shared" si="2"/>
        <v>542</v>
      </c>
      <c r="Q28" s="15">
        <f t="shared" si="2"/>
        <v>445</v>
      </c>
      <c r="R28" s="15">
        <f t="shared" si="2"/>
        <v>415</v>
      </c>
      <c r="S28" s="15">
        <f t="shared" si="2"/>
        <v>382</v>
      </c>
    </row>
    <row r="29" spans="1:39" ht="15" customHeight="1" x14ac:dyDescent="0.25">
      <c r="A29" s="23" t="s">
        <v>52</v>
      </c>
      <c r="B29" s="15">
        <f t="shared" ref="B29:S29" si="3">+B8+B9+B10+B11+B13</f>
        <v>8050</v>
      </c>
      <c r="C29" s="15">
        <f t="shared" si="3"/>
        <v>1053</v>
      </c>
      <c r="D29" s="15">
        <f t="shared" si="3"/>
        <v>2082</v>
      </c>
      <c r="E29" s="15">
        <f t="shared" si="3"/>
        <v>1739</v>
      </c>
      <c r="F29" s="15">
        <f t="shared" si="3"/>
        <v>1556</v>
      </c>
      <c r="G29" s="15">
        <f t="shared" si="3"/>
        <v>811</v>
      </c>
      <c r="H29" s="15">
        <f t="shared" si="3"/>
        <v>1211</v>
      </c>
      <c r="I29" s="15">
        <f t="shared" si="3"/>
        <v>342</v>
      </c>
      <c r="J29" s="15">
        <f t="shared" si="3"/>
        <v>723</v>
      </c>
      <c r="K29" s="15">
        <f t="shared" si="3"/>
        <v>442</v>
      </c>
      <c r="L29" s="15">
        <f t="shared" si="3"/>
        <v>313</v>
      </c>
      <c r="M29" s="15">
        <f t="shared" si="3"/>
        <v>157</v>
      </c>
      <c r="N29" s="15">
        <f t="shared" si="3"/>
        <v>4907</v>
      </c>
      <c r="O29" s="15">
        <f t="shared" si="3"/>
        <v>1492</v>
      </c>
      <c r="P29" s="15">
        <f t="shared" si="3"/>
        <v>725</v>
      </c>
      <c r="Q29" s="15">
        <f t="shared" si="3"/>
        <v>490</v>
      </c>
      <c r="R29" s="15">
        <f t="shared" si="3"/>
        <v>547</v>
      </c>
      <c r="S29" s="15">
        <f t="shared" si="3"/>
        <v>483</v>
      </c>
    </row>
    <row r="30" spans="1:39" ht="15" customHeight="1" x14ac:dyDescent="0.25">
      <c r="A30" s="22" t="s">
        <v>21</v>
      </c>
      <c r="B30" s="13">
        <f t="shared" ref="B30:S30" si="4">+B14+B15+B16+B17</f>
        <v>4144</v>
      </c>
      <c r="C30" s="13">
        <f t="shared" si="4"/>
        <v>406</v>
      </c>
      <c r="D30" s="13">
        <f t="shared" si="4"/>
        <v>934</v>
      </c>
      <c r="E30" s="13">
        <f t="shared" si="4"/>
        <v>555</v>
      </c>
      <c r="F30" s="13">
        <f t="shared" si="4"/>
        <v>798</v>
      </c>
      <c r="G30" s="13">
        <f t="shared" si="4"/>
        <v>390</v>
      </c>
      <c r="H30" s="13">
        <f t="shared" si="4"/>
        <v>368</v>
      </c>
      <c r="I30" s="13">
        <f t="shared" si="4"/>
        <v>190</v>
      </c>
      <c r="J30" s="13">
        <f t="shared" si="4"/>
        <v>245</v>
      </c>
      <c r="K30" s="13">
        <f t="shared" si="4"/>
        <v>155</v>
      </c>
      <c r="L30" s="13">
        <f t="shared" si="4"/>
        <v>85</v>
      </c>
      <c r="M30" s="13">
        <f t="shared" si="4"/>
        <v>66</v>
      </c>
      <c r="N30" s="13">
        <f t="shared" si="4"/>
        <v>2420</v>
      </c>
      <c r="O30" s="13">
        <f t="shared" si="4"/>
        <v>805</v>
      </c>
      <c r="P30" s="13">
        <f t="shared" si="4"/>
        <v>477</v>
      </c>
      <c r="Q30" s="13">
        <f t="shared" si="4"/>
        <v>444</v>
      </c>
      <c r="R30" s="13">
        <f t="shared" si="4"/>
        <v>443</v>
      </c>
      <c r="S30" s="13">
        <f t="shared" si="4"/>
        <v>265</v>
      </c>
    </row>
    <row r="31" spans="1:39" ht="15" customHeight="1" x14ac:dyDescent="0.25">
      <c r="A31" s="22" t="s">
        <v>53</v>
      </c>
      <c r="B31" s="13">
        <f t="shared" ref="B31:S31" si="5">+B32+B33</f>
        <v>8247</v>
      </c>
      <c r="C31" s="13">
        <f t="shared" si="5"/>
        <v>1030</v>
      </c>
      <c r="D31" s="13">
        <f t="shared" si="5"/>
        <v>1960</v>
      </c>
      <c r="E31" s="13">
        <f t="shared" si="5"/>
        <v>1676</v>
      </c>
      <c r="F31" s="13">
        <f t="shared" si="5"/>
        <v>1890</v>
      </c>
      <c r="G31" s="13">
        <f t="shared" si="5"/>
        <v>1107</v>
      </c>
      <c r="H31" s="13">
        <f t="shared" si="5"/>
        <v>965</v>
      </c>
      <c r="I31" s="13">
        <f t="shared" si="5"/>
        <v>471</v>
      </c>
      <c r="J31" s="13">
        <f t="shared" si="5"/>
        <v>394</v>
      </c>
      <c r="K31" s="13">
        <f t="shared" si="5"/>
        <v>352</v>
      </c>
      <c r="L31" s="13">
        <f t="shared" si="5"/>
        <v>318</v>
      </c>
      <c r="M31" s="13">
        <f t="shared" si="5"/>
        <v>188</v>
      </c>
      <c r="N31" s="13">
        <f t="shared" si="5"/>
        <v>4436</v>
      </c>
      <c r="O31" s="13">
        <f t="shared" si="5"/>
        <v>1185</v>
      </c>
      <c r="P31" s="13">
        <f t="shared" si="5"/>
        <v>974</v>
      </c>
      <c r="Q31" s="13">
        <f t="shared" si="5"/>
        <v>796</v>
      </c>
      <c r="R31" s="13">
        <f t="shared" si="5"/>
        <v>564</v>
      </c>
      <c r="S31" s="13">
        <f t="shared" si="5"/>
        <v>535</v>
      </c>
    </row>
    <row r="32" spans="1:39" ht="15" customHeight="1" x14ac:dyDescent="0.25">
      <c r="A32" s="23" t="s">
        <v>23</v>
      </c>
      <c r="B32" s="15">
        <f t="shared" ref="B32:S32" si="6">+B18+B19+B20+B21+B22+B23</f>
        <v>5170</v>
      </c>
      <c r="C32" s="15">
        <f t="shared" si="6"/>
        <v>501</v>
      </c>
      <c r="D32" s="15">
        <f t="shared" si="6"/>
        <v>1210</v>
      </c>
      <c r="E32" s="15">
        <f t="shared" si="6"/>
        <v>970</v>
      </c>
      <c r="F32" s="15">
        <f t="shared" si="6"/>
        <v>1196</v>
      </c>
      <c r="G32" s="15">
        <f t="shared" si="6"/>
        <v>698</v>
      </c>
      <c r="H32" s="15">
        <f t="shared" si="6"/>
        <v>678</v>
      </c>
      <c r="I32" s="15">
        <f t="shared" si="6"/>
        <v>314</v>
      </c>
      <c r="J32" s="15">
        <f t="shared" si="6"/>
        <v>225</v>
      </c>
      <c r="K32" s="15">
        <f t="shared" si="6"/>
        <v>169</v>
      </c>
      <c r="L32" s="15">
        <f t="shared" si="6"/>
        <v>135</v>
      </c>
      <c r="M32" s="15">
        <f t="shared" si="6"/>
        <v>128</v>
      </c>
      <c r="N32" s="15">
        <f t="shared" si="6"/>
        <v>2959</v>
      </c>
      <c r="O32" s="15">
        <f t="shared" si="6"/>
        <v>691</v>
      </c>
      <c r="P32" s="15">
        <f t="shared" si="6"/>
        <v>577</v>
      </c>
      <c r="Q32" s="15">
        <f t="shared" si="6"/>
        <v>549</v>
      </c>
      <c r="R32" s="15">
        <f t="shared" si="6"/>
        <v>372</v>
      </c>
      <c r="S32" s="15">
        <f t="shared" si="6"/>
        <v>339</v>
      </c>
    </row>
    <row r="33" spans="1:19" ht="15" customHeight="1" x14ac:dyDescent="0.25">
      <c r="A33" s="16" t="s">
        <v>24</v>
      </c>
      <c r="B33" s="17">
        <f t="shared" ref="B33:S33" si="7">+B24+B25</f>
        <v>3077</v>
      </c>
      <c r="C33" s="17">
        <f t="shared" si="7"/>
        <v>529</v>
      </c>
      <c r="D33" s="17">
        <f t="shared" si="7"/>
        <v>750</v>
      </c>
      <c r="E33" s="17">
        <f t="shared" si="7"/>
        <v>706</v>
      </c>
      <c r="F33" s="17">
        <f t="shared" si="7"/>
        <v>694</v>
      </c>
      <c r="G33" s="17">
        <f t="shared" si="7"/>
        <v>409</v>
      </c>
      <c r="H33" s="17">
        <f t="shared" si="7"/>
        <v>287</v>
      </c>
      <c r="I33" s="17">
        <f t="shared" si="7"/>
        <v>157</v>
      </c>
      <c r="J33" s="17">
        <f t="shared" si="7"/>
        <v>169</v>
      </c>
      <c r="K33" s="17">
        <f t="shared" si="7"/>
        <v>183</v>
      </c>
      <c r="L33" s="17">
        <f t="shared" si="7"/>
        <v>183</v>
      </c>
      <c r="M33" s="17">
        <f t="shared" si="7"/>
        <v>60</v>
      </c>
      <c r="N33" s="17">
        <f t="shared" si="7"/>
        <v>1477</v>
      </c>
      <c r="O33" s="17">
        <f t="shared" si="7"/>
        <v>494</v>
      </c>
      <c r="P33" s="17">
        <f t="shared" si="7"/>
        <v>397</v>
      </c>
      <c r="Q33" s="17">
        <f t="shared" si="7"/>
        <v>247</v>
      </c>
      <c r="R33" s="17">
        <f t="shared" si="7"/>
        <v>192</v>
      </c>
      <c r="S33" s="17">
        <f t="shared" si="7"/>
        <v>196</v>
      </c>
    </row>
    <row r="34" spans="1:19" ht="15" customHeight="1" x14ac:dyDescent="0.25">
      <c r="A34" s="108" t="s">
        <v>114</v>
      </c>
      <c r="B34" s="109"/>
      <c r="C34" s="109"/>
      <c r="D34" s="109"/>
      <c r="E34" s="109"/>
      <c r="F34" s="109"/>
      <c r="G34" s="109"/>
      <c r="H34" s="109"/>
      <c r="I34" s="109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ht="15" customHeight="1" x14ac:dyDescent="0.25">
      <c r="A35" s="110" t="s">
        <v>115</v>
      </c>
      <c r="B35" s="110"/>
      <c r="C35" s="110"/>
      <c r="D35" s="110"/>
      <c r="E35" s="110"/>
      <c r="F35" s="11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ht="15" customHeight="1" x14ac:dyDescent="0.25">
      <c r="B37" s="3"/>
    </row>
  </sheetData>
  <mergeCells count="5">
    <mergeCell ref="A1:S1"/>
    <mergeCell ref="A2:A4"/>
    <mergeCell ref="C2:S2"/>
    <mergeCell ref="A34:I34"/>
    <mergeCell ref="A35:F3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R37"/>
  <sheetViews>
    <sheetView showGridLines="0" zoomScaleNormal="100" zoomScaleSheetLayoutView="80" workbookViewId="0">
      <selection activeCell="B7" sqref="B7"/>
    </sheetView>
  </sheetViews>
  <sheetFormatPr defaultColWidth="9.140625" defaultRowHeight="15" customHeight="1" x14ac:dyDescent="0.25"/>
  <cols>
    <col min="1" max="1" width="24.5703125" style="1" bestFit="1" customWidth="1"/>
    <col min="2" max="2" width="16.5703125" style="1" customWidth="1"/>
    <col min="3" max="3" width="13.5703125" style="1" customWidth="1"/>
    <col min="4" max="4" width="13.140625" style="1" customWidth="1"/>
    <col min="5" max="5" width="11.85546875" style="1" customWidth="1"/>
    <col min="6" max="6" width="13.140625" style="1" customWidth="1"/>
    <col min="7" max="7" width="11.85546875" style="1" customWidth="1"/>
    <col min="8" max="8" width="12.42578125" style="1" customWidth="1"/>
    <col min="9" max="9" width="13.140625" style="1" customWidth="1"/>
    <col min="10" max="10" width="13.5703125" style="1" customWidth="1"/>
    <col min="11" max="11" width="13" style="1" customWidth="1"/>
    <col min="12" max="12" width="11.85546875" style="1" customWidth="1"/>
    <col min="13" max="14" width="12.42578125" style="1" customWidth="1"/>
    <col min="15" max="15" width="12.85546875" style="1" customWidth="1"/>
    <col min="16" max="16" width="13.5703125" style="1" customWidth="1"/>
    <col min="17" max="17" width="12" style="1" customWidth="1"/>
    <col min="18" max="18" width="13.140625" style="1" customWidth="1"/>
    <col min="19" max="19" width="10.140625" style="1" customWidth="1"/>
    <col min="20" max="16384" width="9.140625" style="1"/>
  </cols>
  <sheetData>
    <row r="1" spans="1:44" s="38" customFormat="1" ht="15" customHeight="1" x14ac:dyDescent="0.2">
      <c r="A1" s="86" t="s">
        <v>125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44" ht="15" customHeight="1" x14ac:dyDescent="0.25">
      <c r="A2" s="74" t="s">
        <v>22</v>
      </c>
      <c r="B2" s="56"/>
      <c r="C2" s="77" t="s">
        <v>96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3"/>
    </row>
    <row r="3" spans="1:44" ht="66.75" customHeight="1" x14ac:dyDescent="0.25">
      <c r="A3" s="75"/>
      <c r="B3" s="46" t="s">
        <v>97</v>
      </c>
      <c r="C3" s="46" t="s">
        <v>98</v>
      </c>
      <c r="D3" s="46" t="s">
        <v>99</v>
      </c>
      <c r="E3" s="46" t="s">
        <v>100</v>
      </c>
      <c r="F3" s="46" t="s">
        <v>101</v>
      </c>
      <c r="G3" s="46" t="s">
        <v>102</v>
      </c>
      <c r="H3" s="46" t="s">
        <v>103</v>
      </c>
      <c r="I3" s="46" t="s">
        <v>104</v>
      </c>
      <c r="J3" s="46" t="s">
        <v>105</v>
      </c>
      <c r="K3" s="46" t="s">
        <v>106</v>
      </c>
      <c r="L3" s="46" t="s">
        <v>107</v>
      </c>
      <c r="M3" s="46" t="s">
        <v>108</v>
      </c>
      <c r="N3" s="46" t="s">
        <v>109</v>
      </c>
      <c r="O3" s="46" t="s">
        <v>110</v>
      </c>
      <c r="P3" s="46" t="s">
        <v>111</v>
      </c>
      <c r="Q3" s="46" t="s">
        <v>112</v>
      </c>
      <c r="R3" s="46" t="s">
        <v>31</v>
      </c>
      <c r="S3" s="46" t="s">
        <v>113</v>
      </c>
    </row>
    <row r="4" spans="1:44" ht="6.75" customHeight="1" x14ac:dyDescent="0.25">
      <c r="A4" s="76"/>
      <c r="B4" s="66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44" ht="15" customHeight="1" x14ac:dyDescent="0.25">
      <c r="A5" s="28" t="s">
        <v>15</v>
      </c>
      <c r="B5" s="28">
        <v>9410</v>
      </c>
      <c r="C5" s="19">
        <v>494</v>
      </c>
      <c r="D5" s="19">
        <v>1655</v>
      </c>
      <c r="E5" s="19">
        <v>878</v>
      </c>
      <c r="F5" s="19">
        <v>1217</v>
      </c>
      <c r="G5" s="19">
        <v>690</v>
      </c>
      <c r="H5" s="19">
        <v>785</v>
      </c>
      <c r="I5" s="19">
        <v>208</v>
      </c>
      <c r="J5" s="19">
        <v>551</v>
      </c>
      <c r="K5" s="19">
        <v>359</v>
      </c>
      <c r="L5" s="19">
        <v>145</v>
      </c>
      <c r="M5" s="19">
        <v>181</v>
      </c>
      <c r="N5" s="19">
        <v>6099</v>
      </c>
      <c r="O5" s="19">
        <v>1197</v>
      </c>
      <c r="P5" s="19">
        <v>618</v>
      </c>
      <c r="Q5" s="19">
        <v>439</v>
      </c>
      <c r="R5" s="19">
        <v>434</v>
      </c>
      <c r="S5" s="19">
        <v>839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 t="e">
        <f>V5-GETPIVOTDATA("Somma di almenouna",[1]innovaz!AT1,"ca",1)</f>
        <v>#REF!</v>
      </c>
      <c r="AP5" s="3" t="e">
        <f>W5-GETPIVOTDATA("Somma di almenouna",[1]innovaz!AU1,"ca",1)</f>
        <v>#REF!</v>
      </c>
      <c r="AQ5" s="3" t="e">
        <f>X5-GETPIVOTDATA("Somma di almenouna",[1]innovaz!AV1,"ca",1)</f>
        <v>#REF!</v>
      </c>
      <c r="AR5" s="3" t="e">
        <f>Y5-GETPIVOTDATA("Somma di almenouna",[1]innovaz!AW1,"ca",1)</f>
        <v>#REF!</v>
      </c>
    </row>
    <row r="6" spans="1:44" ht="15" customHeight="1" x14ac:dyDescent="0.25">
      <c r="A6" s="28" t="s">
        <v>11</v>
      </c>
      <c r="B6" s="28">
        <v>349</v>
      </c>
      <c r="C6" s="19">
        <v>15</v>
      </c>
      <c r="D6" s="19">
        <v>59</v>
      </c>
      <c r="E6" s="19">
        <v>35</v>
      </c>
      <c r="F6" s="19">
        <v>16</v>
      </c>
      <c r="G6" s="19">
        <v>11</v>
      </c>
      <c r="H6" s="19">
        <v>15</v>
      </c>
      <c r="I6" s="19">
        <v>2</v>
      </c>
      <c r="J6" s="19">
        <v>14</v>
      </c>
      <c r="K6" s="19">
        <v>10</v>
      </c>
      <c r="L6" s="19">
        <v>20</v>
      </c>
      <c r="M6" s="19">
        <v>3</v>
      </c>
      <c r="N6" s="19">
        <v>206</v>
      </c>
      <c r="O6" s="19">
        <v>47</v>
      </c>
      <c r="P6" s="19">
        <v>17</v>
      </c>
      <c r="Q6" s="19">
        <v>23</v>
      </c>
      <c r="R6" s="19">
        <v>24</v>
      </c>
      <c r="S6" s="19">
        <v>37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 t="e">
        <f>V6-GETPIVOTDATA("Somma di almenouna",[1]innovaz!AT2,"ca",2)</f>
        <v>#REF!</v>
      </c>
      <c r="AP6" s="3" t="e">
        <f>W6-GETPIVOTDATA("Somma di almenouna",[1]innovaz!AU2,"ca",2)</f>
        <v>#REF!</v>
      </c>
      <c r="AQ6" s="3" t="e">
        <f>X6-GETPIVOTDATA("Somma di almenouna",[1]innovaz!AV2,"ca",2)</f>
        <v>#REF!</v>
      </c>
      <c r="AR6" s="3" t="e">
        <f>Y6-GETPIVOTDATA("Somma di almenouna",[1]innovaz!AW2,"ca",2)</f>
        <v>#REF!</v>
      </c>
    </row>
    <row r="7" spans="1:44" ht="15" customHeight="1" x14ac:dyDescent="0.25">
      <c r="A7" s="28" t="s">
        <v>10</v>
      </c>
      <c r="B7" s="28">
        <v>8217</v>
      </c>
      <c r="C7" s="19">
        <v>562</v>
      </c>
      <c r="D7" s="19">
        <v>1211</v>
      </c>
      <c r="E7" s="19">
        <v>963</v>
      </c>
      <c r="F7" s="19">
        <v>1385</v>
      </c>
      <c r="G7" s="19">
        <v>585</v>
      </c>
      <c r="H7" s="19">
        <v>654</v>
      </c>
      <c r="I7" s="19">
        <v>169</v>
      </c>
      <c r="J7" s="19">
        <v>921</v>
      </c>
      <c r="K7" s="19">
        <v>681</v>
      </c>
      <c r="L7" s="19">
        <v>563</v>
      </c>
      <c r="M7" s="19">
        <v>196</v>
      </c>
      <c r="N7" s="19">
        <v>4713</v>
      </c>
      <c r="O7" s="19">
        <v>1548</v>
      </c>
      <c r="P7" s="19">
        <v>766</v>
      </c>
      <c r="Q7" s="19">
        <v>385</v>
      </c>
      <c r="R7" s="19">
        <v>555</v>
      </c>
      <c r="S7" s="19">
        <v>702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 t="e">
        <f>V7-GETPIVOTDATA("Somma di almenouna",[1]innovaz!AT3,"ca",3)</f>
        <v>#REF!</v>
      </c>
      <c r="AP7" s="3" t="e">
        <f>W7-GETPIVOTDATA("Somma di almenouna",[1]innovaz!AU3,"ca",3)</f>
        <v>#REF!</v>
      </c>
      <c r="AQ7" s="3" t="e">
        <f>X7-GETPIVOTDATA("Somma di almenouna",[1]innovaz!AV3,"ca",3)</f>
        <v>#REF!</v>
      </c>
      <c r="AR7" s="3" t="e">
        <f>Y7-GETPIVOTDATA("Somma di almenouna",[1]innovaz!AW3,"ca",3)</f>
        <v>#REF!</v>
      </c>
    </row>
    <row r="8" spans="1:44" ht="15" customHeight="1" x14ac:dyDescent="0.25">
      <c r="A8" s="18" t="s">
        <v>150</v>
      </c>
      <c r="B8" s="28">
        <v>7219</v>
      </c>
      <c r="C8" s="19">
        <v>1037</v>
      </c>
      <c r="D8" s="19">
        <v>2420</v>
      </c>
      <c r="E8" s="19">
        <v>1623</v>
      </c>
      <c r="F8" s="19">
        <v>1459</v>
      </c>
      <c r="G8" s="19">
        <v>677</v>
      </c>
      <c r="H8" s="19">
        <v>1003</v>
      </c>
      <c r="I8" s="19">
        <v>414</v>
      </c>
      <c r="J8" s="19">
        <v>639</v>
      </c>
      <c r="K8" s="19">
        <v>317</v>
      </c>
      <c r="L8" s="19">
        <v>290</v>
      </c>
      <c r="M8" s="19">
        <v>45</v>
      </c>
      <c r="N8" s="19">
        <v>4150</v>
      </c>
      <c r="O8" s="19">
        <v>1210</v>
      </c>
      <c r="P8" s="19">
        <v>380</v>
      </c>
      <c r="Q8" s="19">
        <v>174</v>
      </c>
      <c r="R8" s="19">
        <v>430</v>
      </c>
      <c r="S8" s="19">
        <v>587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e">
        <f>V8-GETPIVOTDATA("Somma di almenouna",[1]innovaz!AT4,"ca",4)</f>
        <v>#REF!</v>
      </c>
      <c r="AP8" s="3" t="e">
        <f>W8-GETPIVOTDATA("Somma di almenouna",[1]innovaz!AU4,"ca",4)</f>
        <v>#REF!</v>
      </c>
      <c r="AQ8" s="3" t="e">
        <f>X8-GETPIVOTDATA("Somma di almenouna",[1]innovaz!AV4,"ca",4)</f>
        <v>#REF!</v>
      </c>
      <c r="AR8" s="3" t="e">
        <f>Y8-GETPIVOTDATA("Somma di almenouna",[1]innovaz!AW4,"ca",4)</f>
        <v>#REF!</v>
      </c>
    </row>
    <row r="9" spans="1:44" ht="15" customHeight="1" x14ac:dyDescent="0.25">
      <c r="A9" s="18" t="s">
        <v>151</v>
      </c>
      <c r="B9" s="28">
        <v>3481</v>
      </c>
      <c r="C9" s="19">
        <v>1115</v>
      </c>
      <c r="D9" s="19">
        <v>1123</v>
      </c>
      <c r="E9" s="19">
        <v>366</v>
      </c>
      <c r="F9" s="19">
        <v>524</v>
      </c>
      <c r="G9" s="19">
        <v>266</v>
      </c>
      <c r="H9" s="19">
        <v>482</v>
      </c>
      <c r="I9" s="19">
        <v>271</v>
      </c>
      <c r="J9" s="19">
        <v>49</v>
      </c>
      <c r="K9" s="19">
        <v>47</v>
      </c>
      <c r="L9" s="19">
        <v>41</v>
      </c>
      <c r="M9" s="19">
        <v>75</v>
      </c>
      <c r="N9" s="19">
        <v>1629</v>
      </c>
      <c r="O9" s="19">
        <v>203</v>
      </c>
      <c r="P9" s="19">
        <v>129</v>
      </c>
      <c r="Q9" s="19">
        <v>65</v>
      </c>
      <c r="R9" s="19">
        <v>92</v>
      </c>
      <c r="S9" s="19">
        <v>178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 t="e">
        <f>V9-GETPIVOTDATA("Somma di almenouna",[1]innovaz!AT5,"ca",5)</f>
        <v>#REF!</v>
      </c>
      <c r="AP9" s="3" t="e">
        <f>W9-GETPIVOTDATA("Somma di almenouna",[1]innovaz!AU5,"ca",5)</f>
        <v>#REF!</v>
      </c>
      <c r="AQ9" s="3" t="e">
        <f>X9-GETPIVOTDATA("Somma di almenouna",[1]innovaz!AV5,"ca",5)</f>
        <v>#REF!</v>
      </c>
      <c r="AR9" s="3" t="e">
        <f>Y9-GETPIVOTDATA("Somma di almenouna",[1]innovaz!AW5,"ca",5)</f>
        <v>#REF!</v>
      </c>
    </row>
    <row r="10" spans="1:44" ht="15" customHeight="1" x14ac:dyDescent="0.25">
      <c r="A10" s="28" t="s">
        <v>16</v>
      </c>
      <c r="B10" s="28">
        <v>10862</v>
      </c>
      <c r="C10" s="19">
        <v>720</v>
      </c>
      <c r="D10" s="19">
        <v>2550</v>
      </c>
      <c r="E10" s="19">
        <v>1996</v>
      </c>
      <c r="F10" s="19">
        <v>1714</v>
      </c>
      <c r="G10" s="19">
        <v>835</v>
      </c>
      <c r="H10" s="19">
        <v>1394</v>
      </c>
      <c r="I10" s="19">
        <v>258</v>
      </c>
      <c r="J10" s="19">
        <v>559</v>
      </c>
      <c r="K10" s="19">
        <v>377</v>
      </c>
      <c r="L10" s="19">
        <v>140</v>
      </c>
      <c r="M10" s="19">
        <v>162</v>
      </c>
      <c r="N10" s="19">
        <v>5975</v>
      </c>
      <c r="O10" s="19">
        <v>1291</v>
      </c>
      <c r="P10" s="19">
        <v>649</v>
      </c>
      <c r="Q10" s="19">
        <v>432</v>
      </c>
      <c r="R10" s="19">
        <v>532</v>
      </c>
      <c r="S10" s="19">
        <v>728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 t="e">
        <f>V10-GETPIVOTDATA("Somma di almenouna",[1]innovaz!AT6,"ca",6)</f>
        <v>#REF!</v>
      </c>
      <c r="AP10" s="3" t="e">
        <f>W10-GETPIVOTDATA("Somma di almenouna",[1]innovaz!AU6,"ca",6)</f>
        <v>#REF!</v>
      </c>
      <c r="AQ10" s="3" t="e">
        <f>X10-GETPIVOTDATA("Somma di almenouna",[1]innovaz!AV6,"ca",6)</f>
        <v>#REF!</v>
      </c>
      <c r="AR10" s="3" t="e">
        <f>Y10-GETPIVOTDATA("Somma di almenouna",[1]innovaz!AW6,"ca",6)</f>
        <v>#REF!</v>
      </c>
    </row>
    <row r="11" spans="1:44" ht="15" customHeight="1" x14ac:dyDescent="0.25">
      <c r="A11" s="28" t="s">
        <v>13</v>
      </c>
      <c r="B11" s="28">
        <v>2557</v>
      </c>
      <c r="C11" s="19">
        <v>158</v>
      </c>
      <c r="D11" s="19">
        <v>556</v>
      </c>
      <c r="E11" s="19">
        <v>549</v>
      </c>
      <c r="F11" s="19">
        <v>419</v>
      </c>
      <c r="G11" s="19">
        <v>220</v>
      </c>
      <c r="H11" s="19">
        <v>334</v>
      </c>
      <c r="I11" s="19">
        <v>61</v>
      </c>
      <c r="J11" s="19">
        <v>96</v>
      </c>
      <c r="K11" s="19">
        <v>84</v>
      </c>
      <c r="L11" s="19">
        <v>49</v>
      </c>
      <c r="M11" s="19">
        <v>69</v>
      </c>
      <c r="N11" s="19">
        <v>1555</v>
      </c>
      <c r="O11" s="19">
        <v>378</v>
      </c>
      <c r="P11" s="19">
        <v>202</v>
      </c>
      <c r="Q11" s="19">
        <v>161</v>
      </c>
      <c r="R11" s="19">
        <v>139</v>
      </c>
      <c r="S11" s="19">
        <v>160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 t="e">
        <f>V11-GETPIVOTDATA("Somma di almenouna",[1]innovaz!AT7,"ca",7)</f>
        <v>#REF!</v>
      </c>
      <c r="AP11" s="3" t="e">
        <f>W11-GETPIVOTDATA("Somma di almenouna",[1]innovaz!AU7,"ca",7)</f>
        <v>#REF!</v>
      </c>
      <c r="AQ11" s="3" t="e">
        <f>X11-GETPIVOTDATA("Somma di almenouna",[1]innovaz!AV7,"ca",7)</f>
        <v>#REF!</v>
      </c>
      <c r="AR11" s="3" t="e">
        <f>Y11-GETPIVOTDATA("Somma di almenouna",[1]innovaz!AW7,"ca",7)</f>
        <v>#REF!</v>
      </c>
    </row>
    <row r="12" spans="1:44" ht="15" customHeight="1" x14ac:dyDescent="0.25">
      <c r="A12" s="28" t="s">
        <v>9</v>
      </c>
      <c r="B12" s="28">
        <v>1562</v>
      </c>
      <c r="C12" s="19">
        <v>71</v>
      </c>
      <c r="D12" s="19">
        <v>348</v>
      </c>
      <c r="E12" s="19">
        <v>309</v>
      </c>
      <c r="F12" s="19">
        <v>218</v>
      </c>
      <c r="G12" s="19">
        <v>343</v>
      </c>
      <c r="H12" s="19">
        <v>279</v>
      </c>
      <c r="I12" s="19">
        <v>59</v>
      </c>
      <c r="J12" s="19">
        <v>36</v>
      </c>
      <c r="K12" s="19">
        <v>28</v>
      </c>
      <c r="L12" s="19">
        <v>11</v>
      </c>
      <c r="M12" s="19">
        <v>111</v>
      </c>
      <c r="N12" s="19">
        <v>775</v>
      </c>
      <c r="O12" s="19">
        <v>165</v>
      </c>
      <c r="P12" s="19">
        <v>92</v>
      </c>
      <c r="Q12" s="19">
        <v>72</v>
      </c>
      <c r="R12" s="19">
        <v>84</v>
      </c>
      <c r="S12" s="19">
        <v>121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 t="e">
        <f>V12-GETPIVOTDATA("Somma di almenouna",[1]innovaz!AT8,"ca",8)</f>
        <v>#REF!</v>
      </c>
      <c r="AP12" s="3" t="e">
        <f>W12-GETPIVOTDATA("Somma di almenouna",[1]innovaz!AU8,"ca",8)</f>
        <v>#REF!</v>
      </c>
      <c r="AQ12" s="3" t="e">
        <f>X12-GETPIVOTDATA("Somma di almenouna",[1]innovaz!AV8,"ca",8)</f>
        <v>#REF!</v>
      </c>
      <c r="AR12" s="3" t="e">
        <f>Y12-GETPIVOTDATA("Somma di almenouna",[1]innovaz!AW8,"ca",8)</f>
        <v>#REF!</v>
      </c>
    </row>
    <row r="13" spans="1:44" ht="15" customHeight="1" x14ac:dyDescent="0.25">
      <c r="A13" s="28" t="s">
        <v>12</v>
      </c>
      <c r="B13" s="28">
        <v>9938</v>
      </c>
      <c r="C13" s="19">
        <v>741</v>
      </c>
      <c r="D13" s="19">
        <v>2539</v>
      </c>
      <c r="E13" s="19">
        <v>1969</v>
      </c>
      <c r="F13" s="19">
        <v>1449</v>
      </c>
      <c r="G13" s="19">
        <v>737</v>
      </c>
      <c r="H13" s="19">
        <v>934</v>
      </c>
      <c r="I13" s="19">
        <v>344</v>
      </c>
      <c r="J13" s="19">
        <v>536</v>
      </c>
      <c r="K13" s="19">
        <v>353</v>
      </c>
      <c r="L13" s="19">
        <v>268</v>
      </c>
      <c r="M13" s="19">
        <v>202</v>
      </c>
      <c r="N13" s="19">
        <v>5806</v>
      </c>
      <c r="O13" s="19">
        <v>1133</v>
      </c>
      <c r="P13" s="19">
        <v>613</v>
      </c>
      <c r="Q13" s="19">
        <v>359</v>
      </c>
      <c r="R13" s="19">
        <v>448</v>
      </c>
      <c r="S13" s="19">
        <v>669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 t="e">
        <f>V13-GETPIVOTDATA("Somma di almenouna",[1]innovaz!AT9,"ca",9)</f>
        <v>#REF!</v>
      </c>
      <c r="AP13" s="3" t="e">
        <f>W13-GETPIVOTDATA("Somma di almenouna",[1]innovaz!AU9,"ca",9)</f>
        <v>#REF!</v>
      </c>
      <c r="AQ13" s="3" t="e">
        <f>X13-GETPIVOTDATA("Somma di almenouna",[1]innovaz!AV9,"ca",9)</f>
        <v>#REF!</v>
      </c>
      <c r="AR13" s="3" t="e">
        <f>Y13-GETPIVOTDATA("Somma di almenouna",[1]innovaz!AW9,"ca",9)</f>
        <v>#REF!</v>
      </c>
    </row>
    <row r="14" spans="1:44" ht="15" customHeight="1" x14ac:dyDescent="0.25">
      <c r="A14" s="28" t="s">
        <v>17</v>
      </c>
      <c r="B14" s="28">
        <v>5849</v>
      </c>
      <c r="C14" s="19">
        <v>395</v>
      </c>
      <c r="D14" s="19">
        <v>1200</v>
      </c>
      <c r="E14" s="19">
        <v>538</v>
      </c>
      <c r="F14" s="19">
        <v>921</v>
      </c>
      <c r="G14" s="19">
        <v>417</v>
      </c>
      <c r="H14" s="19">
        <v>518</v>
      </c>
      <c r="I14" s="19">
        <v>220</v>
      </c>
      <c r="J14" s="19">
        <v>148</v>
      </c>
      <c r="K14" s="19">
        <v>116</v>
      </c>
      <c r="L14" s="19">
        <v>55</v>
      </c>
      <c r="M14" s="19">
        <v>73</v>
      </c>
      <c r="N14" s="19">
        <v>3547</v>
      </c>
      <c r="O14" s="19">
        <v>875</v>
      </c>
      <c r="P14" s="19">
        <v>515</v>
      </c>
      <c r="Q14" s="19">
        <v>482</v>
      </c>
      <c r="R14" s="19">
        <v>569</v>
      </c>
      <c r="S14" s="19">
        <v>416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 t="e">
        <f>V14-GETPIVOTDATA("Somma di almenouna",[1]innovaz!AT10,"ca",10)</f>
        <v>#REF!</v>
      </c>
      <c r="AP14" s="3" t="e">
        <f>W14-GETPIVOTDATA("Somma di almenouna",[1]innovaz!AU10,"ca",10)</f>
        <v>#REF!</v>
      </c>
      <c r="AQ14" s="3" t="e">
        <f>X14-GETPIVOTDATA("Somma di almenouna",[1]innovaz!AV10,"ca",10)</f>
        <v>#REF!</v>
      </c>
      <c r="AR14" s="3" t="e">
        <f>Y14-GETPIVOTDATA("Somma di almenouna",[1]innovaz!AW10,"ca",10)</f>
        <v>#REF!</v>
      </c>
    </row>
    <row r="15" spans="1:44" ht="15" customHeight="1" x14ac:dyDescent="0.25">
      <c r="A15" s="28" t="s">
        <v>8</v>
      </c>
      <c r="B15" s="28">
        <v>2144</v>
      </c>
      <c r="C15" s="19">
        <v>125</v>
      </c>
      <c r="D15" s="19">
        <v>327</v>
      </c>
      <c r="E15" s="19">
        <v>153</v>
      </c>
      <c r="F15" s="19">
        <v>318</v>
      </c>
      <c r="G15" s="19">
        <v>108</v>
      </c>
      <c r="H15" s="19">
        <v>144</v>
      </c>
      <c r="I15" s="19">
        <v>74</v>
      </c>
      <c r="J15" s="19">
        <v>96</v>
      </c>
      <c r="K15" s="19">
        <v>79</v>
      </c>
      <c r="L15" s="19">
        <v>28</v>
      </c>
      <c r="M15" s="19">
        <v>23</v>
      </c>
      <c r="N15" s="19">
        <v>1266</v>
      </c>
      <c r="O15" s="19">
        <v>315</v>
      </c>
      <c r="P15" s="19">
        <v>183</v>
      </c>
      <c r="Q15" s="19">
        <v>140</v>
      </c>
      <c r="R15" s="19">
        <v>174</v>
      </c>
      <c r="S15" s="19">
        <v>125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 t="e">
        <f>V15-GETPIVOTDATA("Somma di almenouna",[1]innovaz!AT11,"ca",11)</f>
        <v>#REF!</v>
      </c>
      <c r="AP15" s="3" t="e">
        <f>W15-GETPIVOTDATA("Somma di almenouna",[1]innovaz!AU11,"ca",11)</f>
        <v>#REF!</v>
      </c>
      <c r="AQ15" s="3" t="e">
        <f>X15-GETPIVOTDATA("Somma di almenouna",[1]innovaz!AV11,"ca",11)</f>
        <v>#REF!</v>
      </c>
      <c r="AR15" s="3" t="e">
        <f>Y15-GETPIVOTDATA("Somma di almenouna",[1]innovaz!AW11,"ca",11)</f>
        <v>#REF!</v>
      </c>
    </row>
    <row r="16" spans="1:44" ht="15" customHeight="1" x14ac:dyDescent="0.25">
      <c r="A16" s="28" t="s">
        <v>18</v>
      </c>
      <c r="B16" s="28">
        <v>2816</v>
      </c>
      <c r="C16" s="19">
        <v>160</v>
      </c>
      <c r="D16" s="19">
        <v>462</v>
      </c>
      <c r="E16" s="19">
        <v>182</v>
      </c>
      <c r="F16" s="19">
        <v>359</v>
      </c>
      <c r="G16" s="19">
        <v>267</v>
      </c>
      <c r="H16" s="19">
        <v>153</v>
      </c>
      <c r="I16" s="19">
        <v>64</v>
      </c>
      <c r="J16" s="19">
        <v>95</v>
      </c>
      <c r="K16" s="19">
        <v>61</v>
      </c>
      <c r="L16" s="19">
        <v>26</v>
      </c>
      <c r="M16" s="19">
        <v>29</v>
      </c>
      <c r="N16" s="19">
        <v>1694</v>
      </c>
      <c r="O16" s="19">
        <v>311</v>
      </c>
      <c r="P16" s="19">
        <v>172</v>
      </c>
      <c r="Q16" s="19">
        <v>161</v>
      </c>
      <c r="R16" s="19">
        <v>195</v>
      </c>
      <c r="S16" s="19">
        <v>195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 t="e">
        <f>V16-GETPIVOTDATA("Somma di almenouna",[1]innovaz!AT12,"ca",12)</f>
        <v>#REF!</v>
      </c>
      <c r="AP16" s="3" t="e">
        <f>W16-GETPIVOTDATA("Somma di almenouna",[1]innovaz!AU12,"ca",12)</f>
        <v>#REF!</v>
      </c>
      <c r="AQ16" s="3" t="e">
        <f>X16-GETPIVOTDATA("Somma di almenouna",[1]innovaz!AV12,"ca",12)</f>
        <v>#REF!</v>
      </c>
      <c r="AR16" s="3" t="e">
        <f>Y16-GETPIVOTDATA("Somma di almenouna",[1]innovaz!AW12,"ca",12)</f>
        <v>#REF!</v>
      </c>
    </row>
    <row r="17" spans="1:44" ht="15" customHeight="1" x14ac:dyDescent="0.25">
      <c r="A17" s="28" t="s">
        <v>7</v>
      </c>
      <c r="B17" s="28">
        <v>4596</v>
      </c>
      <c r="C17" s="19">
        <v>347</v>
      </c>
      <c r="D17" s="19">
        <v>925</v>
      </c>
      <c r="E17" s="19">
        <v>632</v>
      </c>
      <c r="F17" s="19">
        <v>722</v>
      </c>
      <c r="G17" s="19">
        <v>374</v>
      </c>
      <c r="H17" s="19">
        <v>347</v>
      </c>
      <c r="I17" s="19">
        <v>264</v>
      </c>
      <c r="J17" s="19">
        <v>179</v>
      </c>
      <c r="K17" s="19">
        <v>145</v>
      </c>
      <c r="L17" s="19">
        <v>116</v>
      </c>
      <c r="M17" s="19">
        <v>82</v>
      </c>
      <c r="N17" s="19">
        <v>2567</v>
      </c>
      <c r="O17" s="19">
        <v>508</v>
      </c>
      <c r="P17" s="19">
        <v>319</v>
      </c>
      <c r="Q17" s="19">
        <v>222</v>
      </c>
      <c r="R17" s="19">
        <v>260</v>
      </c>
      <c r="S17" s="19">
        <v>365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 t="e">
        <f>V17-GETPIVOTDATA("Somma di almenouna",[1]innovaz!AT13,"ca",13)</f>
        <v>#REF!</v>
      </c>
      <c r="AP17" s="3" t="e">
        <f>W17-GETPIVOTDATA("Somma di almenouna",[1]innovaz!AU13,"ca",13)</f>
        <v>#REF!</v>
      </c>
      <c r="AQ17" s="3" t="e">
        <f>X17-GETPIVOTDATA("Somma di almenouna",[1]innovaz!AV13,"ca",13)</f>
        <v>#REF!</v>
      </c>
      <c r="AR17" s="3" t="e">
        <f>Y17-GETPIVOTDATA("Somma di almenouna",[1]innovaz!AW13,"ca",13)</f>
        <v>#REF!</v>
      </c>
    </row>
    <row r="18" spans="1:44" ht="15" customHeight="1" x14ac:dyDescent="0.25">
      <c r="A18" s="28" t="s">
        <v>6</v>
      </c>
      <c r="B18" s="28">
        <v>2684</v>
      </c>
      <c r="C18" s="19">
        <v>173</v>
      </c>
      <c r="D18" s="19">
        <v>701</v>
      </c>
      <c r="E18" s="19">
        <v>239</v>
      </c>
      <c r="F18" s="19">
        <v>419</v>
      </c>
      <c r="G18" s="19">
        <v>233</v>
      </c>
      <c r="H18" s="19">
        <v>238</v>
      </c>
      <c r="I18" s="19">
        <v>105</v>
      </c>
      <c r="J18" s="19">
        <v>76</v>
      </c>
      <c r="K18" s="19">
        <v>54</v>
      </c>
      <c r="L18" s="19">
        <v>33</v>
      </c>
      <c r="M18" s="19">
        <v>32</v>
      </c>
      <c r="N18" s="19">
        <v>1508</v>
      </c>
      <c r="O18" s="19">
        <v>232</v>
      </c>
      <c r="P18" s="19">
        <v>163</v>
      </c>
      <c r="Q18" s="19">
        <v>129</v>
      </c>
      <c r="R18" s="19">
        <v>108</v>
      </c>
      <c r="S18" s="19">
        <v>223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 t="e">
        <f>V18-GETPIVOTDATA("Somma di almenouna",[1]innovaz!AT14,"ca",14)</f>
        <v>#REF!</v>
      </c>
      <c r="AP18" s="3" t="e">
        <f>W18-GETPIVOTDATA("Somma di almenouna",[1]innovaz!AU14,"ca",14)</f>
        <v>#REF!</v>
      </c>
      <c r="AQ18" s="3" t="e">
        <f>X18-GETPIVOTDATA("Somma di almenouna",[1]innovaz!AV14,"ca",14)</f>
        <v>#REF!</v>
      </c>
      <c r="AR18" s="3" t="e">
        <f>Y18-GETPIVOTDATA("Somma di almenouna",[1]innovaz!AW14,"ca",14)</f>
        <v>#REF!</v>
      </c>
    </row>
    <row r="19" spans="1:44" ht="15" customHeight="1" x14ac:dyDescent="0.25">
      <c r="A19" s="28" t="s">
        <v>19</v>
      </c>
      <c r="B19" s="28">
        <v>864</v>
      </c>
      <c r="C19" s="19">
        <v>62</v>
      </c>
      <c r="D19" s="19">
        <v>149</v>
      </c>
      <c r="E19" s="19">
        <v>52</v>
      </c>
      <c r="F19" s="19">
        <v>125</v>
      </c>
      <c r="G19" s="19">
        <v>80</v>
      </c>
      <c r="H19" s="19">
        <v>70</v>
      </c>
      <c r="I19" s="19">
        <v>34</v>
      </c>
      <c r="J19" s="19">
        <v>34</v>
      </c>
      <c r="K19" s="19">
        <v>21</v>
      </c>
      <c r="L19" s="19">
        <v>18</v>
      </c>
      <c r="M19" s="19">
        <v>12</v>
      </c>
      <c r="N19" s="19">
        <v>515</v>
      </c>
      <c r="O19" s="19">
        <v>96</v>
      </c>
      <c r="P19" s="19">
        <v>66</v>
      </c>
      <c r="Q19" s="19">
        <v>29</v>
      </c>
      <c r="R19" s="19">
        <v>35</v>
      </c>
      <c r="S19" s="19">
        <v>72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 t="e">
        <f>V19-GETPIVOTDATA("Somma di almenouna",[1]innovaz!AT15,"ca",15)</f>
        <v>#REF!</v>
      </c>
      <c r="AP19" s="3" t="e">
        <f>W19-GETPIVOTDATA("Somma di almenouna",[1]innovaz!AU15,"ca",15)</f>
        <v>#REF!</v>
      </c>
      <c r="AQ19" s="3" t="e">
        <f>X19-GETPIVOTDATA("Somma di almenouna",[1]innovaz!AV15,"ca",15)</f>
        <v>#REF!</v>
      </c>
      <c r="AR19" s="3" t="e">
        <f>Y19-GETPIVOTDATA("Somma di almenouna",[1]innovaz!AW15,"ca",15)</f>
        <v>#REF!</v>
      </c>
    </row>
    <row r="20" spans="1:44" ht="15" customHeight="1" x14ac:dyDescent="0.25">
      <c r="A20" s="28" t="s">
        <v>5</v>
      </c>
      <c r="B20" s="28">
        <v>3531</v>
      </c>
      <c r="C20" s="19">
        <v>237</v>
      </c>
      <c r="D20" s="19">
        <v>802</v>
      </c>
      <c r="E20" s="19">
        <v>499</v>
      </c>
      <c r="F20" s="19">
        <v>540</v>
      </c>
      <c r="G20" s="19">
        <v>350</v>
      </c>
      <c r="H20" s="19">
        <v>419</v>
      </c>
      <c r="I20" s="19">
        <v>162</v>
      </c>
      <c r="J20" s="19">
        <v>206</v>
      </c>
      <c r="K20" s="19">
        <v>101</v>
      </c>
      <c r="L20" s="19">
        <v>118</v>
      </c>
      <c r="M20" s="19">
        <v>103</v>
      </c>
      <c r="N20" s="19">
        <v>1845</v>
      </c>
      <c r="O20" s="19">
        <v>432</v>
      </c>
      <c r="P20" s="19">
        <v>290</v>
      </c>
      <c r="Q20" s="19">
        <v>236</v>
      </c>
      <c r="R20" s="19">
        <v>222</v>
      </c>
      <c r="S20" s="19">
        <v>204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 t="e">
        <f>V20-GETPIVOTDATA("Somma di almenouna",[1]innovaz!AT16,"ca",16)</f>
        <v>#REF!</v>
      </c>
      <c r="AP20" s="3" t="e">
        <f>W20-GETPIVOTDATA("Somma di almenouna",[1]innovaz!AU16,"ca",16)</f>
        <v>#REF!</v>
      </c>
      <c r="AQ20" s="3" t="e">
        <f>X20-GETPIVOTDATA("Somma di almenouna",[1]innovaz!AV16,"ca",16)</f>
        <v>#REF!</v>
      </c>
      <c r="AR20" s="3" t="e">
        <f>Y20-GETPIVOTDATA("Somma di almenouna",[1]innovaz!AW16,"ca",16)</f>
        <v>#REF!</v>
      </c>
    </row>
    <row r="21" spans="1:44" ht="15" customHeight="1" x14ac:dyDescent="0.25">
      <c r="A21" s="28" t="s">
        <v>20</v>
      </c>
      <c r="B21" s="28">
        <v>7607</v>
      </c>
      <c r="C21" s="19">
        <v>715</v>
      </c>
      <c r="D21" s="19">
        <v>2053</v>
      </c>
      <c r="E21" s="19">
        <v>1761</v>
      </c>
      <c r="F21" s="19">
        <v>1817</v>
      </c>
      <c r="G21" s="19">
        <v>1353</v>
      </c>
      <c r="H21" s="19">
        <v>1013</v>
      </c>
      <c r="I21" s="19">
        <v>702</v>
      </c>
      <c r="J21" s="19">
        <v>108</v>
      </c>
      <c r="K21" s="19">
        <v>87</v>
      </c>
      <c r="L21" s="19">
        <v>85</v>
      </c>
      <c r="M21" s="19">
        <v>159</v>
      </c>
      <c r="N21" s="19">
        <v>3495</v>
      </c>
      <c r="O21" s="19">
        <v>485</v>
      </c>
      <c r="P21" s="19">
        <v>432</v>
      </c>
      <c r="Q21" s="19">
        <v>325</v>
      </c>
      <c r="R21" s="19">
        <v>278</v>
      </c>
      <c r="S21" s="19">
        <v>470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 t="e">
        <f>V21-GETPIVOTDATA("Somma di almenouna",[1]innovaz!AT17,"ca",17)</f>
        <v>#REF!</v>
      </c>
      <c r="AP21" s="3" t="e">
        <f>W21-GETPIVOTDATA("Somma di almenouna",[1]innovaz!AU17,"ca",17)</f>
        <v>#REF!</v>
      </c>
      <c r="AQ21" s="3" t="e">
        <f>X21-GETPIVOTDATA("Somma di almenouna",[1]innovaz!AV17,"ca",17)</f>
        <v>#REF!</v>
      </c>
      <c r="AR21" s="3" t="e">
        <f>Y21-GETPIVOTDATA("Somma di almenouna",[1]innovaz!AW17,"ca",17)</f>
        <v>#REF!</v>
      </c>
    </row>
    <row r="22" spans="1:44" ht="15" customHeight="1" x14ac:dyDescent="0.25">
      <c r="A22" s="28" t="s">
        <v>4</v>
      </c>
      <c r="B22" s="28">
        <v>1355</v>
      </c>
      <c r="C22" s="19">
        <v>154</v>
      </c>
      <c r="D22" s="19">
        <v>293</v>
      </c>
      <c r="E22" s="19">
        <v>224</v>
      </c>
      <c r="F22" s="19">
        <v>266</v>
      </c>
      <c r="G22" s="19">
        <v>170</v>
      </c>
      <c r="H22" s="19">
        <v>127</v>
      </c>
      <c r="I22" s="19">
        <v>57</v>
      </c>
      <c r="J22" s="19">
        <v>53</v>
      </c>
      <c r="K22" s="19">
        <v>38</v>
      </c>
      <c r="L22" s="19">
        <v>30</v>
      </c>
      <c r="M22" s="19">
        <v>32</v>
      </c>
      <c r="N22" s="19">
        <v>765</v>
      </c>
      <c r="O22" s="19">
        <v>151</v>
      </c>
      <c r="P22" s="19">
        <v>89</v>
      </c>
      <c r="Q22" s="19">
        <v>65</v>
      </c>
      <c r="R22" s="19">
        <v>74</v>
      </c>
      <c r="S22" s="19">
        <v>87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 t="e">
        <f>V22-GETPIVOTDATA("Somma di almenouna",[1]innovaz!AT18,"ca",18)</f>
        <v>#REF!</v>
      </c>
      <c r="AP22" s="3" t="e">
        <f>W22-GETPIVOTDATA("Somma di almenouna",[1]innovaz!AU18,"ca",18)</f>
        <v>#REF!</v>
      </c>
      <c r="AQ22" s="3" t="e">
        <f>X22-GETPIVOTDATA("Somma di almenouna",[1]innovaz!AV18,"ca",18)</f>
        <v>#REF!</v>
      </c>
      <c r="AR22" s="3" t="e">
        <f>Y22-GETPIVOTDATA("Somma di almenouna",[1]innovaz!AW18,"ca",18)</f>
        <v>#REF!</v>
      </c>
    </row>
    <row r="23" spans="1:44" ht="15" customHeight="1" x14ac:dyDescent="0.25">
      <c r="A23" s="28" t="s">
        <v>3</v>
      </c>
      <c r="B23" s="28">
        <v>3958</v>
      </c>
      <c r="C23" s="19">
        <v>373</v>
      </c>
      <c r="D23" s="19">
        <v>979</v>
      </c>
      <c r="E23" s="19">
        <v>712</v>
      </c>
      <c r="F23" s="19">
        <v>862</v>
      </c>
      <c r="G23" s="19">
        <v>462</v>
      </c>
      <c r="H23" s="19">
        <v>365</v>
      </c>
      <c r="I23" s="19">
        <v>348</v>
      </c>
      <c r="J23" s="19">
        <v>140</v>
      </c>
      <c r="K23" s="19">
        <v>89</v>
      </c>
      <c r="L23" s="19">
        <v>61</v>
      </c>
      <c r="M23" s="19">
        <v>49</v>
      </c>
      <c r="N23" s="19">
        <v>1931</v>
      </c>
      <c r="O23" s="19">
        <v>402</v>
      </c>
      <c r="P23" s="19">
        <v>271</v>
      </c>
      <c r="Q23" s="19">
        <v>274</v>
      </c>
      <c r="R23" s="19">
        <v>208</v>
      </c>
      <c r="S23" s="19">
        <v>249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 t="e">
        <f>V23-GETPIVOTDATA("Somma di almenouna",[1]innovaz!AT19,"ca",19)</f>
        <v>#REF!</v>
      </c>
      <c r="AP23" s="3" t="e">
        <f>W23-GETPIVOTDATA("Somma di almenouna",[1]innovaz!AU19,"ca",19)</f>
        <v>#REF!</v>
      </c>
      <c r="AQ23" s="3" t="e">
        <f>X23-GETPIVOTDATA("Somma di almenouna",[1]innovaz!AV19,"ca",19)</f>
        <v>#REF!</v>
      </c>
      <c r="AR23" s="3" t="e">
        <f>Y23-GETPIVOTDATA("Somma di almenouna",[1]innovaz!AW19,"ca",19)</f>
        <v>#REF!</v>
      </c>
    </row>
    <row r="24" spans="1:44" ht="15" customHeight="1" x14ac:dyDescent="0.25">
      <c r="A24" s="28" t="s">
        <v>2</v>
      </c>
      <c r="B24" s="28">
        <v>6524</v>
      </c>
      <c r="C24" s="19">
        <v>974</v>
      </c>
      <c r="D24" s="19">
        <v>2094</v>
      </c>
      <c r="E24" s="19">
        <v>1673</v>
      </c>
      <c r="F24" s="19">
        <v>1259</v>
      </c>
      <c r="G24" s="19">
        <v>940</v>
      </c>
      <c r="H24" s="19">
        <v>641</v>
      </c>
      <c r="I24" s="19">
        <v>479</v>
      </c>
      <c r="J24" s="19">
        <v>127</v>
      </c>
      <c r="K24" s="19">
        <v>134</v>
      </c>
      <c r="L24" s="19">
        <v>93</v>
      </c>
      <c r="M24" s="19">
        <v>95</v>
      </c>
      <c r="N24" s="19">
        <v>2677</v>
      </c>
      <c r="O24" s="19">
        <v>580</v>
      </c>
      <c r="P24" s="19">
        <v>440</v>
      </c>
      <c r="Q24" s="19">
        <v>355</v>
      </c>
      <c r="R24" s="19">
        <v>299</v>
      </c>
      <c r="S24" s="19">
        <v>371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 t="e">
        <f>V24-GETPIVOTDATA("Somma di almenouna",[1]innovaz!AT20,"ca",20)</f>
        <v>#REF!</v>
      </c>
      <c r="AP24" s="3" t="e">
        <f>W24-GETPIVOTDATA("Somma di almenouna",[1]innovaz!AU20,"ca",20)</f>
        <v>#REF!</v>
      </c>
      <c r="AQ24" s="3" t="e">
        <f>X24-GETPIVOTDATA("Somma di almenouna",[1]innovaz!AV20,"ca",20)</f>
        <v>#REF!</v>
      </c>
      <c r="AR24" s="3" t="e">
        <f>Y24-GETPIVOTDATA("Somma di almenouna",[1]innovaz!AW20,"ca",20)</f>
        <v>#REF!</v>
      </c>
    </row>
    <row r="25" spans="1:44" ht="15" customHeight="1" x14ac:dyDescent="0.25">
      <c r="A25" s="27" t="s">
        <v>1</v>
      </c>
      <c r="B25" s="27">
        <v>3832</v>
      </c>
      <c r="C25" s="10">
        <v>441</v>
      </c>
      <c r="D25" s="10">
        <v>648</v>
      </c>
      <c r="E25" s="10">
        <v>588</v>
      </c>
      <c r="F25" s="10">
        <v>728</v>
      </c>
      <c r="G25" s="10">
        <v>420</v>
      </c>
      <c r="H25" s="10">
        <v>270</v>
      </c>
      <c r="I25" s="10">
        <v>166</v>
      </c>
      <c r="J25" s="10">
        <v>214</v>
      </c>
      <c r="K25" s="10">
        <v>239</v>
      </c>
      <c r="L25" s="10">
        <v>243</v>
      </c>
      <c r="M25" s="10">
        <v>45</v>
      </c>
      <c r="N25" s="10">
        <v>1881</v>
      </c>
      <c r="O25" s="10">
        <v>552</v>
      </c>
      <c r="P25" s="10">
        <v>400</v>
      </c>
      <c r="Q25" s="10">
        <v>180</v>
      </c>
      <c r="R25" s="10">
        <v>177</v>
      </c>
      <c r="S25" s="10">
        <v>317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 t="e">
        <f>V25-GETPIVOTDATA("Somma di almenouna",[1]innovaz!AT21,"ca",21)</f>
        <v>#REF!</v>
      </c>
      <c r="AP25" s="3" t="e">
        <f>W25-GETPIVOTDATA("Somma di almenouna",[1]innovaz!AU21,"ca",21)</f>
        <v>#REF!</v>
      </c>
      <c r="AQ25" s="3" t="e">
        <f>X25-GETPIVOTDATA("Somma di almenouna",[1]innovaz!AV21,"ca",21)</f>
        <v>#REF!</v>
      </c>
      <c r="AR25" s="3" t="e">
        <f>Y25-GETPIVOTDATA("Somma di almenouna",[1]innovaz!AW21,"ca",21)</f>
        <v>#REF!</v>
      </c>
    </row>
    <row r="26" spans="1:44" ht="15" customHeight="1" x14ac:dyDescent="0.25">
      <c r="A26" s="22" t="s">
        <v>14</v>
      </c>
      <c r="B26" s="12">
        <f t="shared" ref="B26:S26" si="0">SUM(B5:B25)</f>
        <v>99355</v>
      </c>
      <c r="C26" s="12">
        <f t="shared" si="0"/>
        <v>9069</v>
      </c>
      <c r="D26" s="12">
        <f t="shared" si="0"/>
        <v>23094</v>
      </c>
      <c r="E26" s="12">
        <f t="shared" si="0"/>
        <v>15941</v>
      </c>
      <c r="F26" s="12">
        <f t="shared" si="0"/>
        <v>16737</v>
      </c>
      <c r="G26" s="12">
        <f t="shared" si="0"/>
        <v>9538</v>
      </c>
      <c r="H26" s="12">
        <f t="shared" si="0"/>
        <v>10185</v>
      </c>
      <c r="I26" s="12">
        <f t="shared" si="0"/>
        <v>4461</v>
      </c>
      <c r="J26" s="12">
        <f t="shared" si="0"/>
        <v>4877</v>
      </c>
      <c r="K26" s="12">
        <f t="shared" si="0"/>
        <v>3420</v>
      </c>
      <c r="L26" s="12">
        <f t="shared" si="0"/>
        <v>2433</v>
      </c>
      <c r="M26" s="12">
        <f t="shared" si="0"/>
        <v>1778</v>
      </c>
      <c r="N26" s="12">
        <f t="shared" si="0"/>
        <v>54599</v>
      </c>
      <c r="O26" s="12">
        <f t="shared" si="0"/>
        <v>12111</v>
      </c>
      <c r="P26" s="12">
        <f t="shared" si="0"/>
        <v>6806</v>
      </c>
      <c r="Q26" s="12">
        <f t="shared" si="0"/>
        <v>4708</v>
      </c>
      <c r="R26" s="12">
        <f t="shared" si="0"/>
        <v>5337</v>
      </c>
      <c r="S26" s="12">
        <f t="shared" si="0"/>
        <v>7115</v>
      </c>
    </row>
    <row r="27" spans="1:44" ht="15" customHeight="1" x14ac:dyDescent="0.25">
      <c r="A27" s="22" t="s">
        <v>50</v>
      </c>
      <c r="B27" s="13">
        <f t="shared" ref="B27:S27" si="1">+B28+B29</f>
        <v>53595</v>
      </c>
      <c r="C27" s="13">
        <f t="shared" si="1"/>
        <v>4913</v>
      </c>
      <c r="D27" s="13">
        <f t="shared" si="1"/>
        <v>12461</v>
      </c>
      <c r="E27" s="13">
        <f t="shared" si="1"/>
        <v>8688</v>
      </c>
      <c r="F27" s="13">
        <f t="shared" si="1"/>
        <v>8401</v>
      </c>
      <c r="G27" s="13">
        <f t="shared" si="1"/>
        <v>4364</v>
      </c>
      <c r="H27" s="13">
        <f t="shared" si="1"/>
        <v>5880</v>
      </c>
      <c r="I27" s="13">
        <f t="shared" si="1"/>
        <v>1786</v>
      </c>
      <c r="J27" s="13">
        <f t="shared" si="1"/>
        <v>3401</v>
      </c>
      <c r="K27" s="13">
        <f t="shared" si="1"/>
        <v>2256</v>
      </c>
      <c r="L27" s="13">
        <f t="shared" si="1"/>
        <v>1527</v>
      </c>
      <c r="M27" s="13">
        <f t="shared" si="1"/>
        <v>1044</v>
      </c>
      <c r="N27" s="13">
        <f t="shared" si="1"/>
        <v>30908</v>
      </c>
      <c r="O27" s="13">
        <f t="shared" si="1"/>
        <v>7172</v>
      </c>
      <c r="P27" s="13">
        <f t="shared" si="1"/>
        <v>3466</v>
      </c>
      <c r="Q27" s="13">
        <f t="shared" si="1"/>
        <v>2110</v>
      </c>
      <c r="R27" s="13">
        <f t="shared" si="1"/>
        <v>2738</v>
      </c>
      <c r="S27" s="13">
        <f t="shared" si="1"/>
        <v>4021</v>
      </c>
    </row>
    <row r="28" spans="1:44" ht="15" customHeight="1" x14ac:dyDescent="0.25">
      <c r="A28" s="23" t="s">
        <v>51</v>
      </c>
      <c r="B28" s="15">
        <f t="shared" ref="B28:S28" si="2">+B5+B6+B7+B12</f>
        <v>19538</v>
      </c>
      <c r="C28" s="15">
        <f t="shared" si="2"/>
        <v>1142</v>
      </c>
      <c r="D28" s="15">
        <f t="shared" si="2"/>
        <v>3273</v>
      </c>
      <c r="E28" s="15">
        <f t="shared" si="2"/>
        <v>2185</v>
      </c>
      <c r="F28" s="15">
        <f t="shared" si="2"/>
        <v>2836</v>
      </c>
      <c r="G28" s="15">
        <f t="shared" si="2"/>
        <v>1629</v>
      </c>
      <c r="H28" s="15">
        <f t="shared" si="2"/>
        <v>1733</v>
      </c>
      <c r="I28" s="15">
        <f t="shared" si="2"/>
        <v>438</v>
      </c>
      <c r="J28" s="15">
        <f t="shared" si="2"/>
        <v>1522</v>
      </c>
      <c r="K28" s="15">
        <f t="shared" si="2"/>
        <v>1078</v>
      </c>
      <c r="L28" s="15">
        <f t="shared" si="2"/>
        <v>739</v>
      </c>
      <c r="M28" s="15">
        <f t="shared" si="2"/>
        <v>491</v>
      </c>
      <c r="N28" s="15">
        <f t="shared" si="2"/>
        <v>11793</v>
      </c>
      <c r="O28" s="15">
        <f t="shared" si="2"/>
        <v>2957</v>
      </c>
      <c r="P28" s="15">
        <f t="shared" si="2"/>
        <v>1493</v>
      </c>
      <c r="Q28" s="15">
        <f t="shared" si="2"/>
        <v>919</v>
      </c>
      <c r="R28" s="15">
        <f t="shared" si="2"/>
        <v>1097</v>
      </c>
      <c r="S28" s="15">
        <f t="shared" si="2"/>
        <v>1699</v>
      </c>
    </row>
    <row r="29" spans="1:44" ht="15" customHeight="1" x14ac:dyDescent="0.25">
      <c r="A29" s="23" t="s">
        <v>52</v>
      </c>
      <c r="B29" s="15">
        <f t="shared" ref="B29:S29" si="3">+B8+B9+B10+B11+B13</f>
        <v>34057</v>
      </c>
      <c r="C29" s="15">
        <f t="shared" si="3"/>
        <v>3771</v>
      </c>
      <c r="D29" s="15">
        <f t="shared" si="3"/>
        <v>9188</v>
      </c>
      <c r="E29" s="15">
        <f t="shared" si="3"/>
        <v>6503</v>
      </c>
      <c r="F29" s="15">
        <f t="shared" si="3"/>
        <v>5565</v>
      </c>
      <c r="G29" s="15">
        <f t="shared" si="3"/>
        <v>2735</v>
      </c>
      <c r="H29" s="15">
        <f t="shared" si="3"/>
        <v>4147</v>
      </c>
      <c r="I29" s="15">
        <f t="shared" si="3"/>
        <v>1348</v>
      </c>
      <c r="J29" s="15">
        <f t="shared" si="3"/>
        <v>1879</v>
      </c>
      <c r="K29" s="15">
        <f t="shared" si="3"/>
        <v>1178</v>
      </c>
      <c r="L29" s="15">
        <f t="shared" si="3"/>
        <v>788</v>
      </c>
      <c r="M29" s="15">
        <f t="shared" si="3"/>
        <v>553</v>
      </c>
      <c r="N29" s="15">
        <f t="shared" si="3"/>
        <v>19115</v>
      </c>
      <c r="O29" s="15">
        <f t="shared" si="3"/>
        <v>4215</v>
      </c>
      <c r="P29" s="15">
        <f t="shared" si="3"/>
        <v>1973</v>
      </c>
      <c r="Q29" s="15">
        <f t="shared" si="3"/>
        <v>1191</v>
      </c>
      <c r="R29" s="15">
        <f t="shared" si="3"/>
        <v>1641</v>
      </c>
      <c r="S29" s="15">
        <f t="shared" si="3"/>
        <v>2322</v>
      </c>
    </row>
    <row r="30" spans="1:44" ht="15" customHeight="1" x14ac:dyDescent="0.25">
      <c r="A30" s="22" t="s">
        <v>21</v>
      </c>
      <c r="B30" s="13">
        <f t="shared" ref="B30:S30" si="4">+B14+B15+B16+B17</f>
        <v>15405</v>
      </c>
      <c r="C30" s="13">
        <f t="shared" si="4"/>
        <v>1027</v>
      </c>
      <c r="D30" s="13">
        <f t="shared" si="4"/>
        <v>2914</v>
      </c>
      <c r="E30" s="13">
        <f t="shared" si="4"/>
        <v>1505</v>
      </c>
      <c r="F30" s="13">
        <f t="shared" si="4"/>
        <v>2320</v>
      </c>
      <c r="G30" s="13">
        <f t="shared" si="4"/>
        <v>1166</v>
      </c>
      <c r="H30" s="13">
        <f t="shared" si="4"/>
        <v>1162</v>
      </c>
      <c r="I30" s="13">
        <f t="shared" si="4"/>
        <v>622</v>
      </c>
      <c r="J30" s="13">
        <f t="shared" si="4"/>
        <v>518</v>
      </c>
      <c r="K30" s="13">
        <f t="shared" si="4"/>
        <v>401</v>
      </c>
      <c r="L30" s="13">
        <f t="shared" si="4"/>
        <v>225</v>
      </c>
      <c r="M30" s="13">
        <f t="shared" si="4"/>
        <v>207</v>
      </c>
      <c r="N30" s="13">
        <f t="shared" si="4"/>
        <v>9074</v>
      </c>
      <c r="O30" s="13">
        <f t="shared" si="4"/>
        <v>2009</v>
      </c>
      <c r="P30" s="13">
        <f t="shared" si="4"/>
        <v>1189</v>
      </c>
      <c r="Q30" s="13">
        <f t="shared" si="4"/>
        <v>1005</v>
      </c>
      <c r="R30" s="13">
        <f t="shared" si="4"/>
        <v>1198</v>
      </c>
      <c r="S30" s="13">
        <f t="shared" si="4"/>
        <v>1101</v>
      </c>
    </row>
    <row r="31" spans="1:44" ht="15" customHeight="1" x14ac:dyDescent="0.25">
      <c r="A31" s="22" t="s">
        <v>53</v>
      </c>
      <c r="B31" s="13">
        <f t="shared" ref="B31:S31" si="5">+B32+B33</f>
        <v>30355</v>
      </c>
      <c r="C31" s="13">
        <f t="shared" si="5"/>
        <v>3129</v>
      </c>
      <c r="D31" s="13">
        <f t="shared" si="5"/>
        <v>7719</v>
      </c>
      <c r="E31" s="13">
        <f t="shared" si="5"/>
        <v>5748</v>
      </c>
      <c r="F31" s="13">
        <f t="shared" si="5"/>
        <v>6016</v>
      </c>
      <c r="G31" s="13">
        <f t="shared" si="5"/>
        <v>4008</v>
      </c>
      <c r="H31" s="13">
        <f t="shared" si="5"/>
        <v>3143</v>
      </c>
      <c r="I31" s="13">
        <f t="shared" si="5"/>
        <v>2053</v>
      </c>
      <c r="J31" s="13">
        <f t="shared" si="5"/>
        <v>958</v>
      </c>
      <c r="K31" s="13">
        <f t="shared" si="5"/>
        <v>763</v>
      </c>
      <c r="L31" s="13">
        <f t="shared" si="5"/>
        <v>681</v>
      </c>
      <c r="M31" s="13">
        <f t="shared" si="5"/>
        <v>527</v>
      </c>
      <c r="N31" s="13">
        <f t="shared" si="5"/>
        <v>14617</v>
      </c>
      <c r="O31" s="13">
        <f t="shared" si="5"/>
        <v>2930</v>
      </c>
      <c r="P31" s="13">
        <f t="shared" si="5"/>
        <v>2151</v>
      </c>
      <c r="Q31" s="13">
        <f t="shared" si="5"/>
        <v>1593</v>
      </c>
      <c r="R31" s="13">
        <f t="shared" si="5"/>
        <v>1401</v>
      </c>
      <c r="S31" s="13">
        <f t="shared" si="5"/>
        <v>1993</v>
      </c>
    </row>
    <row r="32" spans="1:44" ht="15" customHeight="1" x14ac:dyDescent="0.25">
      <c r="A32" s="23" t="s">
        <v>23</v>
      </c>
      <c r="B32" s="15">
        <f t="shared" ref="B32:S32" si="6">+B18+B19+B20+B21+B22+B23</f>
        <v>19999</v>
      </c>
      <c r="C32" s="15">
        <f t="shared" si="6"/>
        <v>1714</v>
      </c>
      <c r="D32" s="15">
        <f t="shared" si="6"/>
        <v>4977</v>
      </c>
      <c r="E32" s="15">
        <f t="shared" si="6"/>
        <v>3487</v>
      </c>
      <c r="F32" s="15">
        <f t="shared" si="6"/>
        <v>4029</v>
      </c>
      <c r="G32" s="15">
        <f t="shared" si="6"/>
        <v>2648</v>
      </c>
      <c r="H32" s="15">
        <f t="shared" si="6"/>
        <v>2232</v>
      </c>
      <c r="I32" s="15">
        <f t="shared" si="6"/>
        <v>1408</v>
      </c>
      <c r="J32" s="15">
        <f t="shared" si="6"/>
        <v>617</v>
      </c>
      <c r="K32" s="15">
        <f t="shared" si="6"/>
        <v>390</v>
      </c>
      <c r="L32" s="15">
        <f t="shared" si="6"/>
        <v>345</v>
      </c>
      <c r="M32" s="15">
        <f t="shared" si="6"/>
        <v>387</v>
      </c>
      <c r="N32" s="15">
        <f t="shared" si="6"/>
        <v>10059</v>
      </c>
      <c r="O32" s="15">
        <f t="shared" si="6"/>
        <v>1798</v>
      </c>
      <c r="P32" s="15">
        <f t="shared" si="6"/>
        <v>1311</v>
      </c>
      <c r="Q32" s="15">
        <f t="shared" si="6"/>
        <v>1058</v>
      </c>
      <c r="R32" s="15">
        <f t="shared" si="6"/>
        <v>925</v>
      </c>
      <c r="S32" s="15">
        <f t="shared" si="6"/>
        <v>1305</v>
      </c>
    </row>
    <row r="33" spans="1:19" ht="15" customHeight="1" x14ac:dyDescent="0.25">
      <c r="A33" s="16" t="s">
        <v>24</v>
      </c>
      <c r="B33" s="17">
        <f t="shared" ref="B33:S33" si="7">+B24+B25</f>
        <v>10356</v>
      </c>
      <c r="C33" s="17">
        <f t="shared" si="7"/>
        <v>1415</v>
      </c>
      <c r="D33" s="17">
        <f t="shared" si="7"/>
        <v>2742</v>
      </c>
      <c r="E33" s="17">
        <f t="shared" si="7"/>
        <v>2261</v>
      </c>
      <c r="F33" s="17">
        <f t="shared" si="7"/>
        <v>1987</v>
      </c>
      <c r="G33" s="17">
        <f t="shared" si="7"/>
        <v>1360</v>
      </c>
      <c r="H33" s="17">
        <f t="shared" si="7"/>
        <v>911</v>
      </c>
      <c r="I33" s="17">
        <f t="shared" si="7"/>
        <v>645</v>
      </c>
      <c r="J33" s="17">
        <f t="shared" si="7"/>
        <v>341</v>
      </c>
      <c r="K33" s="17">
        <f t="shared" si="7"/>
        <v>373</v>
      </c>
      <c r="L33" s="17">
        <f t="shared" si="7"/>
        <v>336</v>
      </c>
      <c r="M33" s="17">
        <f t="shared" si="7"/>
        <v>140</v>
      </c>
      <c r="N33" s="17">
        <f t="shared" si="7"/>
        <v>4558</v>
      </c>
      <c r="O33" s="17">
        <f t="shared" si="7"/>
        <v>1132</v>
      </c>
      <c r="P33" s="17">
        <f t="shared" si="7"/>
        <v>840</v>
      </c>
      <c r="Q33" s="17">
        <f t="shared" si="7"/>
        <v>535</v>
      </c>
      <c r="R33" s="17">
        <f t="shared" si="7"/>
        <v>476</v>
      </c>
      <c r="S33" s="17">
        <f t="shared" si="7"/>
        <v>688</v>
      </c>
    </row>
    <row r="34" spans="1:19" ht="15" customHeight="1" x14ac:dyDescent="0.25">
      <c r="A34" s="108" t="s">
        <v>114</v>
      </c>
      <c r="B34" s="109"/>
      <c r="C34" s="109"/>
      <c r="D34" s="109"/>
      <c r="E34" s="109"/>
      <c r="F34" s="109"/>
      <c r="G34" s="109"/>
      <c r="H34" s="109"/>
      <c r="I34" s="109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ht="15" customHeight="1" x14ac:dyDescent="0.25">
      <c r="A35" s="110" t="s">
        <v>115</v>
      </c>
      <c r="B35" s="110"/>
      <c r="C35" s="110"/>
      <c r="D35" s="110"/>
      <c r="E35" s="110"/>
      <c r="F35" s="11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ht="15" customHeight="1" x14ac:dyDescent="0.25">
      <c r="B37" s="3"/>
    </row>
  </sheetData>
  <mergeCells count="5">
    <mergeCell ref="A1:S1"/>
    <mergeCell ref="A2:A4"/>
    <mergeCell ref="C2:S2"/>
    <mergeCell ref="A34:I34"/>
    <mergeCell ref="A35:F3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R41"/>
  <sheetViews>
    <sheetView showGridLines="0" zoomScaleNormal="100" zoomScaleSheetLayoutView="80" workbookViewId="0">
      <selection activeCell="B9" sqref="B9"/>
    </sheetView>
  </sheetViews>
  <sheetFormatPr defaultColWidth="9.140625" defaultRowHeight="15" customHeight="1" x14ac:dyDescent="0.25"/>
  <cols>
    <col min="1" max="1" width="24.5703125" style="1" bestFit="1" customWidth="1"/>
    <col min="2" max="2" width="16.5703125" style="1" customWidth="1"/>
    <col min="3" max="3" width="13.5703125" style="1" customWidth="1"/>
    <col min="4" max="4" width="13.140625" style="1" customWidth="1"/>
    <col min="5" max="5" width="11.85546875" style="1" customWidth="1"/>
    <col min="6" max="6" width="13.140625" style="1" customWidth="1"/>
    <col min="7" max="7" width="11.85546875" style="1" customWidth="1"/>
    <col min="8" max="8" width="12.42578125" style="1" customWidth="1"/>
    <col min="9" max="9" width="13.140625" style="1" customWidth="1"/>
    <col min="10" max="10" width="13.5703125" style="1" customWidth="1"/>
    <col min="11" max="11" width="13" style="1" customWidth="1"/>
    <col min="12" max="12" width="11.85546875" style="1" customWidth="1"/>
    <col min="13" max="14" width="12.42578125" style="1" customWidth="1"/>
    <col min="15" max="15" width="12.85546875" style="1" customWidth="1"/>
    <col min="16" max="16" width="13.5703125" style="1" customWidth="1"/>
    <col min="17" max="17" width="12" style="1" customWidth="1"/>
    <col min="18" max="18" width="13.140625" style="1" customWidth="1"/>
    <col min="19" max="19" width="10.140625" style="1" customWidth="1"/>
    <col min="20" max="16384" width="9.140625" style="1"/>
  </cols>
  <sheetData>
    <row r="1" spans="1:44" s="38" customFormat="1" ht="15" customHeight="1" x14ac:dyDescent="0.2">
      <c r="A1" s="86" t="s">
        <v>136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44" ht="15" customHeight="1" x14ac:dyDescent="0.25">
      <c r="A2" s="74" t="s">
        <v>22</v>
      </c>
      <c r="B2" s="56"/>
      <c r="C2" s="77" t="s">
        <v>96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3"/>
    </row>
    <row r="3" spans="1:44" ht="66.75" customHeight="1" x14ac:dyDescent="0.25">
      <c r="A3" s="75"/>
      <c r="B3" s="46" t="s">
        <v>97</v>
      </c>
      <c r="C3" s="46" t="s">
        <v>98</v>
      </c>
      <c r="D3" s="46" t="s">
        <v>99</v>
      </c>
      <c r="E3" s="46" t="s">
        <v>100</v>
      </c>
      <c r="F3" s="46" t="s">
        <v>101</v>
      </c>
      <c r="G3" s="46" t="s">
        <v>102</v>
      </c>
      <c r="H3" s="46" t="s">
        <v>103</v>
      </c>
      <c r="I3" s="46" t="s">
        <v>104</v>
      </c>
      <c r="J3" s="46" t="s">
        <v>105</v>
      </c>
      <c r="K3" s="46" t="s">
        <v>106</v>
      </c>
      <c r="L3" s="46" t="s">
        <v>107</v>
      </c>
      <c r="M3" s="46" t="s">
        <v>108</v>
      </c>
      <c r="N3" s="46" t="s">
        <v>109</v>
      </c>
      <c r="O3" s="46" t="s">
        <v>110</v>
      </c>
      <c r="P3" s="46" t="s">
        <v>111</v>
      </c>
      <c r="Q3" s="46" t="s">
        <v>112</v>
      </c>
      <c r="R3" s="46" t="s">
        <v>31</v>
      </c>
      <c r="S3" s="46" t="s">
        <v>113</v>
      </c>
    </row>
    <row r="4" spans="1:44" ht="6.75" customHeight="1" x14ac:dyDescent="0.25">
      <c r="A4" s="76"/>
      <c r="B4" s="66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44" ht="15" customHeight="1" x14ac:dyDescent="0.25">
      <c r="A5" s="28" t="s">
        <v>15</v>
      </c>
      <c r="B5" s="28">
        <v>11953</v>
      </c>
      <c r="C5" s="19">
        <v>675</v>
      </c>
      <c r="D5" s="19">
        <v>2106</v>
      </c>
      <c r="E5" s="19">
        <v>1182</v>
      </c>
      <c r="F5" s="19">
        <v>1591</v>
      </c>
      <c r="G5" s="19">
        <v>901</v>
      </c>
      <c r="H5" s="19">
        <v>1044</v>
      </c>
      <c r="I5" s="19">
        <v>266</v>
      </c>
      <c r="J5" s="19">
        <v>784</v>
      </c>
      <c r="K5" s="19">
        <v>489</v>
      </c>
      <c r="L5" s="19">
        <v>212</v>
      </c>
      <c r="M5" s="19">
        <v>229</v>
      </c>
      <c r="N5" s="19">
        <v>7712</v>
      </c>
      <c r="O5" s="19">
        <v>1752</v>
      </c>
      <c r="P5" s="19">
        <v>875</v>
      </c>
      <c r="Q5" s="19">
        <v>681</v>
      </c>
      <c r="R5" s="19">
        <v>623</v>
      </c>
      <c r="S5" s="19">
        <v>1042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 t="e">
        <f>V5-GETPIVOTDATA("Somma di almenouna",[1]innovaz!AT1,"ca",1)</f>
        <v>#REF!</v>
      </c>
      <c r="AP5" s="3" t="e">
        <f>W5-GETPIVOTDATA("Somma di almenouna",[1]innovaz!AU1,"ca",1)</f>
        <v>#REF!</v>
      </c>
      <c r="AQ5" s="3" t="e">
        <f>X5-GETPIVOTDATA("Somma di almenouna",[1]innovaz!AV1,"ca",1)</f>
        <v>#REF!</v>
      </c>
      <c r="AR5" s="3" t="e">
        <f>Y5-GETPIVOTDATA("Somma di almenouna",[1]innovaz!AW1,"ca",1)</f>
        <v>#REF!</v>
      </c>
    </row>
    <row r="6" spans="1:44" ht="15" customHeight="1" x14ac:dyDescent="0.25">
      <c r="A6" s="28" t="s">
        <v>11</v>
      </c>
      <c r="B6" s="28">
        <v>496</v>
      </c>
      <c r="C6" s="19">
        <v>26</v>
      </c>
      <c r="D6" s="19">
        <v>89</v>
      </c>
      <c r="E6" s="19">
        <v>62</v>
      </c>
      <c r="F6" s="19">
        <v>26</v>
      </c>
      <c r="G6" s="19">
        <v>16</v>
      </c>
      <c r="H6" s="19">
        <v>21</v>
      </c>
      <c r="I6" s="19">
        <v>5</v>
      </c>
      <c r="J6" s="19">
        <v>28</v>
      </c>
      <c r="K6" s="19">
        <v>18</v>
      </c>
      <c r="L6" s="19">
        <v>36</v>
      </c>
      <c r="M6" s="19">
        <v>4</v>
      </c>
      <c r="N6" s="19">
        <v>299</v>
      </c>
      <c r="O6" s="19">
        <v>83</v>
      </c>
      <c r="P6" s="19">
        <v>22</v>
      </c>
      <c r="Q6" s="19">
        <v>33</v>
      </c>
      <c r="R6" s="19">
        <v>34</v>
      </c>
      <c r="S6" s="19">
        <v>52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 t="e">
        <f>V6-GETPIVOTDATA("Somma di almenouna",[1]innovaz!AT2,"ca",2)</f>
        <v>#REF!</v>
      </c>
      <c r="AP6" s="3" t="e">
        <f>W6-GETPIVOTDATA("Somma di almenouna",[1]innovaz!AU2,"ca",2)</f>
        <v>#REF!</v>
      </c>
      <c r="AQ6" s="3" t="e">
        <f>X6-GETPIVOTDATA("Somma di almenouna",[1]innovaz!AV2,"ca",2)</f>
        <v>#REF!</v>
      </c>
      <c r="AR6" s="3" t="e">
        <f>Y6-GETPIVOTDATA("Somma di almenouna",[1]innovaz!AW2,"ca",2)</f>
        <v>#REF!</v>
      </c>
    </row>
    <row r="7" spans="1:44" ht="15" customHeight="1" x14ac:dyDescent="0.25">
      <c r="A7" s="28" t="s">
        <v>10</v>
      </c>
      <c r="B7" s="28">
        <v>10161</v>
      </c>
      <c r="C7" s="19">
        <v>744</v>
      </c>
      <c r="D7" s="19">
        <v>1510</v>
      </c>
      <c r="E7" s="19">
        <v>1208</v>
      </c>
      <c r="F7" s="19">
        <v>1693</v>
      </c>
      <c r="G7" s="19">
        <v>725</v>
      </c>
      <c r="H7" s="19">
        <v>795</v>
      </c>
      <c r="I7" s="19">
        <v>210</v>
      </c>
      <c r="J7" s="19">
        <v>1138</v>
      </c>
      <c r="K7" s="19">
        <v>836</v>
      </c>
      <c r="L7" s="19">
        <v>704</v>
      </c>
      <c r="M7" s="19">
        <v>239</v>
      </c>
      <c r="N7" s="19">
        <v>5807</v>
      </c>
      <c r="O7" s="19">
        <v>1985</v>
      </c>
      <c r="P7" s="19">
        <v>991</v>
      </c>
      <c r="Q7" s="19">
        <v>538</v>
      </c>
      <c r="R7" s="19">
        <v>727</v>
      </c>
      <c r="S7" s="19">
        <v>837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 t="e">
        <f>V7-GETPIVOTDATA("Somma di almenouna",[1]innovaz!AT3,"ca",3)</f>
        <v>#REF!</v>
      </c>
      <c r="AP7" s="3" t="e">
        <f>W7-GETPIVOTDATA("Somma di almenouna",[1]innovaz!AU3,"ca",3)</f>
        <v>#REF!</v>
      </c>
      <c r="AQ7" s="3" t="e">
        <f>X7-GETPIVOTDATA("Somma di almenouna",[1]innovaz!AV3,"ca",3)</f>
        <v>#REF!</v>
      </c>
      <c r="AR7" s="3" t="e">
        <f>Y7-GETPIVOTDATA("Somma di almenouna",[1]innovaz!AW3,"ca",3)</f>
        <v>#REF!</v>
      </c>
    </row>
    <row r="8" spans="1:44" ht="15" customHeight="1" x14ac:dyDescent="0.25">
      <c r="A8" s="18" t="s">
        <v>150</v>
      </c>
      <c r="B8" s="28">
        <v>8908</v>
      </c>
      <c r="C8" s="19">
        <v>1287</v>
      </c>
      <c r="D8" s="19">
        <v>2983</v>
      </c>
      <c r="E8" s="19">
        <v>2077</v>
      </c>
      <c r="F8" s="19">
        <v>1829</v>
      </c>
      <c r="G8" s="19">
        <v>874</v>
      </c>
      <c r="H8" s="19">
        <v>1247</v>
      </c>
      <c r="I8" s="19">
        <v>528</v>
      </c>
      <c r="J8" s="19">
        <v>906</v>
      </c>
      <c r="K8" s="19">
        <v>439</v>
      </c>
      <c r="L8" s="19">
        <v>400</v>
      </c>
      <c r="M8" s="19">
        <v>62</v>
      </c>
      <c r="N8" s="19">
        <v>5221</v>
      </c>
      <c r="O8" s="19">
        <v>1621</v>
      </c>
      <c r="P8" s="19">
        <v>485</v>
      </c>
      <c r="Q8" s="19">
        <v>230</v>
      </c>
      <c r="R8" s="19">
        <v>562</v>
      </c>
      <c r="S8" s="19">
        <v>716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e">
        <f>V8-GETPIVOTDATA("Somma di almenouna",[1]innovaz!AT4,"ca",4)</f>
        <v>#REF!</v>
      </c>
      <c r="AP8" s="3" t="e">
        <f>W8-GETPIVOTDATA("Somma di almenouna",[1]innovaz!AU4,"ca",4)</f>
        <v>#REF!</v>
      </c>
      <c r="AQ8" s="3" t="e">
        <f>X8-GETPIVOTDATA("Somma di almenouna",[1]innovaz!AV4,"ca",4)</f>
        <v>#REF!</v>
      </c>
      <c r="AR8" s="3" t="e">
        <f>Y8-GETPIVOTDATA("Somma di almenouna",[1]innovaz!AW4,"ca",4)</f>
        <v>#REF!</v>
      </c>
    </row>
    <row r="9" spans="1:44" ht="15" customHeight="1" x14ac:dyDescent="0.25">
      <c r="A9" s="18" t="s">
        <v>151</v>
      </c>
      <c r="B9" s="28">
        <v>4485</v>
      </c>
      <c r="C9" s="19">
        <v>1473</v>
      </c>
      <c r="D9" s="19">
        <v>1394</v>
      </c>
      <c r="E9" s="19">
        <v>479</v>
      </c>
      <c r="F9" s="19">
        <v>700</v>
      </c>
      <c r="G9" s="19">
        <v>364</v>
      </c>
      <c r="H9" s="19">
        <v>647</v>
      </c>
      <c r="I9" s="19">
        <v>350</v>
      </c>
      <c r="J9" s="19">
        <v>91</v>
      </c>
      <c r="K9" s="19">
        <v>88</v>
      </c>
      <c r="L9" s="19">
        <v>72</v>
      </c>
      <c r="M9" s="19">
        <v>93</v>
      </c>
      <c r="N9" s="19">
        <v>2197</v>
      </c>
      <c r="O9" s="19">
        <v>313</v>
      </c>
      <c r="P9" s="19">
        <v>196</v>
      </c>
      <c r="Q9" s="19">
        <v>115</v>
      </c>
      <c r="R9" s="19">
        <v>139</v>
      </c>
      <c r="S9" s="19">
        <v>225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 t="e">
        <f>V9-GETPIVOTDATA("Somma di almenouna",[1]innovaz!AT5,"ca",5)</f>
        <v>#REF!</v>
      </c>
      <c r="AP9" s="3" t="e">
        <f>W9-GETPIVOTDATA("Somma di almenouna",[1]innovaz!AU5,"ca",5)</f>
        <v>#REF!</v>
      </c>
      <c r="AQ9" s="3" t="e">
        <f>X9-GETPIVOTDATA("Somma di almenouna",[1]innovaz!AV5,"ca",5)</f>
        <v>#REF!</v>
      </c>
      <c r="AR9" s="3" t="e">
        <f>Y9-GETPIVOTDATA("Somma di almenouna",[1]innovaz!AW5,"ca",5)</f>
        <v>#REF!</v>
      </c>
    </row>
    <row r="10" spans="1:44" ht="15" customHeight="1" x14ac:dyDescent="0.25">
      <c r="A10" s="28" t="s">
        <v>16</v>
      </c>
      <c r="B10" s="28">
        <v>13607</v>
      </c>
      <c r="C10" s="19">
        <v>938</v>
      </c>
      <c r="D10" s="19">
        <v>3165</v>
      </c>
      <c r="E10" s="19">
        <v>2556</v>
      </c>
      <c r="F10" s="19">
        <v>2249</v>
      </c>
      <c r="G10" s="19">
        <v>1101</v>
      </c>
      <c r="H10" s="19">
        <v>1869</v>
      </c>
      <c r="I10" s="19">
        <v>329</v>
      </c>
      <c r="J10" s="19">
        <v>790</v>
      </c>
      <c r="K10" s="19">
        <v>538</v>
      </c>
      <c r="L10" s="19">
        <v>215</v>
      </c>
      <c r="M10" s="19">
        <v>222</v>
      </c>
      <c r="N10" s="19">
        <v>7561</v>
      </c>
      <c r="O10" s="19">
        <v>1801</v>
      </c>
      <c r="P10" s="19">
        <v>930</v>
      </c>
      <c r="Q10" s="19">
        <v>621</v>
      </c>
      <c r="R10" s="19">
        <v>721</v>
      </c>
      <c r="S10" s="19">
        <v>895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 t="e">
        <f>V10-GETPIVOTDATA("Somma di almenouna",[1]innovaz!AT6,"ca",6)</f>
        <v>#REF!</v>
      </c>
      <c r="AP10" s="3" t="e">
        <f>W10-GETPIVOTDATA("Somma di almenouna",[1]innovaz!AU6,"ca",6)</f>
        <v>#REF!</v>
      </c>
      <c r="AQ10" s="3" t="e">
        <f>X10-GETPIVOTDATA("Somma di almenouna",[1]innovaz!AV6,"ca",6)</f>
        <v>#REF!</v>
      </c>
      <c r="AR10" s="3" t="e">
        <f>Y10-GETPIVOTDATA("Somma di almenouna",[1]innovaz!AW6,"ca",6)</f>
        <v>#REF!</v>
      </c>
    </row>
    <row r="11" spans="1:44" ht="15" customHeight="1" x14ac:dyDescent="0.25">
      <c r="A11" s="28" t="s">
        <v>13</v>
      </c>
      <c r="B11" s="28">
        <v>3223</v>
      </c>
      <c r="C11" s="19">
        <v>217</v>
      </c>
      <c r="D11" s="19">
        <v>723</v>
      </c>
      <c r="E11" s="19">
        <v>721</v>
      </c>
      <c r="F11" s="19">
        <v>554</v>
      </c>
      <c r="G11" s="19">
        <v>294</v>
      </c>
      <c r="H11" s="19">
        <v>433</v>
      </c>
      <c r="I11" s="19">
        <v>77</v>
      </c>
      <c r="J11" s="19">
        <v>133</v>
      </c>
      <c r="K11" s="19">
        <v>109</v>
      </c>
      <c r="L11" s="19">
        <v>68</v>
      </c>
      <c r="M11" s="19">
        <v>82</v>
      </c>
      <c r="N11" s="19">
        <v>1962</v>
      </c>
      <c r="O11" s="19">
        <v>527</v>
      </c>
      <c r="P11" s="19">
        <v>280</v>
      </c>
      <c r="Q11" s="19">
        <v>224</v>
      </c>
      <c r="R11" s="19">
        <v>187</v>
      </c>
      <c r="S11" s="19">
        <v>193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 t="e">
        <f>V11-GETPIVOTDATA("Somma di almenouna",[1]innovaz!AT7,"ca",7)</f>
        <v>#REF!</v>
      </c>
      <c r="AP11" s="3" t="e">
        <f>W11-GETPIVOTDATA("Somma di almenouna",[1]innovaz!AU7,"ca",7)</f>
        <v>#REF!</v>
      </c>
      <c r="AQ11" s="3" t="e">
        <f>X11-GETPIVOTDATA("Somma di almenouna",[1]innovaz!AV7,"ca",7)</f>
        <v>#REF!</v>
      </c>
      <c r="AR11" s="3" t="e">
        <f>Y11-GETPIVOTDATA("Somma di almenouna",[1]innovaz!AW7,"ca",7)</f>
        <v>#REF!</v>
      </c>
    </row>
    <row r="12" spans="1:44" ht="15" customHeight="1" x14ac:dyDescent="0.25">
      <c r="A12" s="28" t="s">
        <v>9</v>
      </c>
      <c r="B12" s="28">
        <v>2036</v>
      </c>
      <c r="C12" s="19">
        <v>104</v>
      </c>
      <c r="D12" s="19">
        <v>472</v>
      </c>
      <c r="E12" s="19">
        <v>441</v>
      </c>
      <c r="F12" s="19">
        <v>337</v>
      </c>
      <c r="G12" s="19">
        <v>446</v>
      </c>
      <c r="H12" s="19">
        <v>358</v>
      </c>
      <c r="I12" s="19">
        <v>101</v>
      </c>
      <c r="J12" s="19">
        <v>62</v>
      </c>
      <c r="K12" s="19">
        <v>41</v>
      </c>
      <c r="L12" s="19">
        <v>14</v>
      </c>
      <c r="M12" s="19">
        <v>126</v>
      </c>
      <c r="N12" s="19">
        <v>1067</v>
      </c>
      <c r="O12" s="19">
        <v>242</v>
      </c>
      <c r="P12" s="19">
        <v>147</v>
      </c>
      <c r="Q12" s="19">
        <v>112</v>
      </c>
      <c r="R12" s="19">
        <v>128</v>
      </c>
      <c r="S12" s="19">
        <v>150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 t="e">
        <f>V12-GETPIVOTDATA("Somma di almenouna",[1]innovaz!AT8,"ca",8)</f>
        <v>#REF!</v>
      </c>
      <c r="AP12" s="3" t="e">
        <f>W12-GETPIVOTDATA("Somma di almenouna",[1]innovaz!AU8,"ca",8)</f>
        <v>#REF!</v>
      </c>
      <c r="AQ12" s="3" t="e">
        <f>X12-GETPIVOTDATA("Somma di almenouna",[1]innovaz!AV8,"ca",8)</f>
        <v>#REF!</v>
      </c>
      <c r="AR12" s="3" t="e">
        <f>Y12-GETPIVOTDATA("Somma di almenouna",[1]innovaz!AW8,"ca",8)</f>
        <v>#REF!</v>
      </c>
    </row>
    <row r="13" spans="1:44" ht="15" customHeight="1" x14ac:dyDescent="0.25">
      <c r="A13" s="28" t="s">
        <v>12</v>
      </c>
      <c r="B13" s="28">
        <v>11884</v>
      </c>
      <c r="C13" s="19">
        <v>909</v>
      </c>
      <c r="D13" s="19">
        <v>3005</v>
      </c>
      <c r="E13" s="19">
        <v>2409</v>
      </c>
      <c r="F13" s="19">
        <v>1789</v>
      </c>
      <c r="G13" s="19">
        <v>913</v>
      </c>
      <c r="H13" s="19">
        <v>1162</v>
      </c>
      <c r="I13" s="19">
        <v>406</v>
      </c>
      <c r="J13" s="19">
        <v>682</v>
      </c>
      <c r="K13" s="19">
        <v>446</v>
      </c>
      <c r="L13" s="19">
        <v>346</v>
      </c>
      <c r="M13" s="19">
        <v>251</v>
      </c>
      <c r="N13" s="19">
        <v>7081</v>
      </c>
      <c r="O13" s="19">
        <v>1445</v>
      </c>
      <c r="P13" s="19">
        <v>807</v>
      </c>
      <c r="Q13" s="19">
        <v>491</v>
      </c>
      <c r="R13" s="19">
        <v>579</v>
      </c>
      <c r="S13" s="19">
        <v>776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 t="e">
        <f>V13-GETPIVOTDATA("Somma di almenouna",[1]innovaz!AT9,"ca",9)</f>
        <v>#REF!</v>
      </c>
      <c r="AP13" s="3" t="e">
        <f>W13-GETPIVOTDATA("Somma di almenouna",[1]innovaz!AU9,"ca",9)</f>
        <v>#REF!</v>
      </c>
      <c r="AQ13" s="3" t="e">
        <f>X13-GETPIVOTDATA("Somma di almenouna",[1]innovaz!AV9,"ca",9)</f>
        <v>#REF!</v>
      </c>
      <c r="AR13" s="3" t="e">
        <f>Y13-GETPIVOTDATA("Somma di almenouna",[1]innovaz!AW9,"ca",9)</f>
        <v>#REF!</v>
      </c>
    </row>
    <row r="14" spans="1:44" ht="15" customHeight="1" x14ac:dyDescent="0.25">
      <c r="A14" s="28" t="s">
        <v>17</v>
      </c>
      <c r="B14" s="28">
        <v>7231</v>
      </c>
      <c r="C14" s="19">
        <v>547</v>
      </c>
      <c r="D14" s="19">
        <v>1535</v>
      </c>
      <c r="E14" s="19">
        <v>693</v>
      </c>
      <c r="F14" s="19">
        <v>1215</v>
      </c>
      <c r="G14" s="19">
        <v>542</v>
      </c>
      <c r="H14" s="19">
        <v>660</v>
      </c>
      <c r="I14" s="19">
        <v>284</v>
      </c>
      <c r="J14" s="19">
        <v>223</v>
      </c>
      <c r="K14" s="19">
        <v>160</v>
      </c>
      <c r="L14" s="19">
        <v>84</v>
      </c>
      <c r="M14" s="19">
        <v>95</v>
      </c>
      <c r="N14" s="19">
        <v>4355</v>
      </c>
      <c r="O14" s="19">
        <v>1194</v>
      </c>
      <c r="P14" s="19">
        <v>698</v>
      </c>
      <c r="Q14" s="19">
        <v>651</v>
      </c>
      <c r="R14" s="19">
        <v>766</v>
      </c>
      <c r="S14" s="19">
        <v>499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 t="e">
        <f>V14-GETPIVOTDATA("Somma di almenouna",[1]innovaz!AT10,"ca",10)</f>
        <v>#REF!</v>
      </c>
      <c r="AP14" s="3" t="e">
        <f>W14-GETPIVOTDATA("Somma di almenouna",[1]innovaz!AU10,"ca",10)</f>
        <v>#REF!</v>
      </c>
      <c r="AQ14" s="3" t="e">
        <f>X14-GETPIVOTDATA("Somma di almenouna",[1]innovaz!AV10,"ca",10)</f>
        <v>#REF!</v>
      </c>
      <c r="AR14" s="3" t="e">
        <f>Y14-GETPIVOTDATA("Somma di almenouna",[1]innovaz!AW10,"ca",10)</f>
        <v>#REF!</v>
      </c>
    </row>
    <row r="15" spans="1:44" ht="15" customHeight="1" x14ac:dyDescent="0.25">
      <c r="A15" s="28" t="s">
        <v>8</v>
      </c>
      <c r="B15" s="28">
        <v>2810</v>
      </c>
      <c r="C15" s="19">
        <v>180</v>
      </c>
      <c r="D15" s="19">
        <v>442</v>
      </c>
      <c r="E15" s="19">
        <v>223</v>
      </c>
      <c r="F15" s="19">
        <v>430</v>
      </c>
      <c r="G15" s="19">
        <v>157</v>
      </c>
      <c r="H15" s="19">
        <v>200</v>
      </c>
      <c r="I15" s="19">
        <v>103</v>
      </c>
      <c r="J15" s="19">
        <v>152</v>
      </c>
      <c r="K15" s="19">
        <v>113</v>
      </c>
      <c r="L15" s="19">
        <v>33</v>
      </c>
      <c r="M15" s="19">
        <v>31</v>
      </c>
      <c r="N15" s="19">
        <v>1645</v>
      </c>
      <c r="O15" s="19">
        <v>453</v>
      </c>
      <c r="P15" s="19">
        <v>267</v>
      </c>
      <c r="Q15" s="19">
        <v>221</v>
      </c>
      <c r="R15" s="19">
        <v>255</v>
      </c>
      <c r="S15" s="19">
        <v>166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 t="e">
        <f>V15-GETPIVOTDATA("Somma di almenouna",[1]innovaz!AT11,"ca",11)</f>
        <v>#REF!</v>
      </c>
      <c r="AP15" s="3" t="e">
        <f>W15-GETPIVOTDATA("Somma di almenouna",[1]innovaz!AU11,"ca",11)</f>
        <v>#REF!</v>
      </c>
      <c r="AQ15" s="3" t="e">
        <f>X15-GETPIVOTDATA("Somma di almenouna",[1]innovaz!AV11,"ca",11)</f>
        <v>#REF!</v>
      </c>
      <c r="AR15" s="3" t="e">
        <f>Y15-GETPIVOTDATA("Somma di almenouna",[1]innovaz!AW11,"ca",11)</f>
        <v>#REF!</v>
      </c>
    </row>
    <row r="16" spans="1:44" ht="15" customHeight="1" x14ac:dyDescent="0.25">
      <c r="A16" s="28" t="s">
        <v>18</v>
      </c>
      <c r="B16" s="28">
        <v>3532</v>
      </c>
      <c r="C16" s="19">
        <v>227</v>
      </c>
      <c r="D16" s="19">
        <v>605</v>
      </c>
      <c r="E16" s="19">
        <v>242</v>
      </c>
      <c r="F16" s="19">
        <v>471</v>
      </c>
      <c r="G16" s="19">
        <v>331</v>
      </c>
      <c r="H16" s="19">
        <v>207</v>
      </c>
      <c r="I16" s="19">
        <v>82</v>
      </c>
      <c r="J16" s="19">
        <v>139</v>
      </c>
      <c r="K16" s="19">
        <v>93</v>
      </c>
      <c r="L16" s="19">
        <v>38</v>
      </c>
      <c r="M16" s="19">
        <v>38</v>
      </c>
      <c r="N16" s="19">
        <v>2139</v>
      </c>
      <c r="O16" s="19">
        <v>455</v>
      </c>
      <c r="P16" s="19">
        <v>255</v>
      </c>
      <c r="Q16" s="19">
        <v>235</v>
      </c>
      <c r="R16" s="19">
        <v>274</v>
      </c>
      <c r="S16" s="19">
        <v>241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 t="e">
        <f>V16-GETPIVOTDATA("Somma di almenouna",[1]innovaz!AT12,"ca",12)</f>
        <v>#REF!</v>
      </c>
      <c r="AP16" s="3" t="e">
        <f>W16-GETPIVOTDATA("Somma di almenouna",[1]innovaz!AU12,"ca",12)</f>
        <v>#REF!</v>
      </c>
      <c r="AQ16" s="3" t="e">
        <f>X16-GETPIVOTDATA("Somma di almenouna",[1]innovaz!AV12,"ca",12)</f>
        <v>#REF!</v>
      </c>
      <c r="AR16" s="3" t="e">
        <f>Y16-GETPIVOTDATA("Somma di almenouna",[1]innovaz!AW12,"ca",12)</f>
        <v>#REF!</v>
      </c>
    </row>
    <row r="17" spans="1:44" ht="15" customHeight="1" x14ac:dyDescent="0.25">
      <c r="A17" s="28" t="s">
        <v>7</v>
      </c>
      <c r="B17" s="28">
        <v>5976</v>
      </c>
      <c r="C17" s="19">
        <v>479</v>
      </c>
      <c r="D17" s="19">
        <v>1266</v>
      </c>
      <c r="E17" s="19">
        <v>902</v>
      </c>
      <c r="F17" s="19">
        <v>1002</v>
      </c>
      <c r="G17" s="19">
        <v>526</v>
      </c>
      <c r="H17" s="19">
        <v>463</v>
      </c>
      <c r="I17" s="19">
        <v>343</v>
      </c>
      <c r="J17" s="19">
        <v>249</v>
      </c>
      <c r="K17" s="19">
        <v>190</v>
      </c>
      <c r="L17" s="19">
        <v>155</v>
      </c>
      <c r="M17" s="19">
        <v>109</v>
      </c>
      <c r="N17" s="19">
        <v>3355</v>
      </c>
      <c r="O17" s="19">
        <v>712</v>
      </c>
      <c r="P17" s="19">
        <v>446</v>
      </c>
      <c r="Q17" s="19">
        <v>342</v>
      </c>
      <c r="R17" s="19">
        <v>346</v>
      </c>
      <c r="S17" s="19">
        <v>460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 t="e">
        <f>V17-GETPIVOTDATA("Somma di almenouna",[1]innovaz!AT13,"ca",13)</f>
        <v>#REF!</v>
      </c>
      <c r="AP17" s="3" t="e">
        <f>W17-GETPIVOTDATA("Somma di almenouna",[1]innovaz!AU13,"ca",13)</f>
        <v>#REF!</v>
      </c>
      <c r="AQ17" s="3" t="e">
        <f>X17-GETPIVOTDATA("Somma di almenouna",[1]innovaz!AV13,"ca",13)</f>
        <v>#REF!</v>
      </c>
      <c r="AR17" s="3" t="e">
        <f>Y17-GETPIVOTDATA("Somma di almenouna",[1]innovaz!AW13,"ca",13)</f>
        <v>#REF!</v>
      </c>
    </row>
    <row r="18" spans="1:44" ht="15" customHeight="1" x14ac:dyDescent="0.25">
      <c r="A18" s="28" t="s">
        <v>6</v>
      </c>
      <c r="B18" s="28">
        <v>3266</v>
      </c>
      <c r="C18" s="19">
        <v>224</v>
      </c>
      <c r="D18" s="19">
        <v>821</v>
      </c>
      <c r="E18" s="19">
        <v>303</v>
      </c>
      <c r="F18" s="19">
        <v>526</v>
      </c>
      <c r="G18" s="19">
        <v>284</v>
      </c>
      <c r="H18" s="19">
        <v>296</v>
      </c>
      <c r="I18" s="19">
        <v>125</v>
      </c>
      <c r="J18" s="19">
        <v>106</v>
      </c>
      <c r="K18" s="19">
        <v>78</v>
      </c>
      <c r="L18" s="19">
        <v>45</v>
      </c>
      <c r="M18" s="19">
        <v>40</v>
      </c>
      <c r="N18" s="19">
        <v>1861</v>
      </c>
      <c r="O18" s="19">
        <v>323</v>
      </c>
      <c r="P18" s="19">
        <v>223</v>
      </c>
      <c r="Q18" s="19">
        <v>178</v>
      </c>
      <c r="R18" s="19">
        <v>150</v>
      </c>
      <c r="S18" s="19">
        <v>270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 t="e">
        <f>V18-GETPIVOTDATA("Somma di almenouna",[1]innovaz!AT14,"ca",14)</f>
        <v>#REF!</v>
      </c>
      <c r="AP18" s="3" t="e">
        <f>W18-GETPIVOTDATA("Somma di almenouna",[1]innovaz!AU14,"ca",14)</f>
        <v>#REF!</v>
      </c>
      <c r="AQ18" s="3" t="e">
        <f>X18-GETPIVOTDATA("Somma di almenouna",[1]innovaz!AV14,"ca",14)</f>
        <v>#REF!</v>
      </c>
      <c r="AR18" s="3" t="e">
        <f>Y18-GETPIVOTDATA("Somma di almenouna",[1]innovaz!AW14,"ca",14)</f>
        <v>#REF!</v>
      </c>
    </row>
    <row r="19" spans="1:44" ht="15" customHeight="1" x14ac:dyDescent="0.25">
      <c r="A19" s="28" t="s">
        <v>19</v>
      </c>
      <c r="B19" s="28">
        <v>1109</v>
      </c>
      <c r="C19" s="19">
        <v>88</v>
      </c>
      <c r="D19" s="19">
        <v>191</v>
      </c>
      <c r="E19" s="19">
        <v>63</v>
      </c>
      <c r="F19" s="19">
        <v>168</v>
      </c>
      <c r="G19" s="19">
        <v>104</v>
      </c>
      <c r="H19" s="19">
        <v>86</v>
      </c>
      <c r="I19" s="19">
        <v>40</v>
      </c>
      <c r="J19" s="19">
        <v>52</v>
      </c>
      <c r="K19" s="19">
        <v>30</v>
      </c>
      <c r="L19" s="19">
        <v>28</v>
      </c>
      <c r="M19" s="19">
        <v>14</v>
      </c>
      <c r="N19" s="19">
        <v>658</v>
      </c>
      <c r="O19" s="19">
        <v>137</v>
      </c>
      <c r="P19" s="19">
        <v>101</v>
      </c>
      <c r="Q19" s="19">
        <v>51</v>
      </c>
      <c r="R19" s="19">
        <v>54</v>
      </c>
      <c r="S19" s="19">
        <v>89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 t="e">
        <f>V19-GETPIVOTDATA("Somma di almenouna",[1]innovaz!AT15,"ca",15)</f>
        <v>#REF!</v>
      </c>
      <c r="AP19" s="3" t="e">
        <f>W19-GETPIVOTDATA("Somma di almenouna",[1]innovaz!AU15,"ca",15)</f>
        <v>#REF!</v>
      </c>
      <c r="AQ19" s="3" t="e">
        <f>X19-GETPIVOTDATA("Somma di almenouna",[1]innovaz!AV15,"ca",15)</f>
        <v>#REF!</v>
      </c>
      <c r="AR19" s="3" t="e">
        <f>Y19-GETPIVOTDATA("Somma di almenouna",[1]innovaz!AW15,"ca",15)</f>
        <v>#REF!</v>
      </c>
    </row>
    <row r="20" spans="1:44" ht="15" customHeight="1" x14ac:dyDescent="0.25">
      <c r="A20" s="28" t="s">
        <v>5</v>
      </c>
      <c r="B20" s="28">
        <v>4932</v>
      </c>
      <c r="C20" s="19">
        <v>337</v>
      </c>
      <c r="D20" s="19">
        <v>1067</v>
      </c>
      <c r="E20" s="19">
        <v>711</v>
      </c>
      <c r="F20" s="19">
        <v>840</v>
      </c>
      <c r="G20" s="19">
        <v>539</v>
      </c>
      <c r="H20" s="19">
        <v>650</v>
      </c>
      <c r="I20" s="19">
        <v>229</v>
      </c>
      <c r="J20" s="19">
        <v>291</v>
      </c>
      <c r="K20" s="19">
        <v>152</v>
      </c>
      <c r="L20" s="19">
        <v>167</v>
      </c>
      <c r="M20" s="19">
        <v>151</v>
      </c>
      <c r="N20" s="19">
        <v>2672</v>
      </c>
      <c r="O20" s="19">
        <v>684</v>
      </c>
      <c r="P20" s="19">
        <v>473</v>
      </c>
      <c r="Q20" s="19">
        <v>430</v>
      </c>
      <c r="R20" s="19">
        <v>348</v>
      </c>
      <c r="S20" s="19">
        <v>283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 t="e">
        <f>V20-GETPIVOTDATA("Somma di almenouna",[1]innovaz!AT16,"ca",16)</f>
        <v>#REF!</v>
      </c>
      <c r="AP20" s="3" t="e">
        <f>W20-GETPIVOTDATA("Somma di almenouna",[1]innovaz!AU16,"ca",16)</f>
        <v>#REF!</v>
      </c>
      <c r="AQ20" s="3" t="e">
        <f>X20-GETPIVOTDATA("Somma di almenouna",[1]innovaz!AV16,"ca",16)</f>
        <v>#REF!</v>
      </c>
      <c r="AR20" s="3" t="e">
        <f>Y20-GETPIVOTDATA("Somma di almenouna",[1]innovaz!AW16,"ca",16)</f>
        <v>#REF!</v>
      </c>
    </row>
    <row r="21" spans="1:44" ht="15" customHeight="1" x14ac:dyDescent="0.25">
      <c r="A21" s="28" t="s">
        <v>20</v>
      </c>
      <c r="B21" s="28">
        <v>9031</v>
      </c>
      <c r="C21" s="19">
        <v>854</v>
      </c>
      <c r="D21" s="19">
        <v>2461</v>
      </c>
      <c r="E21" s="19">
        <v>2154</v>
      </c>
      <c r="F21" s="19">
        <v>2199</v>
      </c>
      <c r="G21" s="19">
        <v>1595</v>
      </c>
      <c r="H21" s="19">
        <v>1229</v>
      </c>
      <c r="I21" s="19">
        <v>823</v>
      </c>
      <c r="J21" s="19">
        <v>140</v>
      </c>
      <c r="K21" s="19">
        <v>122</v>
      </c>
      <c r="L21" s="19">
        <v>116</v>
      </c>
      <c r="M21" s="19">
        <v>202</v>
      </c>
      <c r="N21" s="19">
        <v>4216</v>
      </c>
      <c r="O21" s="19">
        <v>576</v>
      </c>
      <c r="P21" s="19">
        <v>563</v>
      </c>
      <c r="Q21" s="19">
        <v>433</v>
      </c>
      <c r="R21" s="19">
        <v>364</v>
      </c>
      <c r="S21" s="19">
        <v>560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 t="e">
        <f>V21-GETPIVOTDATA("Somma di almenouna",[1]innovaz!AT17,"ca",17)</f>
        <v>#REF!</v>
      </c>
      <c r="AP21" s="3" t="e">
        <f>W21-GETPIVOTDATA("Somma di almenouna",[1]innovaz!AU17,"ca",17)</f>
        <v>#REF!</v>
      </c>
      <c r="AQ21" s="3" t="e">
        <f>X21-GETPIVOTDATA("Somma di almenouna",[1]innovaz!AV17,"ca",17)</f>
        <v>#REF!</v>
      </c>
      <c r="AR21" s="3" t="e">
        <f>Y21-GETPIVOTDATA("Somma di almenouna",[1]innovaz!AW17,"ca",17)</f>
        <v>#REF!</v>
      </c>
    </row>
    <row r="22" spans="1:44" ht="15" customHeight="1" x14ac:dyDescent="0.25">
      <c r="A22" s="28" t="s">
        <v>4</v>
      </c>
      <c r="B22" s="28">
        <v>1832</v>
      </c>
      <c r="C22" s="19">
        <v>219</v>
      </c>
      <c r="D22" s="19">
        <v>397</v>
      </c>
      <c r="E22" s="19">
        <v>288</v>
      </c>
      <c r="F22" s="19">
        <v>361</v>
      </c>
      <c r="G22" s="19">
        <v>208</v>
      </c>
      <c r="H22" s="19">
        <v>162</v>
      </c>
      <c r="I22" s="19">
        <v>70</v>
      </c>
      <c r="J22" s="19">
        <v>72</v>
      </c>
      <c r="K22" s="19">
        <v>58</v>
      </c>
      <c r="L22" s="19">
        <v>40</v>
      </c>
      <c r="M22" s="19">
        <v>42</v>
      </c>
      <c r="N22" s="19">
        <v>1063</v>
      </c>
      <c r="O22" s="19">
        <v>216</v>
      </c>
      <c r="P22" s="19">
        <v>138</v>
      </c>
      <c r="Q22" s="19">
        <v>99</v>
      </c>
      <c r="R22" s="19">
        <v>103</v>
      </c>
      <c r="S22" s="19">
        <v>122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 t="e">
        <f>V22-GETPIVOTDATA("Somma di almenouna",[1]innovaz!AT18,"ca",18)</f>
        <v>#REF!</v>
      </c>
      <c r="AP22" s="3" t="e">
        <f>W22-GETPIVOTDATA("Somma di almenouna",[1]innovaz!AU18,"ca",18)</f>
        <v>#REF!</v>
      </c>
      <c r="AQ22" s="3" t="e">
        <f>X22-GETPIVOTDATA("Somma di almenouna",[1]innovaz!AV18,"ca",18)</f>
        <v>#REF!</v>
      </c>
      <c r="AR22" s="3" t="e">
        <f>Y22-GETPIVOTDATA("Somma di almenouna",[1]innovaz!AW18,"ca",18)</f>
        <v>#REF!</v>
      </c>
    </row>
    <row r="23" spans="1:44" ht="15" customHeight="1" x14ac:dyDescent="0.25">
      <c r="A23" s="28" t="s">
        <v>3</v>
      </c>
      <c r="B23" s="28">
        <v>4999</v>
      </c>
      <c r="C23" s="19">
        <v>493</v>
      </c>
      <c r="D23" s="19">
        <v>1250</v>
      </c>
      <c r="E23" s="19">
        <v>938</v>
      </c>
      <c r="F23" s="19">
        <v>1131</v>
      </c>
      <c r="G23" s="19">
        <v>616</v>
      </c>
      <c r="H23" s="19">
        <v>487</v>
      </c>
      <c r="I23" s="19">
        <v>435</v>
      </c>
      <c r="J23" s="19">
        <v>181</v>
      </c>
      <c r="K23" s="19">
        <v>119</v>
      </c>
      <c r="L23" s="19">
        <v>84</v>
      </c>
      <c r="M23" s="19">
        <v>66</v>
      </c>
      <c r="N23" s="19">
        <v>2548</v>
      </c>
      <c r="O23" s="19">
        <v>553</v>
      </c>
      <c r="P23" s="19">
        <v>390</v>
      </c>
      <c r="Q23" s="19">
        <v>416</v>
      </c>
      <c r="R23" s="19">
        <v>278</v>
      </c>
      <c r="S23" s="19">
        <v>320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 t="e">
        <f>V23-GETPIVOTDATA("Somma di almenouna",[1]innovaz!AT19,"ca",19)</f>
        <v>#REF!</v>
      </c>
      <c r="AP23" s="3" t="e">
        <f>W23-GETPIVOTDATA("Somma di almenouna",[1]innovaz!AU19,"ca",19)</f>
        <v>#REF!</v>
      </c>
      <c r="AQ23" s="3" t="e">
        <f>X23-GETPIVOTDATA("Somma di almenouna",[1]innovaz!AV19,"ca",19)</f>
        <v>#REF!</v>
      </c>
      <c r="AR23" s="3" t="e">
        <f>Y23-GETPIVOTDATA("Somma di almenouna",[1]innovaz!AW19,"ca",19)</f>
        <v>#REF!</v>
      </c>
    </row>
    <row r="24" spans="1:44" ht="15" customHeight="1" x14ac:dyDescent="0.25">
      <c r="A24" s="28" t="s">
        <v>2</v>
      </c>
      <c r="B24" s="28">
        <v>8114</v>
      </c>
      <c r="C24" s="19">
        <v>1248</v>
      </c>
      <c r="D24" s="19">
        <v>2592</v>
      </c>
      <c r="E24" s="19">
        <v>2138</v>
      </c>
      <c r="F24" s="19">
        <v>1626</v>
      </c>
      <c r="G24" s="19">
        <v>1187</v>
      </c>
      <c r="H24" s="19">
        <v>829</v>
      </c>
      <c r="I24" s="19">
        <v>596</v>
      </c>
      <c r="J24" s="19">
        <v>187</v>
      </c>
      <c r="K24" s="19">
        <v>204</v>
      </c>
      <c r="L24" s="19">
        <v>143</v>
      </c>
      <c r="M24" s="19">
        <v>142</v>
      </c>
      <c r="N24" s="19">
        <v>3405</v>
      </c>
      <c r="O24" s="19">
        <v>805</v>
      </c>
      <c r="P24" s="19">
        <v>642</v>
      </c>
      <c r="Q24" s="19">
        <v>523</v>
      </c>
      <c r="R24" s="19">
        <v>426</v>
      </c>
      <c r="S24" s="19">
        <v>455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 t="e">
        <f>V24-GETPIVOTDATA("Somma di almenouna",[1]innovaz!AT20,"ca",20)</f>
        <v>#REF!</v>
      </c>
      <c r="AP24" s="3" t="e">
        <f>W24-GETPIVOTDATA("Somma di almenouna",[1]innovaz!AU20,"ca",20)</f>
        <v>#REF!</v>
      </c>
      <c r="AQ24" s="3" t="e">
        <f>X24-GETPIVOTDATA("Somma di almenouna",[1]innovaz!AV20,"ca",20)</f>
        <v>#REF!</v>
      </c>
      <c r="AR24" s="3" t="e">
        <f>Y24-GETPIVOTDATA("Somma di almenouna",[1]innovaz!AW20,"ca",20)</f>
        <v>#REF!</v>
      </c>
    </row>
    <row r="25" spans="1:44" ht="15" customHeight="1" x14ac:dyDescent="0.25">
      <c r="A25" s="27" t="s">
        <v>1</v>
      </c>
      <c r="B25" s="27">
        <v>5319</v>
      </c>
      <c r="C25" s="10">
        <v>696</v>
      </c>
      <c r="D25" s="10">
        <v>900</v>
      </c>
      <c r="E25" s="10">
        <v>829</v>
      </c>
      <c r="F25" s="10">
        <v>1055</v>
      </c>
      <c r="G25" s="10">
        <v>582</v>
      </c>
      <c r="H25" s="10">
        <v>369</v>
      </c>
      <c r="I25" s="10">
        <v>206</v>
      </c>
      <c r="J25" s="10">
        <v>323</v>
      </c>
      <c r="K25" s="10">
        <v>352</v>
      </c>
      <c r="L25" s="10">
        <v>376</v>
      </c>
      <c r="M25" s="10">
        <v>58</v>
      </c>
      <c r="N25" s="10">
        <v>2630</v>
      </c>
      <c r="O25" s="10">
        <v>821</v>
      </c>
      <c r="P25" s="10">
        <v>595</v>
      </c>
      <c r="Q25" s="10">
        <v>259</v>
      </c>
      <c r="R25" s="10">
        <v>242</v>
      </c>
      <c r="S25" s="10">
        <v>429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 t="e">
        <f>V25-GETPIVOTDATA("Somma di almenouna",[1]innovaz!AT21,"ca",21)</f>
        <v>#REF!</v>
      </c>
      <c r="AP25" s="3" t="e">
        <f>W25-GETPIVOTDATA("Somma di almenouna",[1]innovaz!AU21,"ca",21)</f>
        <v>#REF!</v>
      </c>
      <c r="AQ25" s="3" t="e">
        <f>X25-GETPIVOTDATA("Somma di almenouna",[1]innovaz!AV21,"ca",21)</f>
        <v>#REF!</v>
      </c>
      <c r="AR25" s="3" t="e">
        <f>Y25-GETPIVOTDATA("Somma di almenouna",[1]innovaz!AW21,"ca",21)</f>
        <v>#REF!</v>
      </c>
    </row>
    <row r="26" spans="1:44" ht="15" customHeight="1" x14ac:dyDescent="0.25">
      <c r="A26" s="22" t="s">
        <v>14</v>
      </c>
      <c r="B26" s="12">
        <f t="shared" ref="B26:S26" si="0">SUM(B5:B25)</f>
        <v>124904</v>
      </c>
      <c r="C26" s="12">
        <f t="shared" si="0"/>
        <v>11965</v>
      </c>
      <c r="D26" s="12">
        <f t="shared" si="0"/>
        <v>28974</v>
      </c>
      <c r="E26" s="12">
        <f t="shared" si="0"/>
        <v>20619</v>
      </c>
      <c r="F26" s="12">
        <f t="shared" si="0"/>
        <v>21792</v>
      </c>
      <c r="G26" s="12">
        <f t="shared" si="0"/>
        <v>12305</v>
      </c>
      <c r="H26" s="12">
        <f t="shared" si="0"/>
        <v>13214</v>
      </c>
      <c r="I26" s="12">
        <f t="shared" si="0"/>
        <v>5608</v>
      </c>
      <c r="J26" s="12">
        <f t="shared" si="0"/>
        <v>6729</v>
      </c>
      <c r="K26" s="12">
        <f t="shared" si="0"/>
        <v>4675</v>
      </c>
      <c r="L26" s="12">
        <f t="shared" si="0"/>
        <v>3376</v>
      </c>
      <c r="M26" s="12">
        <f t="shared" si="0"/>
        <v>2296</v>
      </c>
      <c r="N26" s="12">
        <f t="shared" si="0"/>
        <v>69454</v>
      </c>
      <c r="O26" s="12">
        <f t="shared" si="0"/>
        <v>16698</v>
      </c>
      <c r="P26" s="12">
        <f t="shared" si="0"/>
        <v>9524</v>
      </c>
      <c r="Q26" s="12">
        <f t="shared" si="0"/>
        <v>6883</v>
      </c>
      <c r="R26" s="12">
        <f t="shared" si="0"/>
        <v>7306</v>
      </c>
      <c r="S26" s="12">
        <f t="shared" si="0"/>
        <v>8780</v>
      </c>
    </row>
    <row r="27" spans="1:44" ht="15" customHeight="1" x14ac:dyDescent="0.25">
      <c r="A27" s="22" t="s">
        <v>50</v>
      </c>
      <c r="B27" s="13">
        <f t="shared" ref="B27:S27" si="1">+B28+B29</f>
        <v>66753</v>
      </c>
      <c r="C27" s="13">
        <f t="shared" si="1"/>
        <v>6373</v>
      </c>
      <c r="D27" s="13">
        <f t="shared" si="1"/>
        <v>15447</v>
      </c>
      <c r="E27" s="13">
        <f t="shared" si="1"/>
        <v>11135</v>
      </c>
      <c r="F27" s="13">
        <f t="shared" si="1"/>
        <v>10768</v>
      </c>
      <c r="G27" s="13">
        <f t="shared" si="1"/>
        <v>5634</v>
      </c>
      <c r="H27" s="13">
        <f t="shared" si="1"/>
        <v>7576</v>
      </c>
      <c r="I27" s="13">
        <f t="shared" si="1"/>
        <v>2272</v>
      </c>
      <c r="J27" s="13">
        <f t="shared" si="1"/>
        <v>4614</v>
      </c>
      <c r="K27" s="13">
        <f t="shared" si="1"/>
        <v>3004</v>
      </c>
      <c r="L27" s="13">
        <f t="shared" si="1"/>
        <v>2067</v>
      </c>
      <c r="M27" s="13">
        <f t="shared" si="1"/>
        <v>1308</v>
      </c>
      <c r="N27" s="13">
        <f t="shared" si="1"/>
        <v>38907</v>
      </c>
      <c r="O27" s="13">
        <f t="shared" si="1"/>
        <v>9769</v>
      </c>
      <c r="P27" s="13">
        <f t="shared" si="1"/>
        <v>4733</v>
      </c>
      <c r="Q27" s="13">
        <f t="shared" si="1"/>
        <v>3045</v>
      </c>
      <c r="R27" s="13">
        <f t="shared" si="1"/>
        <v>3700</v>
      </c>
      <c r="S27" s="13">
        <f t="shared" si="1"/>
        <v>4886</v>
      </c>
    </row>
    <row r="28" spans="1:44" ht="15" customHeight="1" x14ac:dyDescent="0.25">
      <c r="A28" s="23" t="s">
        <v>51</v>
      </c>
      <c r="B28" s="15">
        <f t="shared" ref="B28:S28" si="2">+B5+B6+B7+B12</f>
        <v>24646</v>
      </c>
      <c r="C28" s="15">
        <f t="shared" si="2"/>
        <v>1549</v>
      </c>
      <c r="D28" s="15">
        <f t="shared" si="2"/>
        <v>4177</v>
      </c>
      <c r="E28" s="15">
        <f t="shared" si="2"/>
        <v>2893</v>
      </c>
      <c r="F28" s="15">
        <f t="shared" si="2"/>
        <v>3647</v>
      </c>
      <c r="G28" s="15">
        <f t="shared" si="2"/>
        <v>2088</v>
      </c>
      <c r="H28" s="15">
        <f t="shared" si="2"/>
        <v>2218</v>
      </c>
      <c r="I28" s="15">
        <f t="shared" si="2"/>
        <v>582</v>
      </c>
      <c r="J28" s="15">
        <f t="shared" si="2"/>
        <v>2012</v>
      </c>
      <c r="K28" s="15">
        <f t="shared" si="2"/>
        <v>1384</v>
      </c>
      <c r="L28" s="15">
        <f t="shared" si="2"/>
        <v>966</v>
      </c>
      <c r="M28" s="15">
        <f t="shared" si="2"/>
        <v>598</v>
      </c>
      <c r="N28" s="15">
        <f t="shared" si="2"/>
        <v>14885</v>
      </c>
      <c r="O28" s="15">
        <f t="shared" si="2"/>
        <v>4062</v>
      </c>
      <c r="P28" s="15">
        <f t="shared" si="2"/>
        <v>2035</v>
      </c>
      <c r="Q28" s="15">
        <f t="shared" si="2"/>
        <v>1364</v>
      </c>
      <c r="R28" s="15">
        <f t="shared" si="2"/>
        <v>1512</v>
      </c>
      <c r="S28" s="15">
        <f t="shared" si="2"/>
        <v>2081</v>
      </c>
    </row>
    <row r="29" spans="1:44" ht="15" customHeight="1" x14ac:dyDescent="0.25">
      <c r="A29" s="23" t="s">
        <v>52</v>
      </c>
      <c r="B29" s="15">
        <f t="shared" ref="B29:S29" si="3">+B8+B9+B10+B11+B13</f>
        <v>42107</v>
      </c>
      <c r="C29" s="15">
        <f t="shared" si="3"/>
        <v>4824</v>
      </c>
      <c r="D29" s="15">
        <f t="shared" si="3"/>
        <v>11270</v>
      </c>
      <c r="E29" s="15">
        <f t="shared" si="3"/>
        <v>8242</v>
      </c>
      <c r="F29" s="15">
        <f t="shared" si="3"/>
        <v>7121</v>
      </c>
      <c r="G29" s="15">
        <f t="shared" si="3"/>
        <v>3546</v>
      </c>
      <c r="H29" s="15">
        <f t="shared" si="3"/>
        <v>5358</v>
      </c>
      <c r="I29" s="15">
        <f t="shared" si="3"/>
        <v>1690</v>
      </c>
      <c r="J29" s="15">
        <f t="shared" si="3"/>
        <v>2602</v>
      </c>
      <c r="K29" s="15">
        <f t="shared" si="3"/>
        <v>1620</v>
      </c>
      <c r="L29" s="15">
        <f t="shared" si="3"/>
        <v>1101</v>
      </c>
      <c r="M29" s="15">
        <f t="shared" si="3"/>
        <v>710</v>
      </c>
      <c r="N29" s="15">
        <f t="shared" si="3"/>
        <v>24022</v>
      </c>
      <c r="O29" s="15">
        <f t="shared" si="3"/>
        <v>5707</v>
      </c>
      <c r="P29" s="15">
        <f t="shared" si="3"/>
        <v>2698</v>
      </c>
      <c r="Q29" s="15">
        <f t="shared" si="3"/>
        <v>1681</v>
      </c>
      <c r="R29" s="15">
        <f t="shared" si="3"/>
        <v>2188</v>
      </c>
      <c r="S29" s="15">
        <f t="shared" si="3"/>
        <v>2805</v>
      </c>
    </row>
    <row r="30" spans="1:44" ht="15" customHeight="1" x14ac:dyDescent="0.25">
      <c r="A30" s="22" t="s">
        <v>21</v>
      </c>
      <c r="B30" s="13">
        <f t="shared" ref="B30:S30" si="4">+B14+B15+B16+B17</f>
        <v>19549</v>
      </c>
      <c r="C30" s="13">
        <f t="shared" si="4"/>
        <v>1433</v>
      </c>
      <c r="D30" s="13">
        <f t="shared" si="4"/>
        <v>3848</v>
      </c>
      <c r="E30" s="13">
        <f t="shared" si="4"/>
        <v>2060</v>
      </c>
      <c r="F30" s="13">
        <f t="shared" si="4"/>
        <v>3118</v>
      </c>
      <c r="G30" s="13">
        <f t="shared" si="4"/>
        <v>1556</v>
      </c>
      <c r="H30" s="13">
        <f t="shared" si="4"/>
        <v>1530</v>
      </c>
      <c r="I30" s="13">
        <f t="shared" si="4"/>
        <v>812</v>
      </c>
      <c r="J30" s="13">
        <f t="shared" si="4"/>
        <v>763</v>
      </c>
      <c r="K30" s="13">
        <f t="shared" si="4"/>
        <v>556</v>
      </c>
      <c r="L30" s="13">
        <f t="shared" si="4"/>
        <v>310</v>
      </c>
      <c r="M30" s="13">
        <f t="shared" si="4"/>
        <v>273</v>
      </c>
      <c r="N30" s="13">
        <f t="shared" si="4"/>
        <v>11494</v>
      </c>
      <c r="O30" s="13">
        <f t="shared" si="4"/>
        <v>2814</v>
      </c>
      <c r="P30" s="13">
        <f t="shared" si="4"/>
        <v>1666</v>
      </c>
      <c r="Q30" s="13">
        <f t="shared" si="4"/>
        <v>1449</v>
      </c>
      <c r="R30" s="13">
        <f t="shared" si="4"/>
        <v>1641</v>
      </c>
      <c r="S30" s="13">
        <f t="shared" si="4"/>
        <v>1366</v>
      </c>
    </row>
    <row r="31" spans="1:44" ht="15" customHeight="1" x14ac:dyDescent="0.25">
      <c r="A31" s="22" t="s">
        <v>53</v>
      </c>
      <c r="B31" s="13">
        <f t="shared" ref="B31:S31" si="5">+B32+B33</f>
        <v>38602</v>
      </c>
      <c r="C31" s="13">
        <f t="shared" si="5"/>
        <v>4159</v>
      </c>
      <c r="D31" s="13">
        <f t="shared" si="5"/>
        <v>9679</v>
      </c>
      <c r="E31" s="13">
        <f t="shared" si="5"/>
        <v>7424</v>
      </c>
      <c r="F31" s="13">
        <f t="shared" si="5"/>
        <v>7906</v>
      </c>
      <c r="G31" s="13">
        <f t="shared" si="5"/>
        <v>5115</v>
      </c>
      <c r="H31" s="13">
        <f t="shared" si="5"/>
        <v>4108</v>
      </c>
      <c r="I31" s="13">
        <f t="shared" si="5"/>
        <v>2524</v>
      </c>
      <c r="J31" s="13">
        <f t="shared" si="5"/>
        <v>1352</v>
      </c>
      <c r="K31" s="13">
        <f t="shared" si="5"/>
        <v>1115</v>
      </c>
      <c r="L31" s="13">
        <f t="shared" si="5"/>
        <v>999</v>
      </c>
      <c r="M31" s="13">
        <f t="shared" si="5"/>
        <v>715</v>
      </c>
      <c r="N31" s="13">
        <f t="shared" si="5"/>
        <v>19053</v>
      </c>
      <c r="O31" s="13">
        <f t="shared" si="5"/>
        <v>4115</v>
      </c>
      <c r="P31" s="13">
        <f t="shared" si="5"/>
        <v>3125</v>
      </c>
      <c r="Q31" s="13">
        <f t="shared" si="5"/>
        <v>2389</v>
      </c>
      <c r="R31" s="13">
        <f t="shared" si="5"/>
        <v>1965</v>
      </c>
      <c r="S31" s="13">
        <f t="shared" si="5"/>
        <v>2528</v>
      </c>
    </row>
    <row r="32" spans="1:44" ht="15" customHeight="1" x14ac:dyDescent="0.25">
      <c r="A32" s="23" t="s">
        <v>23</v>
      </c>
      <c r="B32" s="15">
        <f t="shared" ref="B32:S32" si="6">+B18+B19+B20+B21+B22+B23</f>
        <v>25169</v>
      </c>
      <c r="C32" s="15">
        <f t="shared" si="6"/>
        <v>2215</v>
      </c>
      <c r="D32" s="15">
        <f t="shared" si="6"/>
        <v>6187</v>
      </c>
      <c r="E32" s="15">
        <f t="shared" si="6"/>
        <v>4457</v>
      </c>
      <c r="F32" s="15">
        <f t="shared" si="6"/>
        <v>5225</v>
      </c>
      <c r="G32" s="15">
        <f t="shared" si="6"/>
        <v>3346</v>
      </c>
      <c r="H32" s="15">
        <f t="shared" si="6"/>
        <v>2910</v>
      </c>
      <c r="I32" s="15">
        <f t="shared" si="6"/>
        <v>1722</v>
      </c>
      <c r="J32" s="15">
        <f t="shared" si="6"/>
        <v>842</v>
      </c>
      <c r="K32" s="15">
        <f t="shared" si="6"/>
        <v>559</v>
      </c>
      <c r="L32" s="15">
        <f t="shared" si="6"/>
        <v>480</v>
      </c>
      <c r="M32" s="15">
        <f t="shared" si="6"/>
        <v>515</v>
      </c>
      <c r="N32" s="15">
        <f t="shared" si="6"/>
        <v>13018</v>
      </c>
      <c r="O32" s="15">
        <f t="shared" si="6"/>
        <v>2489</v>
      </c>
      <c r="P32" s="15">
        <f t="shared" si="6"/>
        <v>1888</v>
      </c>
      <c r="Q32" s="15">
        <f t="shared" si="6"/>
        <v>1607</v>
      </c>
      <c r="R32" s="15">
        <f t="shared" si="6"/>
        <v>1297</v>
      </c>
      <c r="S32" s="15">
        <f t="shared" si="6"/>
        <v>1644</v>
      </c>
    </row>
    <row r="33" spans="1:19" ht="15" customHeight="1" x14ac:dyDescent="0.25">
      <c r="A33" s="16" t="s">
        <v>24</v>
      </c>
      <c r="B33" s="17">
        <f t="shared" ref="B33:S33" si="7">+B24+B25</f>
        <v>13433</v>
      </c>
      <c r="C33" s="17">
        <f t="shared" si="7"/>
        <v>1944</v>
      </c>
      <c r="D33" s="17">
        <f t="shared" si="7"/>
        <v>3492</v>
      </c>
      <c r="E33" s="17">
        <f t="shared" si="7"/>
        <v>2967</v>
      </c>
      <c r="F33" s="17">
        <f t="shared" si="7"/>
        <v>2681</v>
      </c>
      <c r="G33" s="17">
        <f t="shared" si="7"/>
        <v>1769</v>
      </c>
      <c r="H33" s="17">
        <f t="shared" si="7"/>
        <v>1198</v>
      </c>
      <c r="I33" s="17">
        <f t="shared" si="7"/>
        <v>802</v>
      </c>
      <c r="J33" s="17">
        <f t="shared" si="7"/>
        <v>510</v>
      </c>
      <c r="K33" s="17">
        <f t="shared" si="7"/>
        <v>556</v>
      </c>
      <c r="L33" s="17">
        <f t="shared" si="7"/>
        <v>519</v>
      </c>
      <c r="M33" s="17">
        <f t="shared" si="7"/>
        <v>200</v>
      </c>
      <c r="N33" s="17">
        <f t="shared" si="7"/>
        <v>6035</v>
      </c>
      <c r="O33" s="17">
        <f t="shared" si="7"/>
        <v>1626</v>
      </c>
      <c r="P33" s="17">
        <f t="shared" si="7"/>
        <v>1237</v>
      </c>
      <c r="Q33" s="17">
        <f t="shared" si="7"/>
        <v>782</v>
      </c>
      <c r="R33" s="17">
        <f t="shared" si="7"/>
        <v>668</v>
      </c>
      <c r="S33" s="17">
        <f t="shared" si="7"/>
        <v>884</v>
      </c>
    </row>
    <row r="34" spans="1:19" ht="15" customHeight="1" x14ac:dyDescent="0.25">
      <c r="A34" s="108" t="s">
        <v>114</v>
      </c>
      <c r="B34" s="109"/>
      <c r="C34" s="109"/>
      <c r="D34" s="109"/>
      <c r="E34" s="109"/>
      <c r="F34" s="109"/>
      <c r="G34" s="109"/>
      <c r="H34" s="109"/>
      <c r="I34" s="109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t="15" customHeight="1" x14ac:dyDescent="0.25">
      <c r="A35" s="110" t="s">
        <v>115</v>
      </c>
      <c r="B35" s="110"/>
      <c r="C35" s="110"/>
      <c r="D35" s="110"/>
      <c r="E35" s="110"/>
      <c r="F35" s="110"/>
      <c r="G35" s="20"/>
      <c r="H35" s="20"/>
      <c r="I35" s="2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15" customHeight="1" x14ac:dyDescent="0.2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t="15" customHeight="1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t="15" customHeight="1" x14ac:dyDescent="0.25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1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15" customHeight="1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t="15" customHeight="1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</sheetData>
  <mergeCells count="5">
    <mergeCell ref="A1:S1"/>
    <mergeCell ref="A2:A4"/>
    <mergeCell ref="C2:S2"/>
    <mergeCell ref="A34:I34"/>
    <mergeCell ref="A35:F3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43"/>
  <sheetViews>
    <sheetView showGridLines="0" zoomScaleNormal="100" zoomScaleSheetLayoutView="80" workbookViewId="0">
      <selection activeCell="A10" sqref="A10:A11"/>
    </sheetView>
  </sheetViews>
  <sheetFormatPr defaultColWidth="9.140625" defaultRowHeight="15" customHeight="1" x14ac:dyDescent="0.25"/>
  <cols>
    <col min="1" max="1" width="26.5703125" style="1" customWidth="1"/>
    <col min="2" max="2" width="10.28515625" style="1" customWidth="1"/>
    <col min="3" max="3" width="15.140625" style="1" customWidth="1"/>
    <col min="4" max="5" width="14.140625" style="1" customWidth="1"/>
    <col min="6" max="7" width="11.7109375" style="1" customWidth="1"/>
    <col min="8" max="8" width="3.7109375" style="1" customWidth="1"/>
    <col min="9" max="9" width="10.140625" style="1" customWidth="1"/>
    <col min="10" max="10" width="13.28515625" style="1" customWidth="1"/>
    <col min="11" max="12" width="12.42578125" style="1" customWidth="1"/>
    <col min="13" max="14" width="13.42578125" style="1" customWidth="1"/>
    <col min="15" max="15" width="3.7109375" style="1" customWidth="1"/>
    <col min="16" max="16" width="10.140625" style="1" customWidth="1"/>
    <col min="17" max="17" width="13.28515625" style="1" customWidth="1"/>
    <col min="18" max="19" width="12.42578125" style="1" customWidth="1"/>
    <col min="20" max="21" width="13.42578125" style="1" customWidth="1"/>
    <col min="22" max="16384" width="9.140625" style="1"/>
  </cols>
  <sheetData>
    <row r="1" spans="1:21" s="2" customFormat="1" ht="15" customHeight="1" x14ac:dyDescent="0.25">
      <c r="A1" s="86" t="s">
        <v>148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21" ht="15" customHeight="1" x14ac:dyDescent="0.25">
      <c r="A2" s="74" t="s">
        <v>22</v>
      </c>
      <c r="B2" s="111" t="s">
        <v>66</v>
      </c>
      <c r="C2" s="97"/>
      <c r="D2" s="97"/>
      <c r="E2" s="97"/>
      <c r="F2" s="97"/>
      <c r="G2" s="97"/>
      <c r="H2" s="31"/>
      <c r="I2" s="72" t="s">
        <v>75</v>
      </c>
      <c r="J2" s="97"/>
      <c r="K2" s="97"/>
      <c r="L2" s="97"/>
      <c r="M2" s="97"/>
      <c r="N2" s="97"/>
      <c r="O2" s="31"/>
      <c r="P2" s="72" t="s">
        <v>116</v>
      </c>
      <c r="Q2" s="97"/>
      <c r="R2" s="97"/>
      <c r="S2" s="97"/>
      <c r="T2" s="97"/>
      <c r="U2" s="97"/>
    </row>
    <row r="3" spans="1:21" ht="15" customHeight="1" x14ac:dyDescent="0.25">
      <c r="A3" s="84"/>
      <c r="B3" s="58"/>
      <c r="C3" s="77" t="s">
        <v>117</v>
      </c>
      <c r="D3" s="77"/>
      <c r="E3" s="77"/>
      <c r="F3" s="77"/>
      <c r="G3" s="77"/>
      <c r="H3" s="32"/>
      <c r="I3" s="32"/>
      <c r="J3" s="77" t="s">
        <v>117</v>
      </c>
      <c r="K3" s="77"/>
      <c r="L3" s="77"/>
      <c r="M3" s="77"/>
      <c r="N3" s="77"/>
      <c r="O3" s="32"/>
      <c r="P3" s="32"/>
      <c r="Q3" s="77" t="s">
        <v>117</v>
      </c>
      <c r="R3" s="77"/>
      <c r="S3" s="77"/>
      <c r="T3" s="77"/>
      <c r="U3" s="77"/>
    </row>
    <row r="4" spans="1:21" ht="13.5" customHeight="1" x14ac:dyDescent="0.25">
      <c r="A4" s="84"/>
      <c r="B4" s="95" t="s">
        <v>118</v>
      </c>
      <c r="C4" s="98" t="s">
        <v>119</v>
      </c>
      <c r="D4" s="89" t="s">
        <v>120</v>
      </c>
      <c r="E4" s="89" t="s">
        <v>121</v>
      </c>
      <c r="F4" s="95" t="s">
        <v>122</v>
      </c>
      <c r="G4" s="95" t="s">
        <v>113</v>
      </c>
      <c r="H4" s="68"/>
      <c r="I4" s="95" t="s">
        <v>118</v>
      </c>
      <c r="J4" s="98" t="s">
        <v>119</v>
      </c>
      <c r="K4" s="89" t="s">
        <v>120</v>
      </c>
      <c r="L4" s="89" t="s">
        <v>121</v>
      </c>
      <c r="M4" s="95" t="s">
        <v>122</v>
      </c>
      <c r="N4" s="95" t="s">
        <v>113</v>
      </c>
      <c r="O4" s="68"/>
      <c r="P4" s="95" t="s">
        <v>118</v>
      </c>
      <c r="Q4" s="98" t="s">
        <v>119</v>
      </c>
      <c r="R4" s="89" t="s">
        <v>120</v>
      </c>
      <c r="S4" s="89" t="s">
        <v>121</v>
      </c>
      <c r="T4" s="95" t="s">
        <v>122</v>
      </c>
      <c r="U4" s="95" t="s">
        <v>113</v>
      </c>
    </row>
    <row r="5" spans="1:21" ht="24.75" customHeight="1" x14ac:dyDescent="0.25">
      <c r="A5" s="84"/>
      <c r="B5" s="95"/>
      <c r="C5" s="94"/>
      <c r="D5" s="94"/>
      <c r="E5" s="94"/>
      <c r="F5" s="94"/>
      <c r="G5" s="94"/>
      <c r="H5" s="69"/>
      <c r="I5" s="95"/>
      <c r="J5" s="94"/>
      <c r="K5" s="94"/>
      <c r="L5" s="94"/>
      <c r="M5" s="94"/>
      <c r="N5" s="94"/>
      <c r="O5" s="69"/>
      <c r="P5" s="95"/>
      <c r="Q5" s="94"/>
      <c r="R5" s="94"/>
      <c r="S5" s="94"/>
      <c r="T5" s="94"/>
      <c r="U5" s="94"/>
    </row>
    <row r="6" spans="1:21" ht="7.5" customHeight="1" x14ac:dyDescent="0.25">
      <c r="A6" s="85"/>
      <c r="B6" s="57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15" customHeight="1" x14ac:dyDescent="0.25">
      <c r="A7" s="18" t="s">
        <v>15</v>
      </c>
      <c r="B7" s="28">
        <v>3299</v>
      </c>
      <c r="C7" s="19">
        <v>2476</v>
      </c>
      <c r="D7" s="19">
        <v>889</v>
      </c>
      <c r="E7" s="19">
        <v>791</v>
      </c>
      <c r="F7" s="19">
        <v>502</v>
      </c>
      <c r="G7" s="19">
        <v>488</v>
      </c>
      <c r="H7" s="19"/>
      <c r="I7" s="19">
        <v>13065</v>
      </c>
      <c r="J7" s="19">
        <v>9278</v>
      </c>
      <c r="K7" s="19">
        <v>3298</v>
      </c>
      <c r="L7" s="19">
        <v>2576</v>
      </c>
      <c r="M7" s="19">
        <v>1812</v>
      </c>
      <c r="N7" s="19">
        <v>2482</v>
      </c>
      <c r="O7" s="19"/>
      <c r="P7" s="19">
        <v>16364</v>
      </c>
      <c r="Q7" s="19">
        <v>11754</v>
      </c>
      <c r="R7" s="19">
        <v>4187</v>
      </c>
      <c r="S7" s="19">
        <v>3367</v>
      </c>
      <c r="T7" s="19">
        <v>2314</v>
      </c>
      <c r="U7" s="19">
        <v>2970</v>
      </c>
    </row>
    <row r="8" spans="1:21" ht="15" customHeight="1" x14ac:dyDescent="0.25">
      <c r="A8" s="18" t="s">
        <v>11</v>
      </c>
      <c r="B8" s="28">
        <v>221</v>
      </c>
      <c r="C8" s="19">
        <v>170</v>
      </c>
      <c r="D8" s="19">
        <v>31</v>
      </c>
      <c r="E8" s="19">
        <v>92</v>
      </c>
      <c r="F8" s="19">
        <v>21</v>
      </c>
      <c r="G8" s="19">
        <v>11</v>
      </c>
      <c r="H8" s="19"/>
      <c r="I8" s="19">
        <v>560</v>
      </c>
      <c r="J8" s="19">
        <v>432</v>
      </c>
      <c r="K8" s="19">
        <v>53</v>
      </c>
      <c r="L8" s="19">
        <v>168</v>
      </c>
      <c r="M8" s="19">
        <v>62</v>
      </c>
      <c r="N8" s="19">
        <v>46</v>
      </c>
      <c r="O8" s="19"/>
      <c r="P8" s="19">
        <v>781</v>
      </c>
      <c r="Q8" s="19">
        <v>602</v>
      </c>
      <c r="R8" s="19">
        <v>84</v>
      </c>
      <c r="S8" s="19">
        <v>260</v>
      </c>
      <c r="T8" s="19">
        <v>83</v>
      </c>
      <c r="U8" s="19">
        <v>57</v>
      </c>
    </row>
    <row r="9" spans="1:21" ht="15" customHeight="1" x14ac:dyDescent="0.25">
      <c r="A9" s="18" t="s">
        <v>10</v>
      </c>
      <c r="B9" s="28">
        <v>2912</v>
      </c>
      <c r="C9" s="19">
        <v>2146</v>
      </c>
      <c r="D9" s="19">
        <v>722</v>
      </c>
      <c r="E9" s="19">
        <v>970</v>
      </c>
      <c r="F9" s="19">
        <v>476</v>
      </c>
      <c r="G9" s="19">
        <v>387</v>
      </c>
      <c r="H9" s="19"/>
      <c r="I9" s="19">
        <v>14853</v>
      </c>
      <c r="J9" s="19">
        <v>10608</v>
      </c>
      <c r="K9" s="19">
        <v>3698</v>
      </c>
      <c r="L9" s="19">
        <v>4708</v>
      </c>
      <c r="M9" s="19">
        <v>2315</v>
      </c>
      <c r="N9" s="19">
        <v>2165</v>
      </c>
      <c r="O9" s="19"/>
      <c r="P9" s="19">
        <v>17765</v>
      </c>
      <c r="Q9" s="19">
        <v>12754</v>
      </c>
      <c r="R9" s="19">
        <v>4420</v>
      </c>
      <c r="S9" s="19">
        <v>5678</v>
      </c>
      <c r="T9" s="19">
        <v>2791</v>
      </c>
      <c r="U9" s="19">
        <v>2552</v>
      </c>
    </row>
    <row r="10" spans="1:21" ht="15" customHeight="1" x14ac:dyDescent="0.25">
      <c r="A10" s="18" t="s">
        <v>150</v>
      </c>
      <c r="B10" s="28">
        <v>2103</v>
      </c>
      <c r="C10" s="19">
        <v>1612</v>
      </c>
      <c r="D10" s="19">
        <v>463</v>
      </c>
      <c r="E10" s="19">
        <v>671</v>
      </c>
      <c r="F10" s="19">
        <v>491</v>
      </c>
      <c r="G10" s="19">
        <v>421</v>
      </c>
      <c r="H10" s="19"/>
      <c r="I10" s="19">
        <v>9776</v>
      </c>
      <c r="J10" s="19">
        <v>7148</v>
      </c>
      <c r="K10" s="19">
        <v>2203</v>
      </c>
      <c r="L10" s="19">
        <v>2250</v>
      </c>
      <c r="M10" s="19">
        <v>2262</v>
      </c>
      <c r="N10" s="19">
        <v>2167</v>
      </c>
      <c r="O10" s="19"/>
      <c r="P10" s="19">
        <v>11879</v>
      </c>
      <c r="Q10" s="19">
        <v>8760</v>
      </c>
      <c r="R10" s="19">
        <v>2666</v>
      </c>
      <c r="S10" s="19">
        <v>2921</v>
      </c>
      <c r="T10" s="19">
        <v>2753</v>
      </c>
      <c r="U10" s="19">
        <v>2588</v>
      </c>
    </row>
    <row r="11" spans="1:21" ht="15" customHeight="1" x14ac:dyDescent="0.25">
      <c r="A11" s="18" t="s">
        <v>151</v>
      </c>
      <c r="B11" s="28">
        <v>1293</v>
      </c>
      <c r="C11" s="19">
        <v>1103</v>
      </c>
      <c r="D11" s="19">
        <v>324</v>
      </c>
      <c r="E11" s="19">
        <v>174</v>
      </c>
      <c r="F11" s="19">
        <v>121</v>
      </c>
      <c r="G11" s="19">
        <v>105</v>
      </c>
      <c r="H11" s="19"/>
      <c r="I11" s="19">
        <v>6103</v>
      </c>
      <c r="J11" s="19">
        <v>5039</v>
      </c>
      <c r="K11" s="19">
        <v>1485</v>
      </c>
      <c r="L11" s="19">
        <v>378</v>
      </c>
      <c r="M11" s="19">
        <v>430</v>
      </c>
      <c r="N11" s="19">
        <v>446</v>
      </c>
      <c r="O11" s="19"/>
      <c r="P11" s="19">
        <v>7396</v>
      </c>
      <c r="Q11" s="19">
        <v>6142</v>
      </c>
      <c r="R11" s="19">
        <v>1809</v>
      </c>
      <c r="S11" s="19">
        <v>552</v>
      </c>
      <c r="T11" s="19">
        <v>551</v>
      </c>
      <c r="U11" s="19">
        <v>551</v>
      </c>
    </row>
    <row r="12" spans="1:21" ht="15" customHeight="1" x14ac:dyDescent="0.25">
      <c r="A12" s="18" t="s">
        <v>16</v>
      </c>
      <c r="B12" s="28">
        <v>3882</v>
      </c>
      <c r="C12" s="19">
        <v>2997</v>
      </c>
      <c r="D12" s="19">
        <v>1267</v>
      </c>
      <c r="E12" s="19">
        <v>858</v>
      </c>
      <c r="F12" s="19">
        <v>538</v>
      </c>
      <c r="G12" s="19">
        <v>477</v>
      </c>
      <c r="H12" s="19"/>
      <c r="I12" s="19">
        <v>17531</v>
      </c>
      <c r="J12" s="19">
        <v>12889</v>
      </c>
      <c r="K12" s="19">
        <v>4997</v>
      </c>
      <c r="L12" s="19">
        <v>2727</v>
      </c>
      <c r="M12" s="19">
        <v>2262</v>
      </c>
      <c r="N12" s="19">
        <v>2774</v>
      </c>
      <c r="O12" s="19"/>
      <c r="P12" s="19">
        <v>21413</v>
      </c>
      <c r="Q12" s="19">
        <v>15886</v>
      </c>
      <c r="R12" s="19">
        <v>6264</v>
      </c>
      <c r="S12" s="19">
        <v>3585</v>
      </c>
      <c r="T12" s="19">
        <v>2800</v>
      </c>
      <c r="U12" s="19">
        <v>3251</v>
      </c>
    </row>
    <row r="13" spans="1:21" ht="15" customHeight="1" x14ac:dyDescent="0.25">
      <c r="A13" s="18" t="s">
        <v>13</v>
      </c>
      <c r="B13" s="28">
        <v>878</v>
      </c>
      <c r="C13" s="19">
        <v>694</v>
      </c>
      <c r="D13" s="19">
        <v>317</v>
      </c>
      <c r="E13" s="19">
        <v>183</v>
      </c>
      <c r="F13" s="19">
        <v>147</v>
      </c>
      <c r="G13" s="19">
        <v>106</v>
      </c>
      <c r="H13" s="19"/>
      <c r="I13" s="19">
        <v>3950</v>
      </c>
      <c r="J13" s="19">
        <v>2989</v>
      </c>
      <c r="K13" s="19">
        <v>1235</v>
      </c>
      <c r="L13" s="19">
        <v>570</v>
      </c>
      <c r="M13" s="19">
        <v>634</v>
      </c>
      <c r="N13" s="19">
        <v>539</v>
      </c>
      <c r="O13" s="19"/>
      <c r="P13" s="19">
        <v>4828</v>
      </c>
      <c r="Q13" s="19">
        <v>3683</v>
      </c>
      <c r="R13" s="19">
        <v>1552</v>
      </c>
      <c r="S13" s="19">
        <v>753</v>
      </c>
      <c r="T13" s="19">
        <v>781</v>
      </c>
      <c r="U13" s="19">
        <v>645</v>
      </c>
    </row>
    <row r="14" spans="1:21" ht="15" customHeight="1" x14ac:dyDescent="0.25">
      <c r="A14" s="18" t="s">
        <v>9</v>
      </c>
      <c r="B14" s="28">
        <v>558</v>
      </c>
      <c r="C14" s="19">
        <v>444</v>
      </c>
      <c r="D14" s="19">
        <v>139</v>
      </c>
      <c r="E14" s="19">
        <v>50</v>
      </c>
      <c r="F14" s="19">
        <v>115</v>
      </c>
      <c r="G14" s="19">
        <v>57</v>
      </c>
      <c r="H14" s="19"/>
      <c r="I14" s="19">
        <v>1977</v>
      </c>
      <c r="J14" s="19">
        <v>1528</v>
      </c>
      <c r="K14" s="19">
        <v>429</v>
      </c>
      <c r="L14" s="19">
        <v>133</v>
      </c>
      <c r="M14" s="19">
        <v>346</v>
      </c>
      <c r="N14" s="19">
        <v>262</v>
      </c>
      <c r="O14" s="19"/>
      <c r="P14" s="19">
        <v>2535</v>
      </c>
      <c r="Q14" s="19">
        <v>1972</v>
      </c>
      <c r="R14" s="19">
        <v>568</v>
      </c>
      <c r="S14" s="19">
        <v>183</v>
      </c>
      <c r="T14" s="19">
        <v>461</v>
      </c>
      <c r="U14" s="19">
        <v>319</v>
      </c>
    </row>
    <row r="15" spans="1:21" ht="15" customHeight="1" x14ac:dyDescent="0.25">
      <c r="A15" s="18" t="s">
        <v>12</v>
      </c>
      <c r="B15" s="28">
        <v>2449</v>
      </c>
      <c r="C15" s="19">
        <v>1854</v>
      </c>
      <c r="D15" s="19">
        <v>794</v>
      </c>
      <c r="E15" s="19">
        <v>446</v>
      </c>
      <c r="F15" s="19">
        <v>345</v>
      </c>
      <c r="G15" s="19">
        <v>383</v>
      </c>
      <c r="H15" s="19"/>
      <c r="I15" s="19">
        <v>14396</v>
      </c>
      <c r="J15" s="19">
        <v>10409</v>
      </c>
      <c r="K15" s="19">
        <v>3941</v>
      </c>
      <c r="L15" s="19">
        <v>2005</v>
      </c>
      <c r="M15" s="19">
        <v>1998</v>
      </c>
      <c r="N15" s="19">
        <v>2773</v>
      </c>
      <c r="O15" s="19"/>
      <c r="P15" s="19">
        <v>16845</v>
      </c>
      <c r="Q15" s="19">
        <v>12263</v>
      </c>
      <c r="R15" s="19">
        <v>4735</v>
      </c>
      <c r="S15" s="19">
        <v>2451</v>
      </c>
      <c r="T15" s="19">
        <v>2343</v>
      </c>
      <c r="U15" s="19">
        <v>3156</v>
      </c>
    </row>
    <row r="16" spans="1:21" ht="15" customHeight="1" x14ac:dyDescent="0.25">
      <c r="A16" s="18" t="s">
        <v>17</v>
      </c>
      <c r="B16" s="28">
        <v>2118</v>
      </c>
      <c r="C16" s="19">
        <v>1579</v>
      </c>
      <c r="D16" s="19">
        <v>654</v>
      </c>
      <c r="E16" s="19">
        <v>251</v>
      </c>
      <c r="F16" s="19">
        <v>581</v>
      </c>
      <c r="G16" s="19">
        <v>293</v>
      </c>
      <c r="H16" s="19"/>
      <c r="I16" s="19">
        <v>9925</v>
      </c>
      <c r="J16" s="19">
        <v>7041</v>
      </c>
      <c r="K16" s="19">
        <v>2741</v>
      </c>
      <c r="L16" s="19">
        <v>903</v>
      </c>
      <c r="M16" s="19">
        <v>2946</v>
      </c>
      <c r="N16" s="19">
        <v>1501</v>
      </c>
      <c r="O16" s="19"/>
      <c r="P16" s="19">
        <v>12043</v>
      </c>
      <c r="Q16" s="19">
        <v>8620</v>
      </c>
      <c r="R16" s="19">
        <v>3395</v>
      </c>
      <c r="S16" s="19">
        <v>1154</v>
      </c>
      <c r="T16" s="19">
        <v>3527</v>
      </c>
      <c r="U16" s="19">
        <v>1794</v>
      </c>
    </row>
    <row r="17" spans="1:21" ht="15" customHeight="1" x14ac:dyDescent="0.25">
      <c r="A17" s="18" t="s">
        <v>8</v>
      </c>
      <c r="B17" s="28">
        <v>925</v>
      </c>
      <c r="C17" s="19">
        <v>706</v>
      </c>
      <c r="D17" s="19">
        <v>302</v>
      </c>
      <c r="E17" s="19">
        <v>162</v>
      </c>
      <c r="F17" s="19">
        <v>213</v>
      </c>
      <c r="G17" s="19">
        <v>100</v>
      </c>
      <c r="H17" s="19"/>
      <c r="I17" s="19">
        <v>3209</v>
      </c>
      <c r="J17" s="19">
        <v>2327</v>
      </c>
      <c r="K17" s="19">
        <v>922</v>
      </c>
      <c r="L17" s="19">
        <v>449</v>
      </c>
      <c r="M17" s="19">
        <v>784</v>
      </c>
      <c r="N17" s="19">
        <v>366</v>
      </c>
      <c r="O17" s="19"/>
      <c r="P17" s="19">
        <v>4134</v>
      </c>
      <c r="Q17" s="19">
        <v>3033</v>
      </c>
      <c r="R17" s="19">
        <v>1224</v>
      </c>
      <c r="S17" s="19">
        <v>611</v>
      </c>
      <c r="T17" s="19">
        <v>997</v>
      </c>
      <c r="U17" s="19">
        <v>466</v>
      </c>
    </row>
    <row r="18" spans="1:21" ht="15" customHeight="1" x14ac:dyDescent="0.25">
      <c r="A18" s="18" t="s">
        <v>18</v>
      </c>
      <c r="B18" s="28">
        <v>1032</v>
      </c>
      <c r="C18" s="19">
        <v>735</v>
      </c>
      <c r="D18" s="19">
        <v>302</v>
      </c>
      <c r="E18" s="19">
        <v>209</v>
      </c>
      <c r="F18" s="19">
        <v>177</v>
      </c>
      <c r="G18" s="19">
        <v>172</v>
      </c>
      <c r="H18" s="19"/>
      <c r="I18" s="19">
        <v>3923</v>
      </c>
      <c r="J18" s="19">
        <v>2699</v>
      </c>
      <c r="K18" s="19">
        <v>982</v>
      </c>
      <c r="L18" s="19">
        <v>469</v>
      </c>
      <c r="M18" s="19">
        <v>777</v>
      </c>
      <c r="N18" s="19">
        <v>776</v>
      </c>
      <c r="O18" s="19"/>
      <c r="P18" s="19">
        <v>4955</v>
      </c>
      <c r="Q18" s="19">
        <v>3434</v>
      </c>
      <c r="R18" s="19">
        <v>1284</v>
      </c>
      <c r="S18" s="19">
        <v>678</v>
      </c>
      <c r="T18" s="19">
        <v>954</v>
      </c>
      <c r="U18" s="19">
        <v>948</v>
      </c>
    </row>
    <row r="19" spans="1:21" ht="15" customHeight="1" x14ac:dyDescent="0.25">
      <c r="A19" s="18" t="s">
        <v>7</v>
      </c>
      <c r="B19" s="28">
        <v>1808</v>
      </c>
      <c r="C19" s="19">
        <v>1371</v>
      </c>
      <c r="D19" s="19">
        <v>566</v>
      </c>
      <c r="E19" s="19">
        <v>292</v>
      </c>
      <c r="F19" s="19">
        <v>246</v>
      </c>
      <c r="G19" s="19">
        <v>225</v>
      </c>
      <c r="H19" s="19"/>
      <c r="I19" s="19">
        <v>5860</v>
      </c>
      <c r="J19" s="19">
        <v>4340</v>
      </c>
      <c r="K19" s="19">
        <v>1642</v>
      </c>
      <c r="L19" s="19">
        <v>879</v>
      </c>
      <c r="M19" s="19">
        <v>952</v>
      </c>
      <c r="N19" s="19">
        <v>745</v>
      </c>
      <c r="O19" s="19"/>
      <c r="P19" s="19">
        <v>7668</v>
      </c>
      <c r="Q19" s="19">
        <v>5711</v>
      </c>
      <c r="R19" s="19">
        <v>2208</v>
      </c>
      <c r="S19" s="19">
        <v>1171</v>
      </c>
      <c r="T19" s="19">
        <v>1198</v>
      </c>
      <c r="U19" s="19">
        <v>970</v>
      </c>
    </row>
    <row r="20" spans="1:21" ht="15" customHeight="1" x14ac:dyDescent="0.25">
      <c r="A20" s="18" t="s">
        <v>6</v>
      </c>
      <c r="B20" s="28">
        <v>718</v>
      </c>
      <c r="C20" s="19">
        <v>502</v>
      </c>
      <c r="D20" s="19">
        <v>290</v>
      </c>
      <c r="E20" s="19">
        <v>131</v>
      </c>
      <c r="F20" s="19">
        <v>109</v>
      </c>
      <c r="G20" s="19">
        <v>56</v>
      </c>
      <c r="H20" s="19"/>
      <c r="I20" s="19">
        <v>2803</v>
      </c>
      <c r="J20" s="19">
        <v>1979</v>
      </c>
      <c r="K20" s="19">
        <v>899</v>
      </c>
      <c r="L20" s="19">
        <v>409</v>
      </c>
      <c r="M20" s="19">
        <v>458</v>
      </c>
      <c r="N20" s="19">
        <v>321</v>
      </c>
      <c r="O20" s="19"/>
      <c r="P20" s="19">
        <v>3521</v>
      </c>
      <c r="Q20" s="19">
        <v>2481</v>
      </c>
      <c r="R20" s="19">
        <v>1189</v>
      </c>
      <c r="S20" s="19">
        <v>540</v>
      </c>
      <c r="T20" s="19">
        <v>567</v>
      </c>
      <c r="U20" s="19">
        <v>377</v>
      </c>
    </row>
    <row r="21" spans="1:21" ht="15" customHeight="1" x14ac:dyDescent="0.25">
      <c r="A21" s="18" t="s">
        <v>19</v>
      </c>
      <c r="B21" s="28">
        <v>293</v>
      </c>
      <c r="C21" s="19">
        <v>188</v>
      </c>
      <c r="D21" s="19">
        <v>108</v>
      </c>
      <c r="E21" s="19">
        <v>74</v>
      </c>
      <c r="F21" s="19">
        <v>48</v>
      </c>
      <c r="G21" s="19">
        <v>35</v>
      </c>
      <c r="H21" s="19"/>
      <c r="I21" s="19">
        <v>1051</v>
      </c>
      <c r="J21" s="19">
        <v>647</v>
      </c>
      <c r="K21" s="19">
        <v>307</v>
      </c>
      <c r="L21" s="19">
        <v>246</v>
      </c>
      <c r="M21" s="19">
        <v>128</v>
      </c>
      <c r="N21" s="19">
        <v>135</v>
      </c>
      <c r="O21" s="19"/>
      <c r="P21" s="19">
        <v>1344</v>
      </c>
      <c r="Q21" s="19">
        <v>835</v>
      </c>
      <c r="R21" s="19">
        <v>415</v>
      </c>
      <c r="S21" s="19">
        <v>320</v>
      </c>
      <c r="T21" s="19">
        <v>176</v>
      </c>
      <c r="U21" s="19">
        <v>170</v>
      </c>
    </row>
    <row r="22" spans="1:21" ht="15" customHeight="1" x14ac:dyDescent="0.25">
      <c r="A22" s="18" t="s">
        <v>5</v>
      </c>
      <c r="B22" s="28">
        <v>1994</v>
      </c>
      <c r="C22" s="19">
        <v>1362</v>
      </c>
      <c r="D22" s="19">
        <v>846</v>
      </c>
      <c r="E22" s="19">
        <v>329</v>
      </c>
      <c r="F22" s="19">
        <v>276</v>
      </c>
      <c r="G22" s="19">
        <v>142</v>
      </c>
      <c r="H22" s="19"/>
      <c r="I22" s="19">
        <v>4936</v>
      </c>
      <c r="J22" s="19">
        <v>3348</v>
      </c>
      <c r="K22" s="19">
        <v>1666</v>
      </c>
      <c r="L22" s="19">
        <v>760</v>
      </c>
      <c r="M22" s="19">
        <v>730</v>
      </c>
      <c r="N22" s="19">
        <v>565</v>
      </c>
      <c r="O22" s="19"/>
      <c r="P22" s="19">
        <v>6930</v>
      </c>
      <c r="Q22" s="19">
        <v>4710</v>
      </c>
      <c r="R22" s="19">
        <v>2512</v>
      </c>
      <c r="S22" s="19">
        <v>1089</v>
      </c>
      <c r="T22" s="19">
        <v>1006</v>
      </c>
      <c r="U22" s="19">
        <v>707</v>
      </c>
    </row>
    <row r="23" spans="1:21" ht="15" customHeight="1" x14ac:dyDescent="0.25">
      <c r="A23" s="18" t="s">
        <v>20</v>
      </c>
      <c r="B23" s="28">
        <v>1886</v>
      </c>
      <c r="C23" s="19">
        <v>1457</v>
      </c>
      <c r="D23" s="19">
        <v>630</v>
      </c>
      <c r="E23" s="19">
        <v>165</v>
      </c>
      <c r="F23" s="19">
        <v>236</v>
      </c>
      <c r="G23" s="19">
        <v>200</v>
      </c>
      <c r="H23" s="19"/>
      <c r="I23" s="19">
        <v>8711</v>
      </c>
      <c r="J23" s="19">
        <v>6531</v>
      </c>
      <c r="K23" s="19">
        <v>2669</v>
      </c>
      <c r="L23" s="19">
        <v>654</v>
      </c>
      <c r="M23" s="19">
        <v>1216</v>
      </c>
      <c r="N23" s="19">
        <v>973</v>
      </c>
      <c r="O23" s="19"/>
      <c r="P23" s="19">
        <v>10597</v>
      </c>
      <c r="Q23" s="19">
        <v>7988</v>
      </c>
      <c r="R23" s="19">
        <v>3299</v>
      </c>
      <c r="S23" s="19">
        <v>819</v>
      </c>
      <c r="T23" s="19">
        <v>1452</v>
      </c>
      <c r="U23" s="19">
        <v>1173</v>
      </c>
    </row>
    <row r="24" spans="1:21" ht="15" customHeight="1" x14ac:dyDescent="0.25">
      <c r="A24" s="18" t="s">
        <v>4</v>
      </c>
      <c r="B24" s="28">
        <v>626</v>
      </c>
      <c r="C24" s="19">
        <v>398</v>
      </c>
      <c r="D24" s="19">
        <v>245</v>
      </c>
      <c r="E24" s="19">
        <v>122</v>
      </c>
      <c r="F24" s="19">
        <v>90</v>
      </c>
      <c r="G24" s="19">
        <v>86</v>
      </c>
      <c r="H24" s="19"/>
      <c r="I24" s="19">
        <v>1882</v>
      </c>
      <c r="J24" s="19">
        <v>1220</v>
      </c>
      <c r="K24" s="19">
        <v>624</v>
      </c>
      <c r="L24" s="19">
        <v>316</v>
      </c>
      <c r="M24" s="19">
        <v>290</v>
      </c>
      <c r="N24" s="19">
        <v>268</v>
      </c>
      <c r="O24" s="19"/>
      <c r="P24" s="19">
        <v>2508</v>
      </c>
      <c r="Q24" s="19">
        <v>1618</v>
      </c>
      <c r="R24" s="19">
        <v>869</v>
      </c>
      <c r="S24" s="19">
        <v>438</v>
      </c>
      <c r="T24" s="19">
        <v>380</v>
      </c>
      <c r="U24" s="19">
        <v>354</v>
      </c>
    </row>
    <row r="25" spans="1:21" ht="15" customHeight="1" x14ac:dyDescent="0.25">
      <c r="A25" s="18" t="s">
        <v>3</v>
      </c>
      <c r="B25" s="28">
        <v>1362</v>
      </c>
      <c r="C25" s="19">
        <v>1018</v>
      </c>
      <c r="D25" s="19">
        <v>493</v>
      </c>
      <c r="E25" s="19">
        <v>166</v>
      </c>
      <c r="F25" s="19">
        <v>198</v>
      </c>
      <c r="G25" s="19">
        <v>98</v>
      </c>
      <c r="H25" s="19"/>
      <c r="I25" s="19">
        <v>4670</v>
      </c>
      <c r="J25" s="19">
        <v>3405</v>
      </c>
      <c r="K25" s="19">
        <v>1498</v>
      </c>
      <c r="L25" s="19">
        <v>489</v>
      </c>
      <c r="M25" s="19">
        <v>741</v>
      </c>
      <c r="N25" s="19">
        <v>467</v>
      </c>
      <c r="O25" s="19"/>
      <c r="P25" s="19">
        <v>6032</v>
      </c>
      <c r="Q25" s="19">
        <v>4423</v>
      </c>
      <c r="R25" s="19">
        <v>1991</v>
      </c>
      <c r="S25" s="19">
        <v>655</v>
      </c>
      <c r="T25" s="19">
        <v>939</v>
      </c>
      <c r="U25" s="19">
        <v>565</v>
      </c>
    </row>
    <row r="26" spans="1:21" ht="15" customHeight="1" x14ac:dyDescent="0.25">
      <c r="A26" s="18" t="s">
        <v>2</v>
      </c>
      <c r="B26" s="28">
        <v>2348</v>
      </c>
      <c r="C26" s="19">
        <v>1798</v>
      </c>
      <c r="D26" s="19">
        <v>812</v>
      </c>
      <c r="E26" s="19">
        <v>329</v>
      </c>
      <c r="F26" s="19">
        <v>268</v>
      </c>
      <c r="G26" s="19">
        <v>214</v>
      </c>
      <c r="H26" s="19"/>
      <c r="I26" s="19">
        <v>8354</v>
      </c>
      <c r="J26" s="19">
        <v>6180</v>
      </c>
      <c r="K26" s="19">
        <v>2775</v>
      </c>
      <c r="L26" s="19">
        <v>939</v>
      </c>
      <c r="M26" s="19">
        <v>1166</v>
      </c>
      <c r="N26" s="19">
        <v>924</v>
      </c>
      <c r="O26" s="19"/>
      <c r="P26" s="19">
        <v>10702</v>
      </c>
      <c r="Q26" s="19">
        <v>7978</v>
      </c>
      <c r="R26" s="19">
        <v>3587</v>
      </c>
      <c r="S26" s="19">
        <v>1268</v>
      </c>
      <c r="T26" s="19">
        <v>1434</v>
      </c>
      <c r="U26" s="19">
        <v>1138</v>
      </c>
    </row>
    <row r="27" spans="1:21" ht="15" customHeight="1" x14ac:dyDescent="0.25">
      <c r="A27" s="9" t="s">
        <v>1</v>
      </c>
      <c r="B27" s="27">
        <v>2513</v>
      </c>
      <c r="C27" s="10">
        <v>1703</v>
      </c>
      <c r="D27" s="10">
        <v>634</v>
      </c>
      <c r="E27" s="10">
        <v>939</v>
      </c>
      <c r="F27" s="10">
        <v>299</v>
      </c>
      <c r="G27" s="10">
        <v>374</v>
      </c>
      <c r="H27" s="10"/>
      <c r="I27" s="10">
        <v>6229</v>
      </c>
      <c r="J27" s="10">
        <v>4089</v>
      </c>
      <c r="K27" s="10">
        <v>1573</v>
      </c>
      <c r="L27" s="10">
        <v>1716</v>
      </c>
      <c r="M27" s="10">
        <v>815</v>
      </c>
      <c r="N27" s="10">
        <v>1172</v>
      </c>
      <c r="O27" s="10"/>
      <c r="P27" s="10">
        <v>8742</v>
      </c>
      <c r="Q27" s="10">
        <v>5792</v>
      </c>
      <c r="R27" s="10">
        <v>2207</v>
      </c>
      <c r="S27" s="10">
        <v>2655</v>
      </c>
      <c r="T27" s="10">
        <v>1114</v>
      </c>
      <c r="U27" s="10">
        <v>1546</v>
      </c>
    </row>
    <row r="28" spans="1:21" ht="15" customHeight="1" x14ac:dyDescent="0.25">
      <c r="A28" s="22" t="s">
        <v>14</v>
      </c>
      <c r="B28" s="12">
        <f>SUM(B7:B27)</f>
        <v>35218</v>
      </c>
      <c r="C28" s="12">
        <f t="shared" ref="C28:N28" si="0">SUM(C7:C27)</f>
        <v>26313</v>
      </c>
      <c r="D28" s="12">
        <f t="shared" si="0"/>
        <v>10828</v>
      </c>
      <c r="E28" s="12">
        <f t="shared" si="0"/>
        <v>7404</v>
      </c>
      <c r="F28" s="12">
        <f t="shared" si="0"/>
        <v>5497</v>
      </c>
      <c r="G28" s="12">
        <f t="shared" si="0"/>
        <v>4430</v>
      </c>
      <c r="H28" s="12"/>
      <c r="I28" s="12">
        <f t="shared" si="0"/>
        <v>143764</v>
      </c>
      <c r="J28" s="12">
        <f t="shared" si="0"/>
        <v>104126</v>
      </c>
      <c r="K28" s="12">
        <f t="shared" si="0"/>
        <v>39637</v>
      </c>
      <c r="L28" s="12">
        <f t="shared" si="0"/>
        <v>23744</v>
      </c>
      <c r="M28" s="12">
        <f t="shared" si="0"/>
        <v>23124</v>
      </c>
      <c r="N28" s="12">
        <f t="shared" si="0"/>
        <v>21867</v>
      </c>
      <c r="O28" s="12"/>
      <c r="P28" s="12">
        <f t="shared" ref="P28:U28" si="1">SUM(P7:P27)</f>
        <v>178982</v>
      </c>
      <c r="Q28" s="12">
        <f t="shared" si="1"/>
        <v>130439</v>
      </c>
      <c r="R28" s="12">
        <f t="shared" si="1"/>
        <v>50465</v>
      </c>
      <c r="S28" s="12">
        <f t="shared" si="1"/>
        <v>31148</v>
      </c>
      <c r="T28" s="12">
        <f t="shared" si="1"/>
        <v>28621</v>
      </c>
      <c r="U28" s="12">
        <f t="shared" si="1"/>
        <v>26297</v>
      </c>
    </row>
    <row r="29" spans="1:21" ht="15" customHeight="1" x14ac:dyDescent="0.25">
      <c r="A29" s="22" t="s">
        <v>50</v>
      </c>
      <c r="B29" s="13">
        <f>+B30+B31</f>
        <v>17595</v>
      </c>
      <c r="C29" s="13">
        <f t="shared" ref="C29:N29" si="2">+C30+C31</f>
        <v>13496</v>
      </c>
      <c r="D29" s="13">
        <f t="shared" si="2"/>
        <v>4946</v>
      </c>
      <c r="E29" s="13">
        <f t="shared" si="2"/>
        <v>4235</v>
      </c>
      <c r="F29" s="13">
        <f t="shared" si="2"/>
        <v>2756</v>
      </c>
      <c r="G29" s="13">
        <f t="shared" si="2"/>
        <v>2435</v>
      </c>
      <c r="H29" s="13"/>
      <c r="I29" s="13">
        <f t="shared" si="2"/>
        <v>82211</v>
      </c>
      <c r="J29" s="13">
        <f t="shared" si="2"/>
        <v>60320</v>
      </c>
      <c r="K29" s="13">
        <f t="shared" si="2"/>
        <v>21339</v>
      </c>
      <c r="L29" s="13">
        <f t="shared" si="2"/>
        <v>15515</v>
      </c>
      <c r="M29" s="13">
        <f t="shared" si="2"/>
        <v>12121</v>
      </c>
      <c r="N29" s="13">
        <f t="shared" si="2"/>
        <v>13654</v>
      </c>
      <c r="O29" s="13"/>
      <c r="P29" s="13">
        <f t="shared" ref="P29:U29" si="3">+P30+P31</f>
        <v>99806</v>
      </c>
      <c r="Q29" s="13">
        <f t="shared" si="3"/>
        <v>73816</v>
      </c>
      <c r="R29" s="13">
        <f t="shared" si="3"/>
        <v>26285</v>
      </c>
      <c r="S29" s="13">
        <f t="shared" si="3"/>
        <v>19750</v>
      </c>
      <c r="T29" s="13">
        <f t="shared" si="3"/>
        <v>14877</v>
      </c>
      <c r="U29" s="13">
        <f t="shared" si="3"/>
        <v>16089</v>
      </c>
    </row>
    <row r="30" spans="1:21" ht="15" customHeight="1" x14ac:dyDescent="0.25">
      <c r="A30" s="23" t="s">
        <v>51</v>
      </c>
      <c r="B30" s="15">
        <f>+B7+B8+B9+B14</f>
        <v>6990</v>
      </c>
      <c r="C30" s="15">
        <f t="shared" ref="C30:N30" si="4">+C7+C8+C9+C14</f>
        <v>5236</v>
      </c>
      <c r="D30" s="15">
        <f t="shared" si="4"/>
        <v>1781</v>
      </c>
      <c r="E30" s="15">
        <f t="shared" si="4"/>
        <v>1903</v>
      </c>
      <c r="F30" s="15">
        <f t="shared" si="4"/>
        <v>1114</v>
      </c>
      <c r="G30" s="15">
        <f t="shared" si="4"/>
        <v>943</v>
      </c>
      <c r="H30" s="15"/>
      <c r="I30" s="15">
        <f t="shared" si="4"/>
        <v>30455</v>
      </c>
      <c r="J30" s="15">
        <f t="shared" si="4"/>
        <v>21846</v>
      </c>
      <c r="K30" s="15">
        <f t="shared" si="4"/>
        <v>7478</v>
      </c>
      <c r="L30" s="15">
        <f t="shared" si="4"/>
        <v>7585</v>
      </c>
      <c r="M30" s="15">
        <f t="shared" si="4"/>
        <v>4535</v>
      </c>
      <c r="N30" s="15">
        <f t="shared" si="4"/>
        <v>4955</v>
      </c>
      <c r="O30" s="15"/>
      <c r="P30" s="15">
        <f t="shared" ref="P30:U30" si="5">+P7+P8+P9+P14</f>
        <v>37445</v>
      </c>
      <c r="Q30" s="15">
        <f t="shared" si="5"/>
        <v>27082</v>
      </c>
      <c r="R30" s="15">
        <f t="shared" si="5"/>
        <v>9259</v>
      </c>
      <c r="S30" s="15">
        <f t="shared" si="5"/>
        <v>9488</v>
      </c>
      <c r="T30" s="15">
        <f t="shared" si="5"/>
        <v>5649</v>
      </c>
      <c r="U30" s="15">
        <f t="shared" si="5"/>
        <v>5898</v>
      </c>
    </row>
    <row r="31" spans="1:21" ht="15" customHeight="1" x14ac:dyDescent="0.25">
      <c r="A31" s="23" t="s">
        <v>52</v>
      </c>
      <c r="B31" s="15">
        <f>+B10+B11+B12+B13+B15</f>
        <v>10605</v>
      </c>
      <c r="C31" s="15">
        <f t="shared" ref="C31:N31" si="6">+C10+C11+C12+C13+C15</f>
        <v>8260</v>
      </c>
      <c r="D31" s="15">
        <f t="shared" si="6"/>
        <v>3165</v>
      </c>
      <c r="E31" s="15">
        <f t="shared" si="6"/>
        <v>2332</v>
      </c>
      <c r="F31" s="15">
        <f t="shared" si="6"/>
        <v>1642</v>
      </c>
      <c r="G31" s="15">
        <f t="shared" si="6"/>
        <v>1492</v>
      </c>
      <c r="H31" s="15"/>
      <c r="I31" s="15">
        <f t="shared" si="6"/>
        <v>51756</v>
      </c>
      <c r="J31" s="15">
        <f t="shared" si="6"/>
        <v>38474</v>
      </c>
      <c r="K31" s="15">
        <f t="shared" si="6"/>
        <v>13861</v>
      </c>
      <c r="L31" s="15">
        <f t="shared" si="6"/>
        <v>7930</v>
      </c>
      <c r="M31" s="15">
        <f t="shared" si="6"/>
        <v>7586</v>
      </c>
      <c r="N31" s="15">
        <f t="shared" si="6"/>
        <v>8699</v>
      </c>
      <c r="O31" s="15"/>
      <c r="P31" s="15">
        <f t="shared" ref="P31:U31" si="7">+P10+P11+P12+P13+P15</f>
        <v>62361</v>
      </c>
      <c r="Q31" s="15">
        <f t="shared" si="7"/>
        <v>46734</v>
      </c>
      <c r="R31" s="15">
        <f t="shared" si="7"/>
        <v>17026</v>
      </c>
      <c r="S31" s="15">
        <f t="shared" si="7"/>
        <v>10262</v>
      </c>
      <c r="T31" s="15">
        <f t="shared" si="7"/>
        <v>9228</v>
      </c>
      <c r="U31" s="15">
        <f t="shared" si="7"/>
        <v>10191</v>
      </c>
    </row>
    <row r="32" spans="1:21" ht="15" customHeight="1" x14ac:dyDescent="0.25">
      <c r="A32" s="22" t="s">
        <v>21</v>
      </c>
      <c r="B32" s="13">
        <f>+B16+B17+B18+B19</f>
        <v>5883</v>
      </c>
      <c r="C32" s="13">
        <f t="shared" ref="C32:N32" si="8">+C16+C17+C18+C19</f>
        <v>4391</v>
      </c>
      <c r="D32" s="13">
        <f t="shared" si="8"/>
        <v>1824</v>
      </c>
      <c r="E32" s="13">
        <f t="shared" si="8"/>
        <v>914</v>
      </c>
      <c r="F32" s="13">
        <f t="shared" si="8"/>
        <v>1217</v>
      </c>
      <c r="G32" s="13">
        <f t="shared" si="8"/>
        <v>790</v>
      </c>
      <c r="H32" s="13"/>
      <c r="I32" s="13">
        <f t="shared" si="8"/>
        <v>22917</v>
      </c>
      <c r="J32" s="13">
        <f t="shared" si="8"/>
        <v>16407</v>
      </c>
      <c r="K32" s="13">
        <f t="shared" si="8"/>
        <v>6287</v>
      </c>
      <c r="L32" s="13">
        <f t="shared" si="8"/>
        <v>2700</v>
      </c>
      <c r="M32" s="13">
        <f t="shared" si="8"/>
        <v>5459</v>
      </c>
      <c r="N32" s="13">
        <f t="shared" si="8"/>
        <v>3388</v>
      </c>
      <c r="O32" s="13"/>
      <c r="P32" s="13">
        <f t="shared" ref="P32:U32" si="9">+P16+P17+P18+P19</f>
        <v>28800</v>
      </c>
      <c r="Q32" s="13">
        <f t="shared" si="9"/>
        <v>20798</v>
      </c>
      <c r="R32" s="13">
        <f t="shared" si="9"/>
        <v>8111</v>
      </c>
      <c r="S32" s="13">
        <f t="shared" si="9"/>
        <v>3614</v>
      </c>
      <c r="T32" s="13">
        <f t="shared" si="9"/>
        <v>6676</v>
      </c>
      <c r="U32" s="13">
        <f t="shared" si="9"/>
        <v>4178</v>
      </c>
    </row>
    <row r="33" spans="1:21" ht="15" customHeight="1" x14ac:dyDescent="0.25">
      <c r="A33" s="22" t="s">
        <v>53</v>
      </c>
      <c r="B33" s="13">
        <f>+B34+B35</f>
        <v>11740</v>
      </c>
      <c r="C33" s="13">
        <f t="shared" ref="C33:N33" si="10">+C34+C35</f>
        <v>8426</v>
      </c>
      <c r="D33" s="13">
        <f t="shared" si="10"/>
        <v>4058</v>
      </c>
      <c r="E33" s="13">
        <f t="shared" si="10"/>
        <v>2255</v>
      </c>
      <c r="F33" s="13">
        <f t="shared" si="10"/>
        <v>1524</v>
      </c>
      <c r="G33" s="13">
        <f t="shared" si="10"/>
        <v>1205</v>
      </c>
      <c r="H33" s="13"/>
      <c r="I33" s="13">
        <f t="shared" si="10"/>
        <v>38636</v>
      </c>
      <c r="J33" s="13">
        <f t="shared" si="10"/>
        <v>27399</v>
      </c>
      <c r="K33" s="13">
        <f t="shared" si="10"/>
        <v>12011</v>
      </c>
      <c r="L33" s="13">
        <f t="shared" si="10"/>
        <v>5529</v>
      </c>
      <c r="M33" s="13">
        <f t="shared" si="10"/>
        <v>5544</v>
      </c>
      <c r="N33" s="13">
        <f t="shared" si="10"/>
        <v>4825</v>
      </c>
      <c r="O33" s="13"/>
      <c r="P33" s="13">
        <f t="shared" ref="P33:U33" si="11">+P34+P35</f>
        <v>50376</v>
      </c>
      <c r="Q33" s="13">
        <f t="shared" si="11"/>
        <v>35825</v>
      </c>
      <c r="R33" s="13">
        <f t="shared" si="11"/>
        <v>16069</v>
      </c>
      <c r="S33" s="13">
        <f t="shared" si="11"/>
        <v>7784</v>
      </c>
      <c r="T33" s="13">
        <f t="shared" si="11"/>
        <v>7068</v>
      </c>
      <c r="U33" s="13">
        <f t="shared" si="11"/>
        <v>6030</v>
      </c>
    </row>
    <row r="34" spans="1:21" ht="15" customHeight="1" x14ac:dyDescent="0.25">
      <c r="A34" s="23" t="s">
        <v>23</v>
      </c>
      <c r="B34" s="15">
        <f>+B20+B21+B22+B23+B24+B25</f>
        <v>6879</v>
      </c>
      <c r="C34" s="15">
        <f t="shared" ref="C34:N34" si="12">+C20+C21+C22+C23+C24+C25</f>
        <v>4925</v>
      </c>
      <c r="D34" s="15">
        <f t="shared" si="12"/>
        <v>2612</v>
      </c>
      <c r="E34" s="15">
        <f t="shared" si="12"/>
        <v>987</v>
      </c>
      <c r="F34" s="15">
        <f t="shared" si="12"/>
        <v>957</v>
      </c>
      <c r="G34" s="15">
        <f t="shared" si="12"/>
        <v>617</v>
      </c>
      <c r="H34" s="15"/>
      <c r="I34" s="15">
        <f t="shared" si="12"/>
        <v>24053</v>
      </c>
      <c r="J34" s="15">
        <f t="shared" si="12"/>
        <v>17130</v>
      </c>
      <c r="K34" s="15">
        <f t="shared" si="12"/>
        <v>7663</v>
      </c>
      <c r="L34" s="15">
        <f t="shared" si="12"/>
        <v>2874</v>
      </c>
      <c r="M34" s="15">
        <f t="shared" si="12"/>
        <v>3563</v>
      </c>
      <c r="N34" s="15">
        <f t="shared" si="12"/>
        <v>2729</v>
      </c>
      <c r="O34" s="15"/>
      <c r="P34" s="15">
        <f t="shared" ref="P34:U34" si="13">+P20+P21+P22+P23+P24+P25</f>
        <v>30932</v>
      </c>
      <c r="Q34" s="15">
        <f t="shared" si="13"/>
        <v>22055</v>
      </c>
      <c r="R34" s="15">
        <f t="shared" si="13"/>
        <v>10275</v>
      </c>
      <c r="S34" s="15">
        <f t="shared" si="13"/>
        <v>3861</v>
      </c>
      <c r="T34" s="15">
        <f t="shared" si="13"/>
        <v>4520</v>
      </c>
      <c r="U34" s="15">
        <f t="shared" si="13"/>
        <v>3346</v>
      </c>
    </row>
    <row r="35" spans="1:21" ht="15" customHeight="1" x14ac:dyDescent="0.25">
      <c r="A35" s="16" t="s">
        <v>24</v>
      </c>
      <c r="B35" s="17">
        <f>+B26+B27</f>
        <v>4861</v>
      </c>
      <c r="C35" s="17">
        <f t="shared" ref="C35:N35" si="14">+C26+C27</f>
        <v>3501</v>
      </c>
      <c r="D35" s="17">
        <f t="shared" si="14"/>
        <v>1446</v>
      </c>
      <c r="E35" s="17">
        <f t="shared" si="14"/>
        <v>1268</v>
      </c>
      <c r="F35" s="17">
        <f t="shared" si="14"/>
        <v>567</v>
      </c>
      <c r="G35" s="17">
        <f t="shared" si="14"/>
        <v>588</v>
      </c>
      <c r="H35" s="17"/>
      <c r="I35" s="17">
        <f t="shared" si="14"/>
        <v>14583</v>
      </c>
      <c r="J35" s="17">
        <f t="shared" si="14"/>
        <v>10269</v>
      </c>
      <c r="K35" s="17">
        <f t="shared" si="14"/>
        <v>4348</v>
      </c>
      <c r="L35" s="17">
        <f t="shared" si="14"/>
        <v>2655</v>
      </c>
      <c r="M35" s="17">
        <f t="shared" si="14"/>
        <v>1981</v>
      </c>
      <c r="N35" s="17">
        <f t="shared" si="14"/>
        <v>2096</v>
      </c>
      <c r="O35" s="17"/>
      <c r="P35" s="17">
        <f t="shared" ref="P35:U35" si="15">+P26+P27</f>
        <v>19444</v>
      </c>
      <c r="Q35" s="17">
        <f t="shared" si="15"/>
        <v>13770</v>
      </c>
      <c r="R35" s="17">
        <f t="shared" si="15"/>
        <v>5794</v>
      </c>
      <c r="S35" s="17">
        <f t="shared" si="15"/>
        <v>3923</v>
      </c>
      <c r="T35" s="17">
        <f t="shared" si="15"/>
        <v>2548</v>
      </c>
      <c r="U35" s="17">
        <f t="shared" si="15"/>
        <v>2684</v>
      </c>
    </row>
    <row r="36" spans="1:21" ht="15" customHeight="1" x14ac:dyDescent="0.25">
      <c r="A36" s="110" t="s">
        <v>63</v>
      </c>
      <c r="B36" s="110"/>
      <c r="C36" s="110"/>
      <c r="D36" s="110"/>
      <c r="E36" s="110"/>
      <c r="F36" s="110"/>
      <c r="I36" s="3"/>
      <c r="P36" s="3"/>
    </row>
    <row r="37" spans="1:21" ht="15" customHeight="1" x14ac:dyDescent="0.25">
      <c r="B37" s="3"/>
      <c r="C37" s="3"/>
      <c r="I37" s="3"/>
      <c r="P37" s="3"/>
      <c r="Q37" s="3"/>
      <c r="R37" s="3"/>
      <c r="S37" s="3"/>
      <c r="T37" s="3"/>
      <c r="U37" s="3"/>
    </row>
    <row r="38" spans="1:21" ht="15" customHeight="1" x14ac:dyDescent="0.25">
      <c r="I38" s="3"/>
      <c r="P38" s="3"/>
    </row>
    <row r="39" spans="1:21" ht="15" customHeight="1" x14ac:dyDescent="0.25">
      <c r="I39" s="3"/>
      <c r="P39" s="3"/>
    </row>
    <row r="40" spans="1:21" ht="15" customHeight="1" x14ac:dyDescent="0.25">
      <c r="I40" s="3"/>
      <c r="P40" s="3"/>
    </row>
    <row r="41" spans="1:21" ht="15" customHeight="1" x14ac:dyDescent="0.25">
      <c r="I41" s="3"/>
      <c r="P41" s="3"/>
    </row>
    <row r="42" spans="1:21" ht="15" customHeight="1" x14ac:dyDescent="0.25">
      <c r="I42" s="3"/>
      <c r="P42" s="3"/>
    </row>
    <row r="43" spans="1:21" ht="15" customHeight="1" x14ac:dyDescent="0.25">
      <c r="I43" s="3"/>
      <c r="P43" s="3"/>
    </row>
  </sheetData>
  <mergeCells count="27">
    <mergeCell ref="A1:N1"/>
    <mergeCell ref="B2:G2"/>
    <mergeCell ref="I2:N2"/>
    <mergeCell ref="P2:U2"/>
    <mergeCell ref="C3:G3"/>
    <mergeCell ref="J3:N3"/>
    <mergeCell ref="Q3:U3"/>
    <mergeCell ref="T4:T5"/>
    <mergeCell ref="U4:U5"/>
    <mergeCell ref="I4:I5"/>
    <mergeCell ref="J4:J5"/>
    <mergeCell ref="K4:K5"/>
    <mergeCell ref="L4:L5"/>
    <mergeCell ref="M4:M5"/>
    <mergeCell ref="N4:N5"/>
    <mergeCell ref="A36:F36"/>
    <mergeCell ref="P4:P5"/>
    <mergeCell ref="Q4:Q5"/>
    <mergeCell ref="R4:R5"/>
    <mergeCell ref="S4:S5"/>
    <mergeCell ref="B4:B5"/>
    <mergeCell ref="C4:C5"/>
    <mergeCell ref="D4:D5"/>
    <mergeCell ref="E4:E5"/>
    <mergeCell ref="F4:F5"/>
    <mergeCell ref="G4:G5"/>
    <mergeCell ref="A2:A6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35"/>
  <sheetViews>
    <sheetView showGridLines="0" zoomScaleNormal="100" zoomScaleSheetLayoutView="80" workbookViewId="0">
      <selection activeCell="A8" sqref="A8:A9"/>
    </sheetView>
  </sheetViews>
  <sheetFormatPr defaultColWidth="9.140625" defaultRowHeight="15" customHeight="1" x14ac:dyDescent="0.25"/>
  <cols>
    <col min="1" max="1" width="25.140625" style="1" customWidth="1"/>
    <col min="2" max="2" width="13.28515625" style="1" customWidth="1"/>
    <col min="3" max="3" width="13.7109375" style="1" customWidth="1"/>
    <col min="4" max="4" width="11.140625" style="1" customWidth="1"/>
    <col min="5" max="16384" width="9.140625" style="1"/>
  </cols>
  <sheetData>
    <row r="1" spans="1:12" s="2" customFormat="1" ht="13.5" x14ac:dyDescent="0.25">
      <c r="A1" s="86" t="s">
        <v>147</v>
      </c>
      <c r="B1" s="87"/>
      <c r="C1" s="87"/>
      <c r="D1" s="87"/>
      <c r="E1" s="87"/>
      <c r="F1" s="87"/>
      <c r="G1" s="87"/>
      <c r="H1" s="87"/>
      <c r="I1" s="87"/>
      <c r="J1" s="87"/>
      <c r="K1" s="86"/>
      <c r="L1" s="87"/>
    </row>
    <row r="2" spans="1:12" ht="33" customHeight="1" x14ac:dyDescent="0.25">
      <c r="A2" s="74" t="s">
        <v>22</v>
      </c>
      <c r="B2" s="98" t="s">
        <v>66</v>
      </c>
      <c r="C2" s="98" t="s">
        <v>75</v>
      </c>
      <c r="D2" s="98" t="s">
        <v>0</v>
      </c>
    </row>
    <row r="3" spans="1:12" ht="22.5" customHeight="1" x14ac:dyDescent="0.25">
      <c r="A3" s="84"/>
      <c r="B3" s="89"/>
      <c r="C3" s="95"/>
      <c r="D3" s="95"/>
    </row>
    <row r="4" spans="1:12" ht="13.5" x14ac:dyDescent="0.25">
      <c r="A4" s="85"/>
      <c r="B4" s="63"/>
      <c r="C4" s="63"/>
      <c r="D4" s="63"/>
    </row>
    <row r="5" spans="1:12" ht="15" customHeight="1" x14ac:dyDescent="0.25">
      <c r="A5" s="18" t="s">
        <v>15</v>
      </c>
      <c r="B5" s="19">
        <v>3475</v>
      </c>
      <c r="C5" s="19">
        <v>20939</v>
      </c>
      <c r="D5" s="19">
        <v>24414</v>
      </c>
    </row>
    <row r="6" spans="1:12" ht="15" customHeight="1" x14ac:dyDescent="0.25">
      <c r="A6" s="18" t="s">
        <v>11</v>
      </c>
      <c r="B6" s="19">
        <v>246</v>
      </c>
      <c r="C6" s="19">
        <v>966</v>
      </c>
      <c r="D6" s="19">
        <v>1212</v>
      </c>
    </row>
    <row r="7" spans="1:12" ht="15" customHeight="1" x14ac:dyDescent="0.25">
      <c r="A7" s="18" t="s">
        <v>10</v>
      </c>
      <c r="B7" s="19">
        <v>2857</v>
      </c>
      <c r="C7" s="19">
        <v>18231</v>
      </c>
      <c r="D7" s="19">
        <v>21088</v>
      </c>
    </row>
    <row r="8" spans="1:12" ht="15" customHeight="1" x14ac:dyDescent="0.25">
      <c r="A8" s="18" t="s">
        <v>150</v>
      </c>
      <c r="B8" s="19">
        <v>2162</v>
      </c>
      <c r="C8" s="19">
        <v>9930</v>
      </c>
      <c r="D8" s="19">
        <v>12092</v>
      </c>
    </row>
    <row r="9" spans="1:12" ht="15" customHeight="1" x14ac:dyDescent="0.25">
      <c r="A9" s="18" t="s">
        <v>151</v>
      </c>
      <c r="B9" s="19">
        <v>1378</v>
      </c>
      <c r="C9" s="19">
        <v>7675</v>
      </c>
      <c r="D9" s="19">
        <v>9053</v>
      </c>
    </row>
    <row r="10" spans="1:12" ht="15" customHeight="1" x14ac:dyDescent="0.25">
      <c r="A10" s="18" t="s">
        <v>16</v>
      </c>
      <c r="B10" s="19">
        <v>4657</v>
      </c>
      <c r="C10" s="19">
        <v>31920</v>
      </c>
      <c r="D10" s="19">
        <v>36577</v>
      </c>
    </row>
    <row r="11" spans="1:12" ht="15" customHeight="1" x14ac:dyDescent="0.25">
      <c r="A11" s="18" t="s">
        <v>13</v>
      </c>
      <c r="B11" s="19">
        <v>1035</v>
      </c>
      <c r="C11" s="19">
        <v>6300</v>
      </c>
      <c r="D11" s="19">
        <v>7335</v>
      </c>
    </row>
    <row r="12" spans="1:12" ht="15" customHeight="1" x14ac:dyDescent="0.25">
      <c r="A12" s="18" t="s">
        <v>9</v>
      </c>
      <c r="B12" s="19">
        <v>717</v>
      </c>
      <c r="C12" s="19">
        <v>3654</v>
      </c>
      <c r="D12" s="19">
        <v>4371</v>
      </c>
      <c r="J12" s="62"/>
    </row>
    <row r="13" spans="1:12" ht="15" customHeight="1" x14ac:dyDescent="0.25">
      <c r="A13" s="18" t="s">
        <v>12</v>
      </c>
      <c r="B13" s="19">
        <v>2767</v>
      </c>
      <c r="C13" s="19">
        <v>23465</v>
      </c>
      <c r="D13" s="19">
        <v>26232</v>
      </c>
    </row>
    <row r="14" spans="1:12" ht="15" customHeight="1" x14ac:dyDescent="0.25">
      <c r="A14" s="18" t="s">
        <v>17</v>
      </c>
      <c r="B14" s="19">
        <v>2319</v>
      </c>
      <c r="C14" s="19">
        <v>16463</v>
      </c>
      <c r="D14" s="19">
        <v>18782</v>
      </c>
    </row>
    <row r="15" spans="1:12" ht="15" customHeight="1" x14ac:dyDescent="0.25">
      <c r="A15" s="18" t="s">
        <v>8</v>
      </c>
      <c r="B15" s="19">
        <v>1329</v>
      </c>
      <c r="C15" s="19">
        <v>7782</v>
      </c>
      <c r="D15" s="19">
        <v>9111</v>
      </c>
    </row>
    <row r="16" spans="1:12" ht="15" customHeight="1" x14ac:dyDescent="0.25">
      <c r="A16" s="18" t="s">
        <v>18</v>
      </c>
      <c r="B16" s="19">
        <v>1164</v>
      </c>
      <c r="C16" s="19">
        <v>8363</v>
      </c>
      <c r="D16" s="19">
        <v>9527</v>
      </c>
    </row>
    <row r="17" spans="1:4" ht="15" customHeight="1" x14ac:dyDescent="0.25">
      <c r="A17" s="18" t="s">
        <v>7</v>
      </c>
      <c r="B17" s="19">
        <v>3270</v>
      </c>
      <c r="C17" s="19">
        <v>14642</v>
      </c>
      <c r="D17" s="19">
        <v>17912</v>
      </c>
    </row>
    <row r="18" spans="1:4" ht="15" customHeight="1" x14ac:dyDescent="0.25">
      <c r="A18" s="18" t="s">
        <v>6</v>
      </c>
      <c r="B18" s="19">
        <v>1106</v>
      </c>
      <c r="C18" s="19">
        <v>9758</v>
      </c>
      <c r="D18" s="19">
        <v>10864</v>
      </c>
    </row>
    <row r="19" spans="1:4" ht="15" customHeight="1" x14ac:dyDescent="0.25">
      <c r="A19" s="18" t="s">
        <v>19</v>
      </c>
      <c r="B19" s="19">
        <v>429</v>
      </c>
      <c r="C19" s="19">
        <v>2929</v>
      </c>
      <c r="D19" s="19">
        <v>3358</v>
      </c>
    </row>
    <row r="20" spans="1:4" ht="15" customHeight="1" x14ac:dyDescent="0.25">
      <c r="A20" s="18" t="s">
        <v>5</v>
      </c>
      <c r="B20" s="19">
        <v>3474</v>
      </c>
      <c r="C20" s="19">
        <v>14268</v>
      </c>
      <c r="D20" s="19">
        <v>17742</v>
      </c>
    </row>
    <row r="21" spans="1:4" ht="15" customHeight="1" x14ac:dyDescent="0.25">
      <c r="A21" s="18" t="s">
        <v>20</v>
      </c>
      <c r="B21" s="19">
        <v>4012</v>
      </c>
      <c r="C21" s="19">
        <v>28563</v>
      </c>
      <c r="D21" s="19">
        <v>32575</v>
      </c>
    </row>
    <row r="22" spans="1:4" ht="15" customHeight="1" x14ac:dyDescent="0.25">
      <c r="A22" s="18" t="s">
        <v>4</v>
      </c>
      <c r="B22" s="19">
        <v>875</v>
      </c>
      <c r="C22" s="19">
        <v>4987</v>
      </c>
      <c r="D22" s="19">
        <v>5862</v>
      </c>
    </row>
    <row r="23" spans="1:4" ht="15" customHeight="1" x14ac:dyDescent="0.25">
      <c r="A23" s="18" t="s">
        <v>3</v>
      </c>
      <c r="B23" s="19">
        <v>2575</v>
      </c>
      <c r="C23" s="19">
        <v>10229</v>
      </c>
      <c r="D23" s="19">
        <v>12804</v>
      </c>
    </row>
    <row r="24" spans="1:4" ht="15" customHeight="1" x14ac:dyDescent="0.25">
      <c r="A24" s="18" t="s">
        <v>2</v>
      </c>
      <c r="B24" s="19">
        <v>5285</v>
      </c>
      <c r="C24" s="19">
        <v>23580</v>
      </c>
      <c r="D24" s="19">
        <v>28865</v>
      </c>
    </row>
    <row r="25" spans="1:4" ht="15" customHeight="1" x14ac:dyDescent="0.25">
      <c r="A25" s="9" t="s">
        <v>1</v>
      </c>
      <c r="B25" s="10">
        <v>3641</v>
      </c>
      <c r="C25" s="10">
        <v>14348</v>
      </c>
      <c r="D25" s="10">
        <v>17989</v>
      </c>
    </row>
    <row r="26" spans="1:4" ht="15" customHeight="1" x14ac:dyDescent="0.25">
      <c r="A26" s="22" t="s">
        <v>14</v>
      </c>
      <c r="B26" s="12">
        <f t="shared" ref="B26:D26" si="0">SUM(B5:B25)</f>
        <v>48773</v>
      </c>
      <c r="C26" s="12">
        <f t="shared" si="0"/>
        <v>278992</v>
      </c>
      <c r="D26" s="12">
        <f t="shared" si="0"/>
        <v>327765</v>
      </c>
    </row>
    <row r="27" spans="1:4" ht="15" customHeight="1" x14ac:dyDescent="0.25">
      <c r="A27" s="22" t="s">
        <v>50</v>
      </c>
      <c r="B27" s="13">
        <f t="shared" ref="B27:D27" si="1">+B28+B29</f>
        <v>19294</v>
      </c>
      <c r="C27" s="13">
        <f t="shared" si="1"/>
        <v>123080</v>
      </c>
      <c r="D27" s="13">
        <f t="shared" si="1"/>
        <v>142374</v>
      </c>
    </row>
    <row r="28" spans="1:4" ht="15" customHeight="1" x14ac:dyDescent="0.25">
      <c r="A28" s="23" t="s">
        <v>51</v>
      </c>
      <c r="B28" s="15">
        <f t="shared" ref="B28:D28" si="2">+B5+B6+B7+B12</f>
        <v>7295</v>
      </c>
      <c r="C28" s="15">
        <f t="shared" si="2"/>
        <v>43790</v>
      </c>
      <c r="D28" s="15">
        <f t="shared" si="2"/>
        <v>51085</v>
      </c>
    </row>
    <row r="29" spans="1:4" ht="15" customHeight="1" x14ac:dyDescent="0.25">
      <c r="A29" s="23" t="s">
        <v>52</v>
      </c>
      <c r="B29" s="15">
        <f t="shared" ref="B29:D29" si="3">+B8+B9+B10+B11+B13</f>
        <v>11999</v>
      </c>
      <c r="C29" s="15">
        <f t="shared" si="3"/>
        <v>79290</v>
      </c>
      <c r="D29" s="15">
        <f t="shared" si="3"/>
        <v>91289</v>
      </c>
    </row>
    <row r="30" spans="1:4" ht="15" customHeight="1" x14ac:dyDescent="0.25">
      <c r="A30" s="22" t="s">
        <v>21</v>
      </c>
      <c r="B30" s="13">
        <f t="shared" ref="B30:D30" si="4">+B14+B15+B16+B17</f>
        <v>8082</v>
      </c>
      <c r="C30" s="13">
        <f t="shared" si="4"/>
        <v>47250</v>
      </c>
      <c r="D30" s="13">
        <f t="shared" si="4"/>
        <v>55332</v>
      </c>
    </row>
    <row r="31" spans="1:4" ht="15" customHeight="1" x14ac:dyDescent="0.25">
      <c r="A31" s="22" t="s">
        <v>53</v>
      </c>
      <c r="B31" s="13">
        <f t="shared" ref="B31:D31" si="5">+B32+B33</f>
        <v>21397</v>
      </c>
      <c r="C31" s="13">
        <f t="shared" si="5"/>
        <v>108662</v>
      </c>
      <c r="D31" s="13">
        <f t="shared" si="5"/>
        <v>130059</v>
      </c>
    </row>
    <row r="32" spans="1:4" ht="15" customHeight="1" x14ac:dyDescent="0.25">
      <c r="A32" s="23" t="s">
        <v>23</v>
      </c>
      <c r="B32" s="15">
        <f t="shared" ref="B32:D32" si="6">+B18+B19+B20+B21+B22+B23</f>
        <v>12471</v>
      </c>
      <c r="C32" s="15">
        <f t="shared" si="6"/>
        <v>70734</v>
      </c>
      <c r="D32" s="15">
        <f t="shared" si="6"/>
        <v>83205</v>
      </c>
    </row>
    <row r="33" spans="1:6" ht="15" customHeight="1" x14ac:dyDescent="0.25">
      <c r="A33" s="16" t="s">
        <v>24</v>
      </c>
      <c r="B33" s="17">
        <f t="shared" ref="B33:D33" si="7">+B24+B25</f>
        <v>8926</v>
      </c>
      <c r="C33" s="17">
        <f t="shared" si="7"/>
        <v>37928</v>
      </c>
      <c r="D33" s="17">
        <f t="shared" si="7"/>
        <v>46854</v>
      </c>
    </row>
    <row r="34" spans="1:6" ht="15" customHeight="1" x14ac:dyDescent="0.25">
      <c r="A34" s="110" t="s">
        <v>63</v>
      </c>
      <c r="B34" s="110"/>
      <c r="C34" s="110"/>
      <c r="D34" s="110"/>
      <c r="E34" s="110"/>
      <c r="F34" s="110"/>
    </row>
    <row r="35" spans="1:6" ht="15" customHeight="1" x14ac:dyDescent="0.25">
      <c r="A35" s="18"/>
    </row>
  </sheetData>
  <mergeCells count="7">
    <mergeCell ref="A34:F34"/>
    <mergeCell ref="A1:J1"/>
    <mergeCell ref="K1:L1"/>
    <mergeCell ref="A2:A4"/>
    <mergeCell ref="B2:B3"/>
    <mergeCell ref="C2:C3"/>
    <mergeCell ref="D2:D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35"/>
  <sheetViews>
    <sheetView showGridLines="0" zoomScaleNormal="100" zoomScaleSheetLayoutView="80" workbookViewId="0">
      <selection activeCell="A8" sqref="A8:A9"/>
    </sheetView>
  </sheetViews>
  <sheetFormatPr defaultColWidth="9.140625" defaultRowHeight="15" customHeight="1" x14ac:dyDescent="0.25"/>
  <cols>
    <col min="1" max="1" width="25.140625" style="1" customWidth="1"/>
    <col min="2" max="2" width="13.28515625" style="1" customWidth="1"/>
    <col min="3" max="3" width="13.7109375" style="1" customWidth="1"/>
    <col min="4" max="4" width="11.140625" style="1" customWidth="1"/>
    <col min="5" max="16384" width="9.140625" style="1"/>
  </cols>
  <sheetData>
    <row r="1" spans="1:12" s="2" customFormat="1" ht="13.5" x14ac:dyDescent="0.25">
      <c r="A1" s="86" t="s">
        <v>149</v>
      </c>
      <c r="B1" s="87"/>
      <c r="C1" s="87"/>
      <c r="D1" s="87"/>
      <c r="E1" s="87"/>
      <c r="F1" s="87"/>
      <c r="G1" s="87"/>
      <c r="H1" s="87"/>
      <c r="I1" s="87"/>
      <c r="J1" s="87"/>
      <c r="K1" s="86"/>
      <c r="L1" s="87"/>
    </row>
    <row r="2" spans="1:12" ht="33" customHeight="1" x14ac:dyDescent="0.25">
      <c r="A2" s="74" t="s">
        <v>22</v>
      </c>
      <c r="B2" s="98" t="s">
        <v>66</v>
      </c>
      <c r="C2" s="98" t="s">
        <v>75</v>
      </c>
      <c r="D2" s="98" t="s">
        <v>0</v>
      </c>
    </row>
    <row r="3" spans="1:12" ht="22.5" customHeight="1" x14ac:dyDescent="0.25">
      <c r="A3" s="84"/>
      <c r="B3" s="89"/>
      <c r="C3" s="95"/>
      <c r="D3" s="95"/>
    </row>
    <row r="4" spans="1:12" ht="13.5" x14ac:dyDescent="0.25">
      <c r="A4" s="85"/>
      <c r="B4" s="70"/>
      <c r="C4" s="70"/>
      <c r="D4" s="70"/>
    </row>
    <row r="5" spans="1:12" ht="15" customHeight="1" x14ac:dyDescent="0.25">
      <c r="A5" s="18" t="s">
        <v>15</v>
      </c>
      <c r="B5" s="19">
        <v>4918</v>
      </c>
      <c r="C5" s="19">
        <v>34616</v>
      </c>
      <c r="D5" s="19">
        <v>39534</v>
      </c>
    </row>
    <row r="6" spans="1:12" ht="15" customHeight="1" x14ac:dyDescent="0.25">
      <c r="A6" s="18" t="s">
        <v>11</v>
      </c>
      <c r="B6" s="19">
        <v>292</v>
      </c>
      <c r="C6" s="19">
        <v>1245</v>
      </c>
      <c r="D6" s="19">
        <v>1537</v>
      </c>
    </row>
    <row r="7" spans="1:12" ht="15" customHeight="1" x14ac:dyDescent="0.25">
      <c r="A7" s="18" t="s">
        <v>10</v>
      </c>
      <c r="B7" s="19">
        <v>4032</v>
      </c>
      <c r="C7" s="19">
        <v>28362</v>
      </c>
      <c r="D7" s="19">
        <v>32394</v>
      </c>
    </row>
    <row r="8" spans="1:12" ht="15" customHeight="1" x14ac:dyDescent="0.25">
      <c r="A8" s="18" t="s">
        <v>150</v>
      </c>
      <c r="B8" s="19">
        <v>2075</v>
      </c>
      <c r="C8" s="19">
        <v>11614</v>
      </c>
      <c r="D8" s="19">
        <v>13689</v>
      </c>
    </row>
    <row r="9" spans="1:12" ht="15" customHeight="1" x14ac:dyDescent="0.25">
      <c r="A9" s="18" t="s">
        <v>151</v>
      </c>
      <c r="B9" s="19">
        <v>1507</v>
      </c>
      <c r="C9" s="19">
        <v>8902</v>
      </c>
      <c r="D9" s="19">
        <v>10409</v>
      </c>
    </row>
    <row r="10" spans="1:12" ht="15" customHeight="1" x14ac:dyDescent="0.25">
      <c r="A10" s="18" t="s">
        <v>16</v>
      </c>
      <c r="B10" s="19">
        <v>5558</v>
      </c>
      <c r="C10" s="19">
        <v>58504</v>
      </c>
      <c r="D10" s="19">
        <v>64062</v>
      </c>
    </row>
    <row r="11" spans="1:12" ht="15" customHeight="1" x14ac:dyDescent="0.25">
      <c r="A11" s="18" t="s">
        <v>13</v>
      </c>
      <c r="B11" s="19">
        <v>1128</v>
      </c>
      <c r="C11" s="19">
        <v>10290</v>
      </c>
      <c r="D11" s="19">
        <v>11418</v>
      </c>
    </row>
    <row r="12" spans="1:12" ht="15" customHeight="1" x14ac:dyDescent="0.25">
      <c r="A12" s="18" t="s">
        <v>9</v>
      </c>
      <c r="B12" s="19">
        <v>989</v>
      </c>
      <c r="C12" s="19">
        <v>5545</v>
      </c>
      <c r="D12" s="19">
        <v>6534</v>
      </c>
      <c r="J12" s="62"/>
    </row>
    <row r="13" spans="1:12" ht="15" customHeight="1" x14ac:dyDescent="0.25">
      <c r="A13" s="18" t="s">
        <v>12</v>
      </c>
      <c r="B13" s="19">
        <v>3502</v>
      </c>
      <c r="C13" s="19">
        <v>38066</v>
      </c>
      <c r="D13" s="19">
        <v>41568</v>
      </c>
    </row>
    <row r="14" spans="1:12" ht="15" customHeight="1" x14ac:dyDescent="0.25">
      <c r="A14" s="18" t="s">
        <v>17</v>
      </c>
      <c r="B14" s="19">
        <v>3113</v>
      </c>
      <c r="C14" s="19">
        <v>21918</v>
      </c>
      <c r="D14" s="19">
        <v>25031</v>
      </c>
    </row>
    <row r="15" spans="1:12" ht="15" customHeight="1" x14ac:dyDescent="0.25">
      <c r="A15" s="18" t="s">
        <v>8</v>
      </c>
      <c r="B15" s="19">
        <v>1624</v>
      </c>
      <c r="C15" s="19">
        <v>10926</v>
      </c>
      <c r="D15" s="19">
        <v>12550</v>
      </c>
    </row>
    <row r="16" spans="1:12" ht="15" customHeight="1" x14ac:dyDescent="0.25">
      <c r="A16" s="18" t="s">
        <v>18</v>
      </c>
      <c r="B16" s="19">
        <v>2163</v>
      </c>
      <c r="C16" s="19">
        <v>18689</v>
      </c>
      <c r="D16" s="19">
        <v>20852</v>
      </c>
    </row>
    <row r="17" spans="1:4" ht="15" customHeight="1" x14ac:dyDescent="0.25">
      <c r="A17" s="18" t="s">
        <v>7</v>
      </c>
      <c r="B17" s="19">
        <v>4603</v>
      </c>
      <c r="C17" s="19">
        <v>26192</v>
      </c>
      <c r="D17" s="19">
        <v>30795</v>
      </c>
    </row>
    <row r="18" spans="1:4" ht="15" customHeight="1" x14ac:dyDescent="0.25">
      <c r="A18" s="18" t="s">
        <v>6</v>
      </c>
      <c r="B18" s="19">
        <v>2016</v>
      </c>
      <c r="C18" s="19">
        <v>17692</v>
      </c>
      <c r="D18" s="19">
        <v>19708</v>
      </c>
    </row>
    <row r="19" spans="1:4" ht="15" customHeight="1" x14ac:dyDescent="0.25">
      <c r="A19" s="18" t="s">
        <v>19</v>
      </c>
      <c r="B19" s="19">
        <v>1036</v>
      </c>
      <c r="C19" s="19">
        <v>8560</v>
      </c>
      <c r="D19" s="19">
        <v>9596</v>
      </c>
    </row>
    <row r="20" spans="1:4" ht="15" customHeight="1" x14ac:dyDescent="0.25">
      <c r="A20" s="18" t="s">
        <v>5</v>
      </c>
      <c r="B20" s="19">
        <v>6206</v>
      </c>
      <c r="C20" s="19">
        <v>31674</v>
      </c>
      <c r="D20" s="19">
        <v>37880</v>
      </c>
    </row>
    <row r="21" spans="1:4" ht="15" customHeight="1" x14ac:dyDescent="0.25">
      <c r="A21" s="18" t="s">
        <v>20</v>
      </c>
      <c r="B21" s="19">
        <v>8320</v>
      </c>
      <c r="C21" s="19">
        <v>79353</v>
      </c>
      <c r="D21" s="19">
        <v>87673</v>
      </c>
    </row>
    <row r="22" spans="1:4" ht="15" customHeight="1" x14ac:dyDescent="0.25">
      <c r="A22" s="18" t="s">
        <v>4</v>
      </c>
      <c r="B22" s="19">
        <v>2331</v>
      </c>
      <c r="C22" s="19">
        <v>13738</v>
      </c>
      <c r="D22" s="19">
        <v>16069</v>
      </c>
    </row>
    <row r="23" spans="1:4" ht="15" customHeight="1" x14ac:dyDescent="0.25">
      <c r="A23" s="18" t="s">
        <v>3</v>
      </c>
      <c r="B23" s="19">
        <v>4222</v>
      </c>
      <c r="C23" s="19">
        <v>25821</v>
      </c>
      <c r="D23" s="19">
        <v>30043</v>
      </c>
    </row>
    <row r="24" spans="1:4" ht="15" customHeight="1" x14ac:dyDescent="0.25">
      <c r="A24" s="18" t="s">
        <v>2</v>
      </c>
      <c r="B24" s="19">
        <v>9755</v>
      </c>
      <c r="C24" s="19">
        <v>70786</v>
      </c>
      <c r="D24" s="19">
        <v>80541</v>
      </c>
    </row>
    <row r="25" spans="1:4" ht="15" customHeight="1" x14ac:dyDescent="0.25">
      <c r="A25" s="9" t="s">
        <v>1</v>
      </c>
      <c r="B25" s="10">
        <v>5477</v>
      </c>
      <c r="C25" s="10">
        <v>21821</v>
      </c>
      <c r="D25" s="10">
        <v>27298</v>
      </c>
    </row>
    <row r="26" spans="1:4" ht="15" customHeight="1" x14ac:dyDescent="0.25">
      <c r="A26" s="22" t="s">
        <v>14</v>
      </c>
      <c r="B26" s="12">
        <f t="shared" ref="B26:D26" si="0">SUM(B5:B25)</f>
        <v>74867</v>
      </c>
      <c r="C26" s="12">
        <f t="shared" si="0"/>
        <v>544314</v>
      </c>
      <c r="D26" s="12">
        <f t="shared" si="0"/>
        <v>619181</v>
      </c>
    </row>
    <row r="27" spans="1:4" ht="15" customHeight="1" x14ac:dyDescent="0.25">
      <c r="A27" s="22" t="s">
        <v>50</v>
      </c>
      <c r="B27" s="13">
        <f t="shared" ref="B27:D27" si="1">+B28+B29</f>
        <v>24001</v>
      </c>
      <c r="C27" s="13">
        <f t="shared" si="1"/>
        <v>197144</v>
      </c>
      <c r="D27" s="13">
        <f t="shared" si="1"/>
        <v>221145</v>
      </c>
    </row>
    <row r="28" spans="1:4" ht="15" customHeight="1" x14ac:dyDescent="0.25">
      <c r="A28" s="23" t="s">
        <v>51</v>
      </c>
      <c r="B28" s="15">
        <f t="shared" ref="B28:D28" si="2">+B5+B6+B7+B12</f>
        <v>10231</v>
      </c>
      <c r="C28" s="15">
        <f t="shared" si="2"/>
        <v>69768</v>
      </c>
      <c r="D28" s="15">
        <f t="shared" si="2"/>
        <v>79999</v>
      </c>
    </row>
    <row r="29" spans="1:4" ht="15" customHeight="1" x14ac:dyDescent="0.25">
      <c r="A29" s="23" t="s">
        <v>52</v>
      </c>
      <c r="B29" s="15">
        <f t="shared" ref="B29:D29" si="3">+B8+B9+B10+B11+B13</f>
        <v>13770</v>
      </c>
      <c r="C29" s="15">
        <f t="shared" si="3"/>
        <v>127376</v>
      </c>
      <c r="D29" s="15">
        <f t="shared" si="3"/>
        <v>141146</v>
      </c>
    </row>
    <row r="30" spans="1:4" ht="15" customHeight="1" x14ac:dyDescent="0.25">
      <c r="A30" s="22" t="s">
        <v>21</v>
      </c>
      <c r="B30" s="13">
        <f t="shared" ref="B30:D30" si="4">+B14+B15+B16+B17</f>
        <v>11503</v>
      </c>
      <c r="C30" s="13">
        <f t="shared" si="4"/>
        <v>77725</v>
      </c>
      <c r="D30" s="13">
        <f t="shared" si="4"/>
        <v>89228</v>
      </c>
    </row>
    <row r="31" spans="1:4" ht="15" customHeight="1" x14ac:dyDescent="0.25">
      <c r="A31" s="22" t="s">
        <v>53</v>
      </c>
      <c r="B31" s="13">
        <f t="shared" ref="B31:D31" si="5">+B32+B33</f>
        <v>39363</v>
      </c>
      <c r="C31" s="13">
        <f t="shared" si="5"/>
        <v>269445</v>
      </c>
      <c r="D31" s="13">
        <f t="shared" si="5"/>
        <v>308808</v>
      </c>
    </row>
    <row r="32" spans="1:4" ht="15" customHeight="1" x14ac:dyDescent="0.25">
      <c r="A32" s="23" t="s">
        <v>23</v>
      </c>
      <c r="B32" s="15">
        <f t="shared" ref="B32:D32" si="6">+B18+B19+B20+B21+B22+B23</f>
        <v>24131</v>
      </c>
      <c r="C32" s="15">
        <f t="shared" si="6"/>
        <v>176838</v>
      </c>
      <c r="D32" s="15">
        <f t="shared" si="6"/>
        <v>200969</v>
      </c>
    </row>
    <row r="33" spans="1:6" ht="15" customHeight="1" x14ac:dyDescent="0.25">
      <c r="A33" s="16" t="s">
        <v>24</v>
      </c>
      <c r="B33" s="17">
        <f t="shared" ref="B33:D33" si="7">+B24+B25</f>
        <v>15232</v>
      </c>
      <c r="C33" s="17">
        <f t="shared" si="7"/>
        <v>92607</v>
      </c>
      <c r="D33" s="17">
        <f t="shared" si="7"/>
        <v>107839</v>
      </c>
    </row>
    <row r="34" spans="1:6" ht="15" customHeight="1" x14ac:dyDescent="0.25">
      <c r="A34" s="110" t="s">
        <v>63</v>
      </c>
      <c r="B34" s="110"/>
      <c r="C34" s="110"/>
      <c r="D34" s="110"/>
      <c r="E34" s="110"/>
      <c r="F34" s="110"/>
    </row>
    <row r="35" spans="1:6" ht="15" customHeight="1" x14ac:dyDescent="0.25">
      <c r="A35" s="18"/>
    </row>
  </sheetData>
  <mergeCells count="7">
    <mergeCell ref="A34:F34"/>
    <mergeCell ref="A1:J1"/>
    <mergeCell ref="K1:L1"/>
    <mergeCell ref="A2:A4"/>
    <mergeCell ref="B2:B3"/>
    <mergeCell ref="C2:C3"/>
    <mergeCell ref="D2:D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35"/>
  <sheetViews>
    <sheetView showGridLines="0" zoomScale="85" zoomScaleNormal="85" zoomScaleSheetLayoutView="80" workbookViewId="0">
      <selection activeCell="C24" sqref="C24"/>
    </sheetView>
  </sheetViews>
  <sheetFormatPr defaultColWidth="9.140625" defaultRowHeight="15" customHeight="1" x14ac:dyDescent="0.25"/>
  <cols>
    <col min="1" max="1" width="31.5703125" style="1" bestFit="1" customWidth="1"/>
    <col min="2" max="9" width="13.140625" style="1" customWidth="1"/>
    <col min="10" max="10" width="4.140625" style="55" customWidth="1"/>
    <col min="11" max="18" width="13.140625" style="1" customWidth="1"/>
    <col min="19" max="19" width="4.140625" style="1" customWidth="1"/>
    <col min="20" max="27" width="13.140625" style="1" customWidth="1"/>
    <col min="28" max="16384" width="9.140625" style="1"/>
  </cols>
  <sheetData>
    <row r="1" spans="1:27" s="2" customFormat="1" ht="18.75" customHeight="1" x14ac:dyDescent="0.25">
      <c r="A1" s="86" t="s">
        <v>137</v>
      </c>
      <c r="B1" s="87"/>
      <c r="C1" s="87"/>
      <c r="D1" s="87"/>
      <c r="E1" s="87"/>
      <c r="F1" s="87"/>
      <c r="G1" s="87"/>
      <c r="H1" s="87"/>
      <c r="I1" s="87"/>
      <c r="J1" s="51"/>
    </row>
    <row r="2" spans="1:27" ht="15" customHeight="1" x14ac:dyDescent="0.25">
      <c r="A2" s="74" t="s">
        <v>22</v>
      </c>
      <c r="B2" s="77" t="s">
        <v>66</v>
      </c>
      <c r="C2" s="77"/>
      <c r="D2" s="77"/>
      <c r="E2" s="77"/>
      <c r="F2" s="77"/>
      <c r="G2" s="73"/>
      <c r="H2" s="73"/>
      <c r="I2" s="73"/>
      <c r="J2" s="52"/>
      <c r="K2" s="77" t="s">
        <v>75</v>
      </c>
      <c r="L2" s="77"/>
      <c r="M2" s="77"/>
      <c r="N2" s="77"/>
      <c r="O2" s="77"/>
      <c r="P2" s="73"/>
      <c r="Q2" s="73"/>
      <c r="R2" s="73"/>
      <c r="T2" s="77" t="s">
        <v>0</v>
      </c>
      <c r="U2" s="77"/>
      <c r="V2" s="77"/>
      <c r="W2" s="77"/>
      <c r="X2" s="77"/>
      <c r="Y2" s="73"/>
      <c r="Z2" s="73"/>
      <c r="AA2" s="73"/>
    </row>
    <row r="3" spans="1:27" ht="54" customHeight="1" x14ac:dyDescent="0.25">
      <c r="A3" s="75"/>
      <c r="B3" s="41" t="s">
        <v>127</v>
      </c>
      <c r="C3" s="41" t="s">
        <v>128</v>
      </c>
      <c r="D3" s="41" t="s">
        <v>129</v>
      </c>
      <c r="E3" s="41" t="s">
        <v>130</v>
      </c>
      <c r="F3" s="41" t="s">
        <v>131</v>
      </c>
      <c r="G3" s="41" t="s">
        <v>132</v>
      </c>
      <c r="H3" s="41" t="s">
        <v>133</v>
      </c>
      <c r="I3" s="41" t="s">
        <v>134</v>
      </c>
      <c r="J3" s="53"/>
      <c r="K3" s="41" t="s">
        <v>127</v>
      </c>
      <c r="L3" s="41" t="s">
        <v>128</v>
      </c>
      <c r="M3" s="41" t="s">
        <v>129</v>
      </c>
      <c r="N3" s="41" t="s">
        <v>130</v>
      </c>
      <c r="O3" s="41" t="s">
        <v>131</v>
      </c>
      <c r="P3" s="41" t="s">
        <v>132</v>
      </c>
      <c r="Q3" s="41" t="s">
        <v>133</v>
      </c>
      <c r="R3" s="41" t="s">
        <v>134</v>
      </c>
      <c r="T3" s="41" t="s">
        <v>127</v>
      </c>
      <c r="U3" s="41" t="s">
        <v>128</v>
      </c>
      <c r="V3" s="41" t="s">
        <v>129</v>
      </c>
      <c r="W3" s="41" t="s">
        <v>130</v>
      </c>
      <c r="X3" s="41" t="s">
        <v>131</v>
      </c>
      <c r="Y3" s="41" t="s">
        <v>132</v>
      </c>
      <c r="Z3" s="41" t="s">
        <v>133</v>
      </c>
      <c r="AA3" s="41" t="s">
        <v>134</v>
      </c>
    </row>
    <row r="4" spans="1:27" ht="6.75" customHeight="1" x14ac:dyDescent="0.25">
      <c r="A4" s="76"/>
      <c r="B4" s="63"/>
      <c r="C4" s="63"/>
      <c r="D4" s="63"/>
      <c r="E4" s="63"/>
      <c r="F4" s="63"/>
      <c r="G4" s="63"/>
      <c r="H4" s="63"/>
      <c r="I4" s="63"/>
      <c r="J4" s="52"/>
      <c r="K4" s="63"/>
      <c r="L4" s="63"/>
      <c r="M4" s="63"/>
      <c r="N4" s="63"/>
      <c r="O4" s="63"/>
      <c r="P4" s="63"/>
      <c r="Q4" s="63"/>
      <c r="R4" s="63"/>
      <c r="T4" s="63"/>
      <c r="U4" s="63"/>
      <c r="V4" s="63"/>
      <c r="W4" s="63"/>
      <c r="X4" s="63"/>
      <c r="Y4" s="63"/>
      <c r="Z4" s="63"/>
      <c r="AA4" s="63"/>
    </row>
    <row r="5" spans="1:27" ht="15" customHeight="1" x14ac:dyDescent="0.25">
      <c r="A5" s="18" t="s">
        <v>15</v>
      </c>
      <c r="B5" s="19">
        <v>1551</v>
      </c>
      <c r="C5" s="19">
        <v>1039</v>
      </c>
      <c r="D5" s="19">
        <v>1088</v>
      </c>
      <c r="E5" s="19">
        <v>757</v>
      </c>
      <c r="F5" s="19">
        <v>133</v>
      </c>
      <c r="G5" s="19">
        <v>2142</v>
      </c>
      <c r="H5" s="19">
        <v>106</v>
      </c>
      <c r="I5" s="19">
        <v>868</v>
      </c>
      <c r="J5" s="54"/>
      <c r="K5" s="19">
        <v>6654</v>
      </c>
      <c r="L5" s="19">
        <v>5124</v>
      </c>
      <c r="M5" s="19">
        <v>6779</v>
      </c>
      <c r="N5" s="19">
        <v>4983</v>
      </c>
      <c r="O5" s="19">
        <v>840</v>
      </c>
      <c r="P5" s="19">
        <v>15368</v>
      </c>
      <c r="Q5" s="19">
        <v>700</v>
      </c>
      <c r="R5" s="19">
        <v>6982</v>
      </c>
      <c r="S5" s="42"/>
      <c r="T5" s="19">
        <v>8205</v>
      </c>
      <c r="U5" s="19">
        <v>6163</v>
      </c>
      <c r="V5" s="19">
        <v>7867</v>
      </c>
      <c r="W5" s="19">
        <v>5740</v>
      </c>
      <c r="X5" s="19">
        <v>973</v>
      </c>
      <c r="Y5" s="19">
        <v>17510</v>
      </c>
      <c r="Z5" s="19">
        <v>806</v>
      </c>
      <c r="AA5" s="19">
        <v>7850</v>
      </c>
    </row>
    <row r="6" spans="1:27" ht="15" customHeight="1" x14ac:dyDescent="0.25">
      <c r="A6" s="18" t="s">
        <v>11</v>
      </c>
      <c r="B6" s="19">
        <v>92</v>
      </c>
      <c r="C6" s="19">
        <v>34</v>
      </c>
      <c r="D6" s="19">
        <v>67</v>
      </c>
      <c r="E6" s="19">
        <v>23</v>
      </c>
      <c r="F6" s="19">
        <v>6</v>
      </c>
      <c r="G6" s="19">
        <v>88</v>
      </c>
      <c r="H6" s="19">
        <v>8</v>
      </c>
      <c r="I6" s="19">
        <v>146</v>
      </c>
      <c r="J6" s="54"/>
      <c r="K6" s="19">
        <v>268</v>
      </c>
      <c r="L6" s="19">
        <v>110</v>
      </c>
      <c r="M6" s="19">
        <v>373</v>
      </c>
      <c r="N6" s="19">
        <v>70</v>
      </c>
      <c r="O6" s="19">
        <v>8</v>
      </c>
      <c r="P6" s="19">
        <v>222</v>
      </c>
      <c r="Q6" s="19">
        <v>13</v>
      </c>
      <c r="R6" s="19">
        <v>570</v>
      </c>
      <c r="S6" s="42"/>
      <c r="T6" s="19">
        <v>360</v>
      </c>
      <c r="U6" s="19">
        <v>144</v>
      </c>
      <c r="V6" s="19">
        <v>440</v>
      </c>
      <c r="W6" s="19">
        <v>93</v>
      </c>
      <c r="X6" s="19">
        <v>14</v>
      </c>
      <c r="Y6" s="19">
        <v>310</v>
      </c>
      <c r="Z6" s="19">
        <v>21</v>
      </c>
      <c r="AA6" s="19">
        <v>716</v>
      </c>
    </row>
    <row r="7" spans="1:27" ht="15" customHeight="1" x14ac:dyDescent="0.25">
      <c r="A7" s="18" t="s">
        <v>10</v>
      </c>
      <c r="B7" s="19">
        <v>1514</v>
      </c>
      <c r="C7" s="19">
        <v>713</v>
      </c>
      <c r="D7" s="19">
        <v>1006</v>
      </c>
      <c r="E7" s="19">
        <v>625</v>
      </c>
      <c r="F7" s="19">
        <v>126</v>
      </c>
      <c r="G7" s="19">
        <v>1266</v>
      </c>
      <c r="H7" s="19">
        <v>63</v>
      </c>
      <c r="I7" s="19">
        <v>643</v>
      </c>
      <c r="J7" s="54"/>
      <c r="K7" s="19">
        <v>6539</v>
      </c>
      <c r="L7" s="19">
        <v>3116</v>
      </c>
      <c r="M7" s="19">
        <v>8467</v>
      </c>
      <c r="N7" s="19">
        <v>4574</v>
      </c>
      <c r="O7" s="19">
        <v>923</v>
      </c>
      <c r="P7" s="19">
        <v>9258</v>
      </c>
      <c r="Q7" s="19">
        <v>521</v>
      </c>
      <c r="R7" s="19">
        <v>5343</v>
      </c>
      <c r="S7" s="42"/>
      <c r="T7" s="19">
        <v>8053</v>
      </c>
      <c r="U7" s="19">
        <v>3829</v>
      </c>
      <c r="V7" s="19">
        <v>9473</v>
      </c>
      <c r="W7" s="19">
        <v>5199</v>
      </c>
      <c r="X7" s="19">
        <v>1049</v>
      </c>
      <c r="Y7" s="19">
        <v>10524</v>
      </c>
      <c r="Z7" s="19">
        <v>584</v>
      </c>
      <c r="AA7" s="19">
        <v>5986</v>
      </c>
    </row>
    <row r="8" spans="1:27" ht="15" customHeight="1" x14ac:dyDescent="0.25">
      <c r="A8" s="18" t="s">
        <v>150</v>
      </c>
      <c r="B8" s="19">
        <v>274</v>
      </c>
      <c r="C8" s="19">
        <v>215</v>
      </c>
      <c r="D8" s="19">
        <v>290</v>
      </c>
      <c r="E8" s="19">
        <v>202</v>
      </c>
      <c r="F8" s="19">
        <v>57</v>
      </c>
      <c r="G8" s="19">
        <v>426</v>
      </c>
      <c r="H8" s="19">
        <v>72</v>
      </c>
      <c r="I8" s="19">
        <v>1307</v>
      </c>
      <c r="J8" s="54"/>
      <c r="K8" s="19">
        <v>1339</v>
      </c>
      <c r="L8" s="19">
        <v>1088</v>
      </c>
      <c r="M8" s="19">
        <v>1323</v>
      </c>
      <c r="N8" s="19">
        <v>941</v>
      </c>
      <c r="O8" s="19">
        <v>215</v>
      </c>
      <c r="P8" s="19">
        <v>2367</v>
      </c>
      <c r="Q8" s="19">
        <v>324</v>
      </c>
      <c r="R8" s="19">
        <v>7309</v>
      </c>
      <c r="S8" s="42"/>
      <c r="T8" s="19">
        <v>1613</v>
      </c>
      <c r="U8" s="19">
        <v>1303</v>
      </c>
      <c r="V8" s="19">
        <v>1613</v>
      </c>
      <c r="W8" s="19">
        <v>1143</v>
      </c>
      <c r="X8" s="19">
        <v>272</v>
      </c>
      <c r="Y8" s="19">
        <v>2793</v>
      </c>
      <c r="Z8" s="19">
        <v>396</v>
      </c>
      <c r="AA8" s="19">
        <v>8616</v>
      </c>
    </row>
    <row r="9" spans="1:27" ht="15" customHeight="1" x14ac:dyDescent="0.25">
      <c r="A9" s="18" t="s">
        <v>151</v>
      </c>
      <c r="B9" s="19">
        <v>315</v>
      </c>
      <c r="C9" s="19">
        <v>130</v>
      </c>
      <c r="D9" s="19">
        <v>83</v>
      </c>
      <c r="E9" s="19">
        <v>79</v>
      </c>
      <c r="F9" s="19">
        <v>12</v>
      </c>
      <c r="G9" s="19">
        <v>161</v>
      </c>
      <c r="H9" s="19">
        <v>10</v>
      </c>
      <c r="I9" s="19">
        <v>1090</v>
      </c>
      <c r="J9" s="54"/>
      <c r="K9" s="19">
        <v>968</v>
      </c>
      <c r="L9" s="19">
        <v>469</v>
      </c>
      <c r="M9" s="19">
        <v>349</v>
      </c>
      <c r="N9" s="19">
        <v>282</v>
      </c>
      <c r="O9" s="19">
        <v>66</v>
      </c>
      <c r="P9" s="19">
        <v>575</v>
      </c>
      <c r="Q9" s="19">
        <v>55</v>
      </c>
      <c r="R9" s="19">
        <v>7151</v>
      </c>
      <c r="S9" s="42"/>
      <c r="T9" s="19">
        <v>1283</v>
      </c>
      <c r="U9" s="19">
        <v>599</v>
      </c>
      <c r="V9" s="19">
        <v>432</v>
      </c>
      <c r="W9" s="19">
        <v>361</v>
      </c>
      <c r="X9" s="19">
        <v>78</v>
      </c>
      <c r="Y9" s="19">
        <v>736</v>
      </c>
      <c r="Z9" s="19">
        <v>65</v>
      </c>
      <c r="AA9" s="19">
        <v>8241</v>
      </c>
    </row>
    <row r="10" spans="1:27" ht="15" customHeight="1" x14ac:dyDescent="0.25">
      <c r="A10" s="18" t="s">
        <v>16</v>
      </c>
      <c r="B10" s="19">
        <v>1296</v>
      </c>
      <c r="C10" s="19">
        <v>591</v>
      </c>
      <c r="D10" s="19">
        <v>942</v>
      </c>
      <c r="E10" s="19">
        <v>944</v>
      </c>
      <c r="F10" s="19">
        <v>145</v>
      </c>
      <c r="G10" s="19">
        <v>2010</v>
      </c>
      <c r="H10" s="19">
        <v>130</v>
      </c>
      <c r="I10" s="19">
        <v>1712</v>
      </c>
      <c r="J10" s="54"/>
      <c r="K10" s="19">
        <v>5842</v>
      </c>
      <c r="L10" s="19">
        <v>3437</v>
      </c>
      <c r="M10" s="19">
        <v>8153</v>
      </c>
      <c r="N10" s="19">
        <v>7691</v>
      </c>
      <c r="O10" s="19">
        <v>939</v>
      </c>
      <c r="P10" s="19">
        <v>23514</v>
      </c>
      <c r="Q10" s="19">
        <v>1283</v>
      </c>
      <c r="R10" s="19">
        <v>18979</v>
      </c>
      <c r="S10" s="42"/>
      <c r="T10" s="19">
        <v>7138</v>
      </c>
      <c r="U10" s="19">
        <v>4028</v>
      </c>
      <c r="V10" s="19">
        <v>9095</v>
      </c>
      <c r="W10" s="19">
        <v>8635</v>
      </c>
      <c r="X10" s="19">
        <v>1084</v>
      </c>
      <c r="Y10" s="19">
        <v>25524</v>
      </c>
      <c r="Z10" s="19">
        <v>1413</v>
      </c>
      <c r="AA10" s="19">
        <v>20691</v>
      </c>
    </row>
    <row r="11" spans="1:27" ht="15" customHeight="1" x14ac:dyDescent="0.25">
      <c r="A11" s="18" t="s">
        <v>13</v>
      </c>
      <c r="B11" s="19">
        <v>379</v>
      </c>
      <c r="C11" s="19">
        <v>161</v>
      </c>
      <c r="D11" s="19">
        <v>182</v>
      </c>
      <c r="E11" s="19">
        <v>137</v>
      </c>
      <c r="F11" s="19">
        <v>49</v>
      </c>
      <c r="G11" s="19">
        <v>384</v>
      </c>
      <c r="H11" s="19">
        <v>20</v>
      </c>
      <c r="I11" s="19">
        <v>417</v>
      </c>
      <c r="J11" s="54"/>
      <c r="K11" s="19">
        <v>1658</v>
      </c>
      <c r="L11" s="19">
        <v>763</v>
      </c>
      <c r="M11" s="19">
        <v>1447</v>
      </c>
      <c r="N11" s="19">
        <v>1046</v>
      </c>
      <c r="O11" s="19">
        <v>199</v>
      </c>
      <c r="P11" s="19">
        <v>3520</v>
      </c>
      <c r="Q11" s="19">
        <v>105</v>
      </c>
      <c r="R11" s="19">
        <v>4306</v>
      </c>
      <c r="S11" s="42"/>
      <c r="T11" s="19">
        <v>2037</v>
      </c>
      <c r="U11" s="19">
        <v>924</v>
      </c>
      <c r="V11" s="19">
        <v>1629</v>
      </c>
      <c r="W11" s="19">
        <v>1183</v>
      </c>
      <c r="X11" s="19">
        <v>248</v>
      </c>
      <c r="Y11" s="19">
        <v>3904</v>
      </c>
      <c r="Z11" s="19">
        <v>125</v>
      </c>
      <c r="AA11" s="19">
        <v>4723</v>
      </c>
    </row>
    <row r="12" spans="1:27" ht="15" customHeight="1" x14ac:dyDescent="0.25">
      <c r="A12" s="18" t="s">
        <v>9</v>
      </c>
      <c r="B12" s="19">
        <v>372</v>
      </c>
      <c r="C12" s="19">
        <v>270</v>
      </c>
      <c r="D12" s="19">
        <v>115</v>
      </c>
      <c r="E12" s="19">
        <v>75</v>
      </c>
      <c r="F12" s="19">
        <v>8</v>
      </c>
      <c r="G12" s="19">
        <v>396</v>
      </c>
      <c r="H12" s="19">
        <v>10</v>
      </c>
      <c r="I12" s="19">
        <v>139</v>
      </c>
      <c r="J12" s="54"/>
      <c r="K12" s="19">
        <v>1605</v>
      </c>
      <c r="L12" s="19">
        <v>1115</v>
      </c>
      <c r="M12" s="19">
        <v>552</v>
      </c>
      <c r="N12" s="19">
        <v>334</v>
      </c>
      <c r="O12" s="19">
        <v>45</v>
      </c>
      <c r="P12" s="19">
        <v>2382</v>
      </c>
      <c r="Q12" s="19">
        <v>58</v>
      </c>
      <c r="R12" s="19">
        <v>995</v>
      </c>
      <c r="S12" s="42"/>
      <c r="T12" s="19">
        <v>1977</v>
      </c>
      <c r="U12" s="19">
        <v>1385</v>
      </c>
      <c r="V12" s="19">
        <v>667</v>
      </c>
      <c r="W12" s="19">
        <v>409</v>
      </c>
      <c r="X12" s="19">
        <v>53</v>
      </c>
      <c r="Y12" s="19">
        <v>2778</v>
      </c>
      <c r="Z12" s="19">
        <v>68</v>
      </c>
      <c r="AA12" s="19">
        <v>1134</v>
      </c>
    </row>
    <row r="13" spans="1:27" ht="15" customHeight="1" x14ac:dyDescent="0.25">
      <c r="A13" s="18" t="s">
        <v>12</v>
      </c>
      <c r="B13" s="19">
        <v>936</v>
      </c>
      <c r="C13" s="19">
        <v>526</v>
      </c>
      <c r="D13" s="19">
        <v>805</v>
      </c>
      <c r="E13" s="19">
        <v>453</v>
      </c>
      <c r="F13" s="19">
        <v>105</v>
      </c>
      <c r="G13" s="19">
        <v>1126</v>
      </c>
      <c r="H13" s="19">
        <v>67</v>
      </c>
      <c r="I13" s="19">
        <v>1484</v>
      </c>
      <c r="J13" s="54"/>
      <c r="K13" s="19">
        <v>5601</v>
      </c>
      <c r="L13" s="19">
        <v>3285</v>
      </c>
      <c r="M13" s="19">
        <v>8926</v>
      </c>
      <c r="N13" s="19">
        <v>4068</v>
      </c>
      <c r="O13" s="19">
        <v>792</v>
      </c>
      <c r="P13" s="19">
        <v>10430</v>
      </c>
      <c r="Q13" s="19">
        <v>559</v>
      </c>
      <c r="R13" s="19">
        <v>18108</v>
      </c>
      <c r="S13" s="42"/>
      <c r="T13" s="19">
        <v>6537</v>
      </c>
      <c r="U13" s="19">
        <v>3811</v>
      </c>
      <c r="V13" s="19">
        <v>9731</v>
      </c>
      <c r="W13" s="19">
        <v>4521</v>
      </c>
      <c r="X13" s="19">
        <v>897</v>
      </c>
      <c r="Y13" s="19">
        <v>11556</v>
      </c>
      <c r="Z13" s="19">
        <v>626</v>
      </c>
      <c r="AA13" s="19">
        <v>19592</v>
      </c>
    </row>
    <row r="14" spans="1:27" ht="15" customHeight="1" x14ac:dyDescent="0.25">
      <c r="A14" s="18" t="s">
        <v>17</v>
      </c>
      <c r="B14" s="19">
        <v>1445</v>
      </c>
      <c r="C14" s="19">
        <v>665</v>
      </c>
      <c r="D14" s="19">
        <v>579</v>
      </c>
      <c r="E14" s="19">
        <v>260</v>
      </c>
      <c r="F14" s="19">
        <v>28</v>
      </c>
      <c r="G14" s="19">
        <v>984</v>
      </c>
      <c r="H14" s="19">
        <v>58</v>
      </c>
      <c r="I14" s="19">
        <v>746</v>
      </c>
      <c r="J14" s="54"/>
      <c r="K14" s="19">
        <v>7349</v>
      </c>
      <c r="L14" s="19">
        <v>3305</v>
      </c>
      <c r="M14" s="19">
        <v>3574</v>
      </c>
      <c r="N14" s="19">
        <v>1827</v>
      </c>
      <c r="O14" s="19">
        <v>225</v>
      </c>
      <c r="P14" s="19">
        <v>6635</v>
      </c>
      <c r="Q14" s="19">
        <v>289</v>
      </c>
      <c r="R14" s="19">
        <v>7125</v>
      </c>
      <c r="S14" s="42"/>
      <c r="T14" s="19">
        <v>8794</v>
      </c>
      <c r="U14" s="19">
        <v>3970</v>
      </c>
      <c r="V14" s="19">
        <v>4153</v>
      </c>
      <c r="W14" s="19">
        <v>2087</v>
      </c>
      <c r="X14" s="19">
        <v>253</v>
      </c>
      <c r="Y14" s="19">
        <v>7619</v>
      </c>
      <c r="Z14" s="19">
        <v>347</v>
      </c>
      <c r="AA14" s="19">
        <v>7871</v>
      </c>
    </row>
    <row r="15" spans="1:27" ht="15" customHeight="1" x14ac:dyDescent="0.25">
      <c r="A15" s="18" t="s">
        <v>8</v>
      </c>
      <c r="B15" s="19">
        <v>522</v>
      </c>
      <c r="C15" s="19">
        <v>265</v>
      </c>
      <c r="D15" s="19">
        <v>292</v>
      </c>
      <c r="E15" s="19">
        <v>204</v>
      </c>
      <c r="F15" s="19">
        <v>29</v>
      </c>
      <c r="G15" s="19">
        <v>655</v>
      </c>
      <c r="H15" s="19">
        <v>26</v>
      </c>
      <c r="I15" s="19">
        <v>296</v>
      </c>
      <c r="J15" s="54"/>
      <c r="K15" s="19">
        <v>2358</v>
      </c>
      <c r="L15" s="19">
        <v>1191</v>
      </c>
      <c r="M15" s="19">
        <v>1743</v>
      </c>
      <c r="N15" s="19">
        <v>1378</v>
      </c>
      <c r="O15" s="19">
        <v>162</v>
      </c>
      <c r="P15" s="19">
        <v>4173</v>
      </c>
      <c r="Q15" s="19">
        <v>149</v>
      </c>
      <c r="R15" s="19">
        <v>2422</v>
      </c>
      <c r="S15" s="42"/>
      <c r="T15" s="19">
        <v>2880</v>
      </c>
      <c r="U15" s="19">
        <v>1456</v>
      </c>
      <c r="V15" s="19">
        <v>2035</v>
      </c>
      <c r="W15" s="19">
        <v>1582</v>
      </c>
      <c r="X15" s="19">
        <v>191</v>
      </c>
      <c r="Y15" s="19">
        <v>4828</v>
      </c>
      <c r="Z15" s="19">
        <v>175</v>
      </c>
      <c r="AA15" s="19">
        <v>2718</v>
      </c>
    </row>
    <row r="16" spans="1:27" ht="15" customHeight="1" x14ac:dyDescent="0.25">
      <c r="A16" s="18" t="s">
        <v>18</v>
      </c>
      <c r="B16" s="19">
        <v>513</v>
      </c>
      <c r="C16" s="19">
        <v>275</v>
      </c>
      <c r="D16" s="19">
        <v>332</v>
      </c>
      <c r="E16" s="19">
        <v>285</v>
      </c>
      <c r="F16" s="19">
        <v>30</v>
      </c>
      <c r="G16" s="19">
        <v>1178</v>
      </c>
      <c r="H16" s="19">
        <v>45</v>
      </c>
      <c r="I16" s="19">
        <v>310</v>
      </c>
      <c r="J16" s="54"/>
      <c r="K16" s="19">
        <v>2623</v>
      </c>
      <c r="L16" s="19">
        <v>1351</v>
      </c>
      <c r="M16" s="19">
        <v>2531</v>
      </c>
      <c r="N16" s="19">
        <v>2191</v>
      </c>
      <c r="O16" s="19">
        <v>240</v>
      </c>
      <c r="P16" s="19">
        <v>9857</v>
      </c>
      <c r="Q16" s="19">
        <v>307</v>
      </c>
      <c r="R16" s="19">
        <v>3547</v>
      </c>
      <c r="S16" s="42"/>
      <c r="T16" s="19">
        <v>3136</v>
      </c>
      <c r="U16" s="19">
        <v>1626</v>
      </c>
      <c r="V16" s="19">
        <v>2863</v>
      </c>
      <c r="W16" s="19">
        <v>2476</v>
      </c>
      <c r="X16" s="19">
        <v>270</v>
      </c>
      <c r="Y16" s="19">
        <v>11035</v>
      </c>
      <c r="Z16" s="19">
        <v>352</v>
      </c>
      <c r="AA16" s="19">
        <v>3857</v>
      </c>
    </row>
    <row r="17" spans="1:27" ht="15" customHeight="1" x14ac:dyDescent="0.25">
      <c r="A17" s="18" t="s">
        <v>7</v>
      </c>
      <c r="B17" s="19">
        <v>1491</v>
      </c>
      <c r="C17" s="19">
        <v>866</v>
      </c>
      <c r="D17" s="19">
        <v>698</v>
      </c>
      <c r="E17" s="19">
        <v>525</v>
      </c>
      <c r="F17" s="19">
        <v>92</v>
      </c>
      <c r="G17" s="19">
        <v>1166</v>
      </c>
      <c r="H17" s="19">
        <v>98</v>
      </c>
      <c r="I17" s="19">
        <v>1124</v>
      </c>
      <c r="J17" s="54"/>
      <c r="K17" s="19">
        <v>6048</v>
      </c>
      <c r="L17" s="19">
        <v>3316</v>
      </c>
      <c r="M17" s="19">
        <v>4159</v>
      </c>
      <c r="N17" s="19">
        <v>2931</v>
      </c>
      <c r="O17" s="19">
        <v>354</v>
      </c>
      <c r="P17" s="19">
        <v>7056</v>
      </c>
      <c r="Q17" s="19">
        <v>431</v>
      </c>
      <c r="R17" s="19">
        <v>7276</v>
      </c>
      <c r="S17" s="42"/>
      <c r="T17" s="19">
        <v>7539</v>
      </c>
      <c r="U17" s="19">
        <v>4182</v>
      </c>
      <c r="V17" s="19">
        <v>4857</v>
      </c>
      <c r="W17" s="19">
        <v>3456</v>
      </c>
      <c r="X17" s="19">
        <v>446</v>
      </c>
      <c r="Y17" s="19">
        <v>8222</v>
      </c>
      <c r="Z17" s="19">
        <v>529</v>
      </c>
      <c r="AA17" s="19">
        <v>8400</v>
      </c>
    </row>
    <row r="18" spans="1:27" ht="15" customHeight="1" x14ac:dyDescent="0.25">
      <c r="A18" s="18" t="s">
        <v>6</v>
      </c>
      <c r="B18" s="19">
        <v>595</v>
      </c>
      <c r="C18" s="19">
        <v>318</v>
      </c>
      <c r="D18" s="19">
        <v>293</v>
      </c>
      <c r="E18" s="19">
        <v>166</v>
      </c>
      <c r="F18" s="19">
        <v>30</v>
      </c>
      <c r="G18" s="19">
        <v>720</v>
      </c>
      <c r="H18" s="19">
        <v>31</v>
      </c>
      <c r="I18" s="19">
        <v>563</v>
      </c>
      <c r="J18" s="54"/>
      <c r="K18" s="19">
        <v>3774</v>
      </c>
      <c r="L18" s="19">
        <v>1979</v>
      </c>
      <c r="M18" s="19">
        <v>1931</v>
      </c>
      <c r="N18" s="19">
        <v>1124</v>
      </c>
      <c r="O18" s="19">
        <v>295</v>
      </c>
      <c r="P18" s="19">
        <v>6108</v>
      </c>
      <c r="Q18" s="19">
        <v>286</v>
      </c>
      <c r="R18" s="19">
        <v>6468</v>
      </c>
      <c r="S18" s="42"/>
      <c r="T18" s="19">
        <v>4369</v>
      </c>
      <c r="U18" s="19">
        <v>2297</v>
      </c>
      <c r="V18" s="19">
        <v>2224</v>
      </c>
      <c r="W18" s="19">
        <v>1290</v>
      </c>
      <c r="X18" s="19">
        <v>325</v>
      </c>
      <c r="Y18" s="19">
        <v>6828</v>
      </c>
      <c r="Z18" s="19">
        <v>317</v>
      </c>
      <c r="AA18" s="19">
        <v>7031</v>
      </c>
    </row>
    <row r="19" spans="1:27" ht="15" customHeight="1" x14ac:dyDescent="0.25">
      <c r="A19" s="18" t="s">
        <v>19</v>
      </c>
      <c r="B19" s="19">
        <v>201</v>
      </c>
      <c r="C19" s="19">
        <v>65</v>
      </c>
      <c r="D19" s="19">
        <v>105</v>
      </c>
      <c r="E19" s="19">
        <v>97</v>
      </c>
      <c r="F19" s="19">
        <v>45</v>
      </c>
      <c r="G19" s="19">
        <v>622</v>
      </c>
      <c r="H19" s="19">
        <v>36</v>
      </c>
      <c r="I19" s="19">
        <v>111</v>
      </c>
      <c r="J19" s="54"/>
      <c r="K19" s="19">
        <v>1286</v>
      </c>
      <c r="L19" s="19">
        <v>519</v>
      </c>
      <c r="M19" s="19">
        <v>902</v>
      </c>
      <c r="N19" s="19">
        <v>679</v>
      </c>
      <c r="O19" s="19">
        <v>179</v>
      </c>
      <c r="P19" s="19">
        <v>5255</v>
      </c>
      <c r="Q19" s="19">
        <v>169</v>
      </c>
      <c r="R19" s="19">
        <v>867</v>
      </c>
      <c r="S19" s="42"/>
      <c r="T19" s="19">
        <v>1487</v>
      </c>
      <c r="U19" s="19">
        <v>584</v>
      </c>
      <c r="V19" s="19">
        <v>1007</v>
      </c>
      <c r="W19" s="19">
        <v>776</v>
      </c>
      <c r="X19" s="19">
        <v>224</v>
      </c>
      <c r="Y19" s="19">
        <v>5877</v>
      </c>
      <c r="Z19" s="19">
        <v>205</v>
      </c>
      <c r="AA19" s="19">
        <v>978</v>
      </c>
    </row>
    <row r="20" spans="1:27" ht="15" customHeight="1" x14ac:dyDescent="0.25">
      <c r="A20" s="18" t="s">
        <v>5</v>
      </c>
      <c r="B20" s="19">
        <v>1935</v>
      </c>
      <c r="C20" s="19">
        <v>880</v>
      </c>
      <c r="D20" s="19">
        <v>781</v>
      </c>
      <c r="E20" s="19">
        <v>925</v>
      </c>
      <c r="F20" s="19">
        <v>126</v>
      </c>
      <c r="G20" s="19">
        <v>2518</v>
      </c>
      <c r="H20" s="19">
        <v>122</v>
      </c>
      <c r="I20" s="19">
        <v>562</v>
      </c>
      <c r="J20" s="54"/>
      <c r="K20" s="19">
        <v>7590</v>
      </c>
      <c r="L20" s="19">
        <v>3398</v>
      </c>
      <c r="M20" s="19">
        <v>4400</v>
      </c>
      <c r="N20" s="19">
        <v>4167</v>
      </c>
      <c r="O20" s="19">
        <v>495</v>
      </c>
      <c r="P20" s="19">
        <v>13548</v>
      </c>
      <c r="Q20" s="19">
        <v>367</v>
      </c>
      <c r="R20" s="19">
        <v>3099</v>
      </c>
      <c r="S20" s="42"/>
      <c r="T20" s="19">
        <v>9525</v>
      </c>
      <c r="U20" s="19">
        <v>4278</v>
      </c>
      <c r="V20" s="19">
        <v>5181</v>
      </c>
      <c r="W20" s="19">
        <v>5092</v>
      </c>
      <c r="X20" s="19">
        <v>621</v>
      </c>
      <c r="Y20" s="19">
        <v>16066</v>
      </c>
      <c r="Z20" s="19">
        <v>489</v>
      </c>
      <c r="AA20" s="19">
        <v>3661</v>
      </c>
    </row>
    <row r="21" spans="1:27" ht="15" customHeight="1" x14ac:dyDescent="0.25">
      <c r="A21" s="18" t="s">
        <v>20</v>
      </c>
      <c r="B21" s="19">
        <v>941</v>
      </c>
      <c r="C21" s="19">
        <v>776</v>
      </c>
      <c r="D21" s="19">
        <v>577</v>
      </c>
      <c r="E21" s="19">
        <v>2147</v>
      </c>
      <c r="F21" s="19">
        <v>79</v>
      </c>
      <c r="G21" s="19">
        <v>3854</v>
      </c>
      <c r="H21" s="19">
        <v>112</v>
      </c>
      <c r="I21" s="19">
        <v>1510</v>
      </c>
      <c r="J21" s="54"/>
      <c r="K21" s="19">
        <v>7250</v>
      </c>
      <c r="L21" s="19">
        <v>7212</v>
      </c>
      <c r="M21" s="19">
        <v>5120</v>
      </c>
      <c r="N21" s="19">
        <v>18934</v>
      </c>
      <c r="O21" s="19">
        <v>624</v>
      </c>
      <c r="P21" s="19">
        <v>33562</v>
      </c>
      <c r="Q21" s="19">
        <v>870</v>
      </c>
      <c r="R21" s="19">
        <v>16157</v>
      </c>
      <c r="S21" s="42"/>
      <c r="T21" s="19">
        <v>8191</v>
      </c>
      <c r="U21" s="19">
        <v>7988</v>
      </c>
      <c r="V21" s="19">
        <v>5697</v>
      </c>
      <c r="W21" s="19">
        <v>21081</v>
      </c>
      <c r="X21" s="19">
        <v>703</v>
      </c>
      <c r="Y21" s="19">
        <v>37416</v>
      </c>
      <c r="Z21" s="19">
        <v>982</v>
      </c>
      <c r="AA21" s="19">
        <v>17667</v>
      </c>
    </row>
    <row r="22" spans="1:27" ht="15" customHeight="1" x14ac:dyDescent="0.25">
      <c r="A22" s="18" t="s">
        <v>4</v>
      </c>
      <c r="B22" s="19">
        <v>482</v>
      </c>
      <c r="C22" s="19">
        <v>266</v>
      </c>
      <c r="D22" s="19">
        <v>248</v>
      </c>
      <c r="E22" s="19">
        <v>254</v>
      </c>
      <c r="F22" s="19">
        <v>25</v>
      </c>
      <c r="G22" s="19">
        <v>1174</v>
      </c>
      <c r="H22" s="19">
        <v>27</v>
      </c>
      <c r="I22" s="19">
        <v>344</v>
      </c>
      <c r="J22" s="54"/>
      <c r="K22" s="19">
        <v>2370</v>
      </c>
      <c r="L22" s="19">
        <v>1456</v>
      </c>
      <c r="M22" s="19">
        <v>1327</v>
      </c>
      <c r="N22" s="19">
        <v>1451</v>
      </c>
      <c r="O22" s="19">
        <v>95</v>
      </c>
      <c r="P22" s="19">
        <v>6256</v>
      </c>
      <c r="Q22" s="19">
        <v>115</v>
      </c>
      <c r="R22" s="19">
        <v>2546</v>
      </c>
      <c r="S22" s="42"/>
      <c r="T22" s="19">
        <v>2852</v>
      </c>
      <c r="U22" s="19">
        <v>1722</v>
      </c>
      <c r="V22" s="19">
        <v>1575</v>
      </c>
      <c r="W22" s="19">
        <v>1705</v>
      </c>
      <c r="X22" s="19">
        <v>120</v>
      </c>
      <c r="Y22" s="19">
        <v>7430</v>
      </c>
      <c r="Z22" s="19">
        <v>142</v>
      </c>
      <c r="AA22" s="19">
        <v>2890</v>
      </c>
    </row>
    <row r="23" spans="1:27" ht="15" customHeight="1" x14ac:dyDescent="0.25">
      <c r="A23" s="18" t="s">
        <v>3</v>
      </c>
      <c r="B23" s="19">
        <v>1624</v>
      </c>
      <c r="C23" s="19">
        <v>712</v>
      </c>
      <c r="D23" s="19">
        <v>482</v>
      </c>
      <c r="E23" s="19">
        <v>635</v>
      </c>
      <c r="F23" s="19">
        <v>34</v>
      </c>
      <c r="G23" s="19">
        <v>1343</v>
      </c>
      <c r="H23" s="19">
        <v>48</v>
      </c>
      <c r="I23" s="19">
        <v>540</v>
      </c>
      <c r="J23" s="54"/>
      <c r="K23" s="19">
        <v>8320</v>
      </c>
      <c r="L23" s="19">
        <v>3418</v>
      </c>
      <c r="M23" s="19">
        <v>2626</v>
      </c>
      <c r="N23" s="19">
        <v>3561</v>
      </c>
      <c r="O23" s="19">
        <v>217</v>
      </c>
      <c r="P23" s="19">
        <v>8399</v>
      </c>
      <c r="Q23" s="19">
        <v>205</v>
      </c>
      <c r="R23" s="19">
        <v>4058</v>
      </c>
      <c r="S23" s="42"/>
      <c r="T23" s="19">
        <v>9944</v>
      </c>
      <c r="U23" s="19">
        <v>4130</v>
      </c>
      <c r="V23" s="19">
        <v>3108</v>
      </c>
      <c r="W23" s="19">
        <v>4196</v>
      </c>
      <c r="X23" s="19">
        <v>251</v>
      </c>
      <c r="Y23" s="19">
        <v>9742</v>
      </c>
      <c r="Z23" s="19">
        <v>253</v>
      </c>
      <c r="AA23" s="19">
        <v>4598</v>
      </c>
    </row>
    <row r="24" spans="1:27" ht="15" customHeight="1" x14ac:dyDescent="0.25">
      <c r="A24" s="18" t="s">
        <v>2</v>
      </c>
      <c r="B24" s="19">
        <v>1761</v>
      </c>
      <c r="C24" s="19">
        <v>1208</v>
      </c>
      <c r="D24" s="19">
        <v>974</v>
      </c>
      <c r="E24" s="19">
        <v>1056</v>
      </c>
      <c r="F24" s="19">
        <v>81</v>
      </c>
      <c r="G24" s="19">
        <v>5129</v>
      </c>
      <c r="H24" s="19">
        <v>93</v>
      </c>
      <c r="I24" s="19">
        <v>1691</v>
      </c>
      <c r="J24" s="54"/>
      <c r="K24" s="19">
        <v>10575</v>
      </c>
      <c r="L24" s="19">
        <v>7366</v>
      </c>
      <c r="M24" s="19">
        <v>6821</v>
      </c>
      <c r="N24" s="19">
        <v>7621</v>
      </c>
      <c r="O24" s="19">
        <v>431</v>
      </c>
      <c r="P24" s="19">
        <v>33274</v>
      </c>
      <c r="Q24" s="19">
        <v>525</v>
      </c>
      <c r="R24" s="19">
        <v>15347</v>
      </c>
      <c r="S24" s="42"/>
      <c r="T24" s="19">
        <v>12336</v>
      </c>
      <c r="U24" s="19">
        <v>8574</v>
      </c>
      <c r="V24" s="19">
        <v>7795</v>
      </c>
      <c r="W24" s="19">
        <v>8677</v>
      </c>
      <c r="X24" s="19">
        <v>512</v>
      </c>
      <c r="Y24" s="19">
        <v>38403</v>
      </c>
      <c r="Z24" s="19">
        <v>618</v>
      </c>
      <c r="AA24" s="19">
        <v>17038</v>
      </c>
    </row>
    <row r="25" spans="1:27" ht="15" customHeight="1" x14ac:dyDescent="0.25">
      <c r="A25" s="9" t="s">
        <v>1</v>
      </c>
      <c r="B25" s="10">
        <v>1160</v>
      </c>
      <c r="C25" s="10">
        <v>582</v>
      </c>
      <c r="D25" s="10">
        <v>548</v>
      </c>
      <c r="E25" s="10">
        <v>1754</v>
      </c>
      <c r="F25" s="10">
        <v>162</v>
      </c>
      <c r="G25" s="10">
        <v>1793</v>
      </c>
      <c r="H25" s="10">
        <v>72</v>
      </c>
      <c r="I25" s="10">
        <v>1277</v>
      </c>
      <c r="J25" s="54"/>
      <c r="K25" s="10">
        <v>4207</v>
      </c>
      <c r="L25" s="10">
        <v>2360</v>
      </c>
      <c r="M25" s="10">
        <v>2442</v>
      </c>
      <c r="N25" s="10">
        <v>6174</v>
      </c>
      <c r="O25" s="10">
        <v>495</v>
      </c>
      <c r="P25" s="10">
        <v>6709</v>
      </c>
      <c r="Q25" s="10">
        <v>264</v>
      </c>
      <c r="R25" s="10">
        <v>5146</v>
      </c>
      <c r="S25" s="42"/>
      <c r="T25" s="19">
        <v>5367</v>
      </c>
      <c r="U25" s="19">
        <v>2942</v>
      </c>
      <c r="V25" s="19">
        <v>2990</v>
      </c>
      <c r="W25" s="19">
        <v>7928</v>
      </c>
      <c r="X25" s="19">
        <v>657</v>
      </c>
      <c r="Y25" s="19">
        <v>8502</v>
      </c>
      <c r="Z25" s="19">
        <v>336</v>
      </c>
      <c r="AA25" s="19">
        <v>6423</v>
      </c>
    </row>
    <row r="26" spans="1:27" ht="15" customHeight="1" x14ac:dyDescent="0.25">
      <c r="A26" s="22" t="s">
        <v>14</v>
      </c>
      <c r="B26" s="12">
        <f t="shared" ref="B26:I26" si="0">SUM(B5:B25)</f>
        <v>19399</v>
      </c>
      <c r="C26" s="12">
        <f t="shared" si="0"/>
        <v>10557</v>
      </c>
      <c r="D26" s="12">
        <f t="shared" si="0"/>
        <v>10487</v>
      </c>
      <c r="E26" s="12">
        <f t="shared" si="0"/>
        <v>11603</v>
      </c>
      <c r="F26" s="12">
        <f t="shared" si="0"/>
        <v>1402</v>
      </c>
      <c r="G26" s="12">
        <f t="shared" si="0"/>
        <v>29135</v>
      </c>
      <c r="H26" s="12">
        <f t="shared" si="0"/>
        <v>1254</v>
      </c>
      <c r="I26" s="12">
        <f t="shared" si="0"/>
        <v>16880</v>
      </c>
      <c r="J26" s="50"/>
      <c r="K26" s="12">
        <f t="shared" ref="K26:R26" si="1">SUM(K5:K25)</f>
        <v>94224</v>
      </c>
      <c r="L26" s="12">
        <f t="shared" si="1"/>
        <v>55378</v>
      </c>
      <c r="M26" s="12">
        <f t="shared" si="1"/>
        <v>73945</v>
      </c>
      <c r="N26" s="12">
        <f t="shared" si="1"/>
        <v>76027</v>
      </c>
      <c r="O26" s="12">
        <f t="shared" si="1"/>
        <v>7839</v>
      </c>
      <c r="P26" s="12">
        <f t="shared" si="1"/>
        <v>208468</v>
      </c>
      <c r="Q26" s="12">
        <f t="shared" si="1"/>
        <v>7595</v>
      </c>
      <c r="R26" s="12">
        <f t="shared" si="1"/>
        <v>143801</v>
      </c>
      <c r="S26" s="42"/>
      <c r="T26" s="12">
        <f t="shared" ref="T26:AA26" si="2">SUM(T5:T25)</f>
        <v>113623</v>
      </c>
      <c r="U26" s="12">
        <f t="shared" si="2"/>
        <v>65935</v>
      </c>
      <c r="V26" s="12">
        <f t="shared" si="2"/>
        <v>84432</v>
      </c>
      <c r="W26" s="12">
        <f t="shared" si="2"/>
        <v>87630</v>
      </c>
      <c r="X26" s="12">
        <f t="shared" si="2"/>
        <v>9241</v>
      </c>
      <c r="Y26" s="12">
        <f t="shared" si="2"/>
        <v>237603</v>
      </c>
      <c r="Z26" s="12">
        <f t="shared" si="2"/>
        <v>8849</v>
      </c>
      <c r="AA26" s="12">
        <f t="shared" si="2"/>
        <v>160681</v>
      </c>
    </row>
    <row r="27" spans="1:27" ht="15" customHeight="1" x14ac:dyDescent="0.25">
      <c r="A27" s="22" t="s">
        <v>50</v>
      </c>
      <c r="B27" s="13">
        <f t="shared" ref="B27:I27" si="3">+B28+B29</f>
        <v>6729</v>
      </c>
      <c r="C27" s="13">
        <f t="shared" si="3"/>
        <v>3679</v>
      </c>
      <c r="D27" s="13">
        <f t="shared" si="3"/>
        <v>4578</v>
      </c>
      <c r="E27" s="13">
        <f t="shared" si="3"/>
        <v>3295</v>
      </c>
      <c r="F27" s="13">
        <f t="shared" si="3"/>
        <v>641</v>
      </c>
      <c r="G27" s="13">
        <f t="shared" si="3"/>
        <v>7999</v>
      </c>
      <c r="H27" s="13">
        <f t="shared" si="3"/>
        <v>486</v>
      </c>
      <c r="I27" s="13">
        <f t="shared" si="3"/>
        <v>7806</v>
      </c>
      <c r="J27" s="50"/>
      <c r="K27" s="13">
        <f t="shared" ref="K27:R27" si="4">+K28+K29</f>
        <v>30474</v>
      </c>
      <c r="L27" s="13">
        <f t="shared" si="4"/>
        <v>18507</v>
      </c>
      <c r="M27" s="13">
        <f t="shared" si="4"/>
        <v>36369</v>
      </c>
      <c r="N27" s="13">
        <f t="shared" si="4"/>
        <v>23989</v>
      </c>
      <c r="O27" s="13">
        <f t="shared" si="4"/>
        <v>4027</v>
      </c>
      <c r="P27" s="13">
        <f t="shared" si="4"/>
        <v>67636</v>
      </c>
      <c r="Q27" s="13">
        <f t="shared" si="4"/>
        <v>3618</v>
      </c>
      <c r="R27" s="13">
        <f t="shared" si="4"/>
        <v>69743</v>
      </c>
      <c r="S27" s="42"/>
      <c r="T27" s="13">
        <f t="shared" ref="T27:AA27" si="5">+T28+T29</f>
        <v>37203</v>
      </c>
      <c r="U27" s="13">
        <f t="shared" si="5"/>
        <v>22186</v>
      </c>
      <c r="V27" s="13">
        <f t="shared" si="5"/>
        <v>40947</v>
      </c>
      <c r="W27" s="13">
        <f t="shared" si="5"/>
        <v>27284</v>
      </c>
      <c r="X27" s="13">
        <f t="shared" si="5"/>
        <v>4668</v>
      </c>
      <c r="Y27" s="13">
        <f t="shared" si="5"/>
        <v>75635</v>
      </c>
      <c r="Z27" s="13">
        <f t="shared" si="5"/>
        <v>4104</v>
      </c>
      <c r="AA27" s="13">
        <f t="shared" si="5"/>
        <v>77549</v>
      </c>
    </row>
    <row r="28" spans="1:27" ht="15" customHeight="1" x14ac:dyDescent="0.25">
      <c r="A28" s="23" t="s">
        <v>51</v>
      </c>
      <c r="B28" s="15">
        <f t="shared" ref="B28:I28" si="6">+B5+B6+B7+B12</f>
        <v>3529</v>
      </c>
      <c r="C28" s="15">
        <f t="shared" si="6"/>
        <v>2056</v>
      </c>
      <c r="D28" s="15">
        <f t="shared" si="6"/>
        <v>2276</v>
      </c>
      <c r="E28" s="15">
        <f t="shared" si="6"/>
        <v>1480</v>
      </c>
      <c r="F28" s="15">
        <f t="shared" si="6"/>
        <v>273</v>
      </c>
      <c r="G28" s="15">
        <f t="shared" si="6"/>
        <v>3892</v>
      </c>
      <c r="H28" s="15">
        <f t="shared" si="6"/>
        <v>187</v>
      </c>
      <c r="I28" s="15">
        <f t="shared" si="6"/>
        <v>1796</v>
      </c>
      <c r="J28" s="50"/>
      <c r="K28" s="15">
        <f t="shared" ref="K28:R28" si="7">+K5+K6+K7+K12</f>
        <v>15066</v>
      </c>
      <c r="L28" s="15">
        <f t="shared" si="7"/>
        <v>9465</v>
      </c>
      <c r="M28" s="15">
        <f t="shared" si="7"/>
        <v>16171</v>
      </c>
      <c r="N28" s="15">
        <f t="shared" si="7"/>
        <v>9961</v>
      </c>
      <c r="O28" s="15">
        <f t="shared" si="7"/>
        <v>1816</v>
      </c>
      <c r="P28" s="15">
        <f t="shared" si="7"/>
        <v>27230</v>
      </c>
      <c r="Q28" s="15">
        <f t="shared" si="7"/>
        <v>1292</v>
      </c>
      <c r="R28" s="15">
        <f t="shared" si="7"/>
        <v>13890</v>
      </c>
      <c r="S28" s="42"/>
      <c r="T28" s="15">
        <f t="shared" ref="T28:AA28" si="8">+T5+T6+T7+T12</f>
        <v>18595</v>
      </c>
      <c r="U28" s="15">
        <f t="shared" si="8"/>
        <v>11521</v>
      </c>
      <c r="V28" s="15">
        <f t="shared" si="8"/>
        <v>18447</v>
      </c>
      <c r="W28" s="15">
        <f t="shared" si="8"/>
        <v>11441</v>
      </c>
      <c r="X28" s="15">
        <f t="shared" si="8"/>
        <v>2089</v>
      </c>
      <c r="Y28" s="15">
        <f t="shared" si="8"/>
        <v>31122</v>
      </c>
      <c r="Z28" s="15">
        <f t="shared" si="8"/>
        <v>1479</v>
      </c>
      <c r="AA28" s="15">
        <f t="shared" si="8"/>
        <v>15686</v>
      </c>
    </row>
    <row r="29" spans="1:27" ht="15" customHeight="1" x14ac:dyDescent="0.25">
      <c r="A29" s="23" t="s">
        <v>52</v>
      </c>
      <c r="B29" s="15">
        <f t="shared" ref="B29:I29" si="9">+B8+B9+B10+B11+B13</f>
        <v>3200</v>
      </c>
      <c r="C29" s="15">
        <f t="shared" si="9"/>
        <v>1623</v>
      </c>
      <c r="D29" s="15">
        <f t="shared" si="9"/>
        <v>2302</v>
      </c>
      <c r="E29" s="15">
        <f t="shared" si="9"/>
        <v>1815</v>
      </c>
      <c r="F29" s="15">
        <f t="shared" si="9"/>
        <v>368</v>
      </c>
      <c r="G29" s="15">
        <f t="shared" si="9"/>
        <v>4107</v>
      </c>
      <c r="H29" s="15">
        <f t="shared" si="9"/>
        <v>299</v>
      </c>
      <c r="I29" s="15">
        <f t="shared" si="9"/>
        <v>6010</v>
      </c>
      <c r="J29" s="50"/>
      <c r="K29" s="15">
        <f t="shared" ref="K29:R29" si="10">+K8+K9+K10+K11+K13</f>
        <v>15408</v>
      </c>
      <c r="L29" s="15">
        <f t="shared" si="10"/>
        <v>9042</v>
      </c>
      <c r="M29" s="15">
        <f t="shared" si="10"/>
        <v>20198</v>
      </c>
      <c r="N29" s="15">
        <f t="shared" si="10"/>
        <v>14028</v>
      </c>
      <c r="O29" s="15">
        <f t="shared" si="10"/>
        <v>2211</v>
      </c>
      <c r="P29" s="15">
        <f t="shared" si="10"/>
        <v>40406</v>
      </c>
      <c r="Q29" s="15">
        <f t="shared" si="10"/>
        <v>2326</v>
      </c>
      <c r="R29" s="15">
        <f t="shared" si="10"/>
        <v>55853</v>
      </c>
      <c r="S29" s="42"/>
      <c r="T29" s="15">
        <f t="shared" ref="T29:AA29" si="11">+T8+T9+T10+T11+T13</f>
        <v>18608</v>
      </c>
      <c r="U29" s="15">
        <f t="shared" si="11"/>
        <v>10665</v>
      </c>
      <c r="V29" s="15">
        <f t="shared" si="11"/>
        <v>22500</v>
      </c>
      <c r="W29" s="15">
        <f t="shared" si="11"/>
        <v>15843</v>
      </c>
      <c r="X29" s="15">
        <f t="shared" si="11"/>
        <v>2579</v>
      </c>
      <c r="Y29" s="15">
        <f t="shared" si="11"/>
        <v>44513</v>
      </c>
      <c r="Z29" s="15">
        <f t="shared" si="11"/>
        <v>2625</v>
      </c>
      <c r="AA29" s="15">
        <f t="shared" si="11"/>
        <v>61863</v>
      </c>
    </row>
    <row r="30" spans="1:27" ht="15" customHeight="1" x14ac:dyDescent="0.25">
      <c r="A30" s="22" t="s">
        <v>21</v>
      </c>
      <c r="B30" s="13">
        <f t="shared" ref="B30:I30" si="12">+B14+B15+B16+B17</f>
        <v>3971</v>
      </c>
      <c r="C30" s="13">
        <f t="shared" si="12"/>
        <v>2071</v>
      </c>
      <c r="D30" s="13">
        <f t="shared" si="12"/>
        <v>1901</v>
      </c>
      <c r="E30" s="13">
        <f t="shared" si="12"/>
        <v>1274</v>
      </c>
      <c r="F30" s="13">
        <f t="shared" si="12"/>
        <v>179</v>
      </c>
      <c r="G30" s="13">
        <f t="shared" si="12"/>
        <v>3983</v>
      </c>
      <c r="H30" s="13">
        <f t="shared" si="12"/>
        <v>227</v>
      </c>
      <c r="I30" s="13">
        <f t="shared" si="12"/>
        <v>2476</v>
      </c>
      <c r="J30" s="50"/>
      <c r="K30" s="13">
        <f t="shared" ref="K30:R30" si="13">+K14+K15+K16+K17</f>
        <v>18378</v>
      </c>
      <c r="L30" s="13">
        <f t="shared" si="13"/>
        <v>9163</v>
      </c>
      <c r="M30" s="13">
        <f t="shared" si="13"/>
        <v>12007</v>
      </c>
      <c r="N30" s="13">
        <f t="shared" si="13"/>
        <v>8327</v>
      </c>
      <c r="O30" s="13">
        <f t="shared" si="13"/>
        <v>981</v>
      </c>
      <c r="P30" s="13">
        <f t="shared" si="13"/>
        <v>27721</v>
      </c>
      <c r="Q30" s="13">
        <f t="shared" si="13"/>
        <v>1176</v>
      </c>
      <c r="R30" s="13">
        <f t="shared" si="13"/>
        <v>20370</v>
      </c>
      <c r="S30" s="42"/>
      <c r="T30" s="13">
        <f t="shared" ref="T30:AA30" si="14">+T14+T15+T16+T17</f>
        <v>22349</v>
      </c>
      <c r="U30" s="13">
        <f t="shared" si="14"/>
        <v>11234</v>
      </c>
      <c r="V30" s="13">
        <f t="shared" si="14"/>
        <v>13908</v>
      </c>
      <c r="W30" s="13">
        <f t="shared" si="14"/>
        <v>9601</v>
      </c>
      <c r="X30" s="13">
        <f t="shared" si="14"/>
        <v>1160</v>
      </c>
      <c r="Y30" s="13">
        <f t="shared" si="14"/>
        <v>31704</v>
      </c>
      <c r="Z30" s="13">
        <f t="shared" si="14"/>
        <v>1403</v>
      </c>
      <c r="AA30" s="13">
        <f t="shared" si="14"/>
        <v>22846</v>
      </c>
    </row>
    <row r="31" spans="1:27" ht="15" customHeight="1" x14ac:dyDescent="0.25">
      <c r="A31" s="22" t="s">
        <v>53</v>
      </c>
      <c r="B31" s="13">
        <f t="shared" ref="B31:I31" si="15">+B32+B33</f>
        <v>8699</v>
      </c>
      <c r="C31" s="13">
        <f t="shared" si="15"/>
        <v>4807</v>
      </c>
      <c r="D31" s="13">
        <f t="shared" si="15"/>
        <v>4008</v>
      </c>
      <c r="E31" s="13">
        <f t="shared" si="15"/>
        <v>7034</v>
      </c>
      <c r="F31" s="13">
        <f t="shared" si="15"/>
        <v>582</v>
      </c>
      <c r="G31" s="13">
        <f t="shared" si="15"/>
        <v>17153</v>
      </c>
      <c r="H31" s="13">
        <f t="shared" si="15"/>
        <v>541</v>
      </c>
      <c r="I31" s="13">
        <f t="shared" si="15"/>
        <v>6598</v>
      </c>
      <c r="J31" s="50"/>
      <c r="K31" s="13">
        <f t="shared" ref="K31:R31" si="16">+K32+K33</f>
        <v>45372</v>
      </c>
      <c r="L31" s="13">
        <f t="shared" si="16"/>
        <v>27708</v>
      </c>
      <c r="M31" s="13">
        <f t="shared" si="16"/>
        <v>25569</v>
      </c>
      <c r="N31" s="13">
        <f t="shared" si="16"/>
        <v>43711</v>
      </c>
      <c r="O31" s="13">
        <f t="shared" si="16"/>
        <v>2831</v>
      </c>
      <c r="P31" s="13">
        <f t="shared" si="16"/>
        <v>113111</v>
      </c>
      <c r="Q31" s="13">
        <f t="shared" si="16"/>
        <v>2801</v>
      </c>
      <c r="R31" s="13">
        <f t="shared" si="16"/>
        <v>53688</v>
      </c>
      <c r="S31" s="42"/>
      <c r="T31" s="13">
        <f t="shared" ref="T31:AA31" si="17">+T32+T33</f>
        <v>54071</v>
      </c>
      <c r="U31" s="13">
        <f t="shared" si="17"/>
        <v>32515</v>
      </c>
      <c r="V31" s="13">
        <f t="shared" si="17"/>
        <v>29577</v>
      </c>
      <c r="W31" s="13">
        <f t="shared" si="17"/>
        <v>50745</v>
      </c>
      <c r="X31" s="13">
        <f t="shared" si="17"/>
        <v>3413</v>
      </c>
      <c r="Y31" s="13">
        <f t="shared" si="17"/>
        <v>130264</v>
      </c>
      <c r="Z31" s="13">
        <f t="shared" si="17"/>
        <v>3342</v>
      </c>
      <c r="AA31" s="13">
        <f t="shared" si="17"/>
        <v>60286</v>
      </c>
    </row>
    <row r="32" spans="1:27" ht="15" customHeight="1" x14ac:dyDescent="0.25">
      <c r="A32" s="23" t="s">
        <v>23</v>
      </c>
      <c r="B32" s="15">
        <f t="shared" ref="B32:I32" si="18">+B18+B19+B20+B21+B22+B23</f>
        <v>5778</v>
      </c>
      <c r="C32" s="15">
        <f t="shared" si="18"/>
        <v>3017</v>
      </c>
      <c r="D32" s="15">
        <f t="shared" si="18"/>
        <v>2486</v>
      </c>
      <c r="E32" s="15">
        <f t="shared" si="18"/>
        <v>4224</v>
      </c>
      <c r="F32" s="15">
        <f t="shared" si="18"/>
        <v>339</v>
      </c>
      <c r="G32" s="15">
        <f t="shared" si="18"/>
        <v>10231</v>
      </c>
      <c r="H32" s="15">
        <f t="shared" si="18"/>
        <v>376</v>
      </c>
      <c r="I32" s="15">
        <f t="shared" si="18"/>
        <v>3630</v>
      </c>
      <c r="K32" s="15">
        <f t="shared" ref="K32:R32" si="19">+K18+K19+K20+K21+K22+K23</f>
        <v>30590</v>
      </c>
      <c r="L32" s="15">
        <f t="shared" si="19"/>
        <v>17982</v>
      </c>
      <c r="M32" s="15">
        <f t="shared" si="19"/>
        <v>16306</v>
      </c>
      <c r="N32" s="15">
        <f t="shared" si="19"/>
        <v>29916</v>
      </c>
      <c r="O32" s="15">
        <f t="shared" si="19"/>
        <v>1905</v>
      </c>
      <c r="P32" s="15">
        <f t="shared" si="19"/>
        <v>73128</v>
      </c>
      <c r="Q32" s="15">
        <f t="shared" si="19"/>
        <v>2012</v>
      </c>
      <c r="R32" s="15">
        <f t="shared" si="19"/>
        <v>33195</v>
      </c>
      <c r="S32" s="42"/>
      <c r="T32" s="15">
        <f t="shared" ref="T32:AA32" si="20">+T18+T19+T20+T21+T22+T23</f>
        <v>36368</v>
      </c>
      <c r="U32" s="15">
        <f t="shared" si="20"/>
        <v>20999</v>
      </c>
      <c r="V32" s="15">
        <f t="shared" si="20"/>
        <v>18792</v>
      </c>
      <c r="W32" s="15">
        <f t="shared" si="20"/>
        <v>34140</v>
      </c>
      <c r="X32" s="15">
        <f t="shared" si="20"/>
        <v>2244</v>
      </c>
      <c r="Y32" s="15">
        <f t="shared" si="20"/>
        <v>83359</v>
      </c>
      <c r="Z32" s="15">
        <f t="shared" si="20"/>
        <v>2388</v>
      </c>
      <c r="AA32" s="15">
        <f t="shared" si="20"/>
        <v>36825</v>
      </c>
    </row>
    <row r="33" spans="1:27" ht="15" customHeight="1" x14ac:dyDescent="0.25">
      <c r="A33" s="16" t="s">
        <v>24</v>
      </c>
      <c r="B33" s="17">
        <f t="shared" ref="B33:I33" si="21">+B24+B25</f>
        <v>2921</v>
      </c>
      <c r="C33" s="17">
        <f t="shared" si="21"/>
        <v>1790</v>
      </c>
      <c r="D33" s="17">
        <f t="shared" si="21"/>
        <v>1522</v>
      </c>
      <c r="E33" s="17">
        <f t="shared" si="21"/>
        <v>2810</v>
      </c>
      <c r="F33" s="17">
        <f t="shared" si="21"/>
        <v>243</v>
      </c>
      <c r="G33" s="17">
        <f t="shared" si="21"/>
        <v>6922</v>
      </c>
      <c r="H33" s="17">
        <f t="shared" si="21"/>
        <v>165</v>
      </c>
      <c r="I33" s="17">
        <f t="shared" si="21"/>
        <v>2968</v>
      </c>
      <c r="K33" s="17">
        <f t="shared" ref="K33:R33" si="22">+K24+K25</f>
        <v>14782</v>
      </c>
      <c r="L33" s="17">
        <f t="shared" si="22"/>
        <v>9726</v>
      </c>
      <c r="M33" s="17">
        <f t="shared" si="22"/>
        <v>9263</v>
      </c>
      <c r="N33" s="17">
        <f t="shared" si="22"/>
        <v>13795</v>
      </c>
      <c r="O33" s="17">
        <f t="shared" si="22"/>
        <v>926</v>
      </c>
      <c r="P33" s="17">
        <f t="shared" si="22"/>
        <v>39983</v>
      </c>
      <c r="Q33" s="17">
        <f t="shared" si="22"/>
        <v>789</v>
      </c>
      <c r="R33" s="17">
        <f t="shared" si="22"/>
        <v>20493</v>
      </c>
      <c r="S33" s="42"/>
      <c r="T33" s="17">
        <f t="shared" ref="T33:AA33" si="23">+T24+T25</f>
        <v>17703</v>
      </c>
      <c r="U33" s="17">
        <f t="shared" si="23"/>
        <v>11516</v>
      </c>
      <c r="V33" s="17">
        <f t="shared" si="23"/>
        <v>10785</v>
      </c>
      <c r="W33" s="17">
        <f t="shared" si="23"/>
        <v>16605</v>
      </c>
      <c r="X33" s="17">
        <f t="shared" si="23"/>
        <v>1169</v>
      </c>
      <c r="Y33" s="17">
        <f t="shared" si="23"/>
        <v>46905</v>
      </c>
      <c r="Z33" s="17">
        <f t="shared" si="23"/>
        <v>954</v>
      </c>
      <c r="AA33" s="17">
        <f t="shared" si="23"/>
        <v>23461</v>
      </c>
    </row>
    <row r="34" spans="1:27" ht="15" customHeight="1" x14ac:dyDescent="0.25">
      <c r="A34" s="24" t="s">
        <v>63</v>
      </c>
    </row>
    <row r="35" spans="1:27" ht="15" customHeight="1" x14ac:dyDescent="0.25">
      <c r="T35" s="3"/>
      <c r="U35" s="3"/>
      <c r="V35" s="3"/>
      <c r="W35" s="3"/>
      <c r="X35" s="3"/>
      <c r="Y35" s="3"/>
      <c r="Z35" s="3"/>
      <c r="AA35" s="3"/>
    </row>
  </sheetData>
  <mergeCells count="5">
    <mergeCell ref="A1:I1"/>
    <mergeCell ref="A2:A4"/>
    <mergeCell ref="B2:I2"/>
    <mergeCell ref="K2:R2"/>
    <mergeCell ref="T2:AA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Normal="100" workbookViewId="0">
      <selection activeCell="A9" sqref="A9:A10"/>
    </sheetView>
  </sheetViews>
  <sheetFormatPr defaultColWidth="9.140625" defaultRowHeight="13.5" x14ac:dyDescent="0.25"/>
  <cols>
    <col min="1" max="1" width="25.140625" style="20" customWidth="1"/>
    <col min="2" max="5" width="11.42578125" style="20" customWidth="1"/>
    <col min="6" max="6" width="3.5703125" style="20" customWidth="1"/>
    <col min="7" max="10" width="11.7109375" style="20" customWidth="1"/>
    <col min="11" max="11" width="3.28515625" style="20" customWidth="1"/>
    <col min="12" max="15" width="11.42578125" style="20" customWidth="1"/>
    <col min="16" max="16" width="3.5703125" style="20" customWidth="1"/>
    <col min="17" max="20" width="11.7109375" style="20" customWidth="1"/>
    <col min="21" max="21" width="3.28515625" style="20" customWidth="1"/>
    <col min="22" max="25" width="11.42578125" style="20" customWidth="1"/>
    <col min="26" max="26" width="3.5703125" style="20" customWidth="1"/>
    <col min="27" max="30" width="11.7109375" style="20" customWidth="1"/>
    <col min="31" max="16384" width="9.140625" style="20"/>
  </cols>
  <sheetData>
    <row r="1" spans="1:30" s="38" customFormat="1" ht="15" customHeight="1" x14ac:dyDescent="0.2">
      <c r="A1" s="79" t="s">
        <v>139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30" s="38" customFormat="1" ht="15" customHeight="1" x14ac:dyDescent="0.2">
      <c r="A2" s="74" t="s">
        <v>22</v>
      </c>
      <c r="B2" s="80" t="s">
        <v>66</v>
      </c>
      <c r="C2" s="80"/>
      <c r="D2" s="80"/>
      <c r="E2" s="80"/>
      <c r="F2" s="80"/>
      <c r="G2" s="80"/>
      <c r="H2" s="80"/>
      <c r="I2" s="80"/>
      <c r="J2" s="80"/>
      <c r="K2" s="48"/>
      <c r="L2" s="80" t="s">
        <v>75</v>
      </c>
      <c r="M2" s="80"/>
      <c r="N2" s="80"/>
      <c r="O2" s="80"/>
      <c r="P2" s="80"/>
      <c r="Q2" s="80"/>
      <c r="R2" s="80"/>
      <c r="S2" s="80"/>
      <c r="T2" s="80"/>
      <c r="U2" s="48"/>
      <c r="V2" s="80" t="s">
        <v>0</v>
      </c>
      <c r="W2" s="80"/>
      <c r="X2" s="80"/>
      <c r="Y2" s="80"/>
      <c r="Z2" s="80"/>
      <c r="AA2" s="80"/>
      <c r="AB2" s="80"/>
      <c r="AC2" s="80"/>
      <c r="AD2" s="80"/>
    </row>
    <row r="3" spans="1:30" ht="15" customHeight="1" x14ac:dyDescent="0.25">
      <c r="A3" s="84"/>
      <c r="B3" s="77" t="s">
        <v>30</v>
      </c>
      <c r="C3" s="81"/>
      <c r="D3" s="81"/>
      <c r="E3" s="82"/>
      <c r="F3" s="6"/>
      <c r="G3" s="77" t="s">
        <v>64</v>
      </c>
      <c r="H3" s="81"/>
      <c r="I3" s="81"/>
      <c r="J3" s="83"/>
      <c r="K3" s="49"/>
      <c r="L3" s="77" t="s">
        <v>30</v>
      </c>
      <c r="M3" s="81"/>
      <c r="N3" s="81"/>
      <c r="O3" s="82"/>
      <c r="P3" s="6"/>
      <c r="Q3" s="77" t="s">
        <v>64</v>
      </c>
      <c r="R3" s="81"/>
      <c r="S3" s="81"/>
      <c r="T3" s="83"/>
      <c r="U3" s="49"/>
      <c r="V3" s="77" t="s">
        <v>30</v>
      </c>
      <c r="W3" s="81"/>
      <c r="X3" s="81"/>
      <c r="Y3" s="82"/>
      <c r="Z3" s="6"/>
      <c r="AA3" s="77" t="s">
        <v>64</v>
      </c>
      <c r="AB3" s="81"/>
      <c r="AC3" s="81"/>
      <c r="AD3" s="83"/>
    </row>
    <row r="4" spans="1:30" ht="29.25" customHeight="1" x14ac:dyDescent="0.25">
      <c r="A4" s="84"/>
      <c r="B4" s="34" t="s">
        <v>69</v>
      </c>
      <c r="C4" s="4" t="s">
        <v>70</v>
      </c>
      <c r="D4" s="4" t="s">
        <v>71</v>
      </c>
      <c r="E4" s="4" t="s">
        <v>49</v>
      </c>
      <c r="F4" s="37"/>
      <c r="G4" s="34" t="s">
        <v>72</v>
      </c>
      <c r="H4" s="4" t="s">
        <v>73</v>
      </c>
      <c r="I4" s="4" t="s">
        <v>74</v>
      </c>
      <c r="J4" s="4" t="s">
        <v>49</v>
      </c>
      <c r="K4" s="4"/>
      <c r="L4" s="34" t="s">
        <v>69</v>
      </c>
      <c r="M4" s="4" t="s">
        <v>70</v>
      </c>
      <c r="N4" s="4" t="s">
        <v>71</v>
      </c>
      <c r="O4" s="4" t="s">
        <v>49</v>
      </c>
      <c r="P4" s="37"/>
      <c r="Q4" s="34" t="s">
        <v>72</v>
      </c>
      <c r="R4" s="4" t="s">
        <v>73</v>
      </c>
      <c r="S4" s="4" t="s">
        <v>74</v>
      </c>
      <c r="T4" s="4" t="s">
        <v>49</v>
      </c>
      <c r="U4" s="4"/>
      <c r="V4" s="34" t="s">
        <v>69</v>
      </c>
      <c r="W4" s="4" t="s">
        <v>70</v>
      </c>
      <c r="X4" s="4" t="s">
        <v>71</v>
      </c>
      <c r="Y4" s="4" t="s">
        <v>49</v>
      </c>
      <c r="Z4" s="37"/>
      <c r="AA4" s="34" t="s">
        <v>72</v>
      </c>
      <c r="AB4" s="4" t="s">
        <v>73</v>
      </c>
      <c r="AC4" s="4" t="s">
        <v>74</v>
      </c>
      <c r="AD4" s="4" t="s">
        <v>49</v>
      </c>
    </row>
    <row r="5" spans="1:30" ht="6.75" customHeight="1" x14ac:dyDescent="0.25">
      <c r="A5" s="85"/>
      <c r="B5" s="44"/>
      <c r="C5" s="44"/>
      <c r="D5" s="44"/>
      <c r="E5" s="36"/>
      <c r="F5" s="8"/>
      <c r="G5" s="44"/>
      <c r="H5" s="44"/>
      <c r="I5" s="44"/>
      <c r="J5" s="8"/>
      <c r="K5" s="7"/>
      <c r="L5" s="44"/>
      <c r="M5" s="44"/>
      <c r="N5" s="44"/>
      <c r="O5" s="36"/>
      <c r="P5" s="8"/>
      <c r="Q5" s="44"/>
      <c r="R5" s="44"/>
      <c r="S5" s="44"/>
      <c r="T5" s="8"/>
      <c r="U5" s="7"/>
      <c r="V5" s="44"/>
      <c r="W5" s="44"/>
      <c r="X5" s="44"/>
      <c r="Y5" s="36"/>
      <c r="Z5" s="8"/>
      <c r="AA5" s="44"/>
      <c r="AB5" s="44"/>
      <c r="AC5" s="44"/>
      <c r="AD5" s="8"/>
    </row>
    <row r="6" spans="1:30" ht="15" customHeight="1" x14ac:dyDescent="0.25">
      <c r="A6" s="18" t="s">
        <v>15</v>
      </c>
      <c r="B6" s="21">
        <v>3642</v>
      </c>
      <c r="C6" s="19">
        <v>3472</v>
      </c>
      <c r="D6" s="19">
        <v>2565</v>
      </c>
      <c r="E6" s="33">
        <f t="shared" ref="E6:E26" si="0">SUM(B6:D6)</f>
        <v>9679</v>
      </c>
      <c r="F6" s="21"/>
      <c r="G6" s="21">
        <v>31849.66</v>
      </c>
      <c r="H6" s="21">
        <v>79073.380000000296</v>
      </c>
      <c r="I6" s="21">
        <v>25357.7</v>
      </c>
      <c r="J6" s="21">
        <f t="shared" ref="J6:J26" si="1">SUM(G6:I6)</f>
        <v>136280.74000000031</v>
      </c>
      <c r="K6" s="21"/>
      <c r="L6" s="21">
        <v>38268</v>
      </c>
      <c r="M6" s="19">
        <v>18660</v>
      </c>
      <c r="N6" s="19">
        <v>14110</v>
      </c>
      <c r="O6" s="33">
        <f t="shared" ref="O6:O26" si="2">SUM(L6:N6)</f>
        <v>71038</v>
      </c>
      <c r="P6" s="21"/>
      <c r="Q6" s="21">
        <v>312396.63000000198</v>
      </c>
      <c r="R6" s="21">
        <v>360881.75000000099</v>
      </c>
      <c r="S6" s="21">
        <v>100079.2</v>
      </c>
      <c r="T6" s="21">
        <f t="shared" ref="T6:T26" si="3">SUM(Q6:S6)</f>
        <v>773357.58000000287</v>
      </c>
      <c r="U6" s="21"/>
      <c r="V6" s="21">
        <v>41910</v>
      </c>
      <c r="W6" s="19">
        <v>22132</v>
      </c>
      <c r="X6" s="19">
        <v>16675</v>
      </c>
      <c r="Y6" s="33">
        <f t="shared" ref="Y6:Y26" si="4">SUM(V6:X6)</f>
        <v>80717</v>
      </c>
      <c r="Z6" s="21"/>
      <c r="AA6" s="21">
        <v>344246.29000000196</v>
      </c>
      <c r="AB6" s="21">
        <v>439955.13000000129</v>
      </c>
      <c r="AC6" s="21">
        <v>125436.9</v>
      </c>
      <c r="AD6" s="21">
        <f t="shared" ref="AD6:AD26" si="5">SUM(AA6:AC6)</f>
        <v>909638.32000000321</v>
      </c>
    </row>
    <row r="7" spans="1:30" ht="15" customHeight="1" x14ac:dyDescent="0.25">
      <c r="A7" s="18" t="s">
        <v>11</v>
      </c>
      <c r="B7" s="21">
        <v>177</v>
      </c>
      <c r="C7" s="19">
        <v>312</v>
      </c>
      <c r="D7" s="19">
        <v>24</v>
      </c>
      <c r="E7" s="33">
        <f t="shared" si="0"/>
        <v>513</v>
      </c>
      <c r="F7" s="21"/>
      <c r="G7" s="21">
        <v>1318.75</v>
      </c>
      <c r="H7" s="21">
        <v>15893.85</v>
      </c>
      <c r="I7" s="21">
        <v>74.239999999999995</v>
      </c>
      <c r="J7" s="21">
        <f t="shared" si="1"/>
        <v>17286.84</v>
      </c>
      <c r="K7" s="21"/>
      <c r="L7" s="21">
        <v>1565</v>
      </c>
      <c r="M7" s="19">
        <v>1160</v>
      </c>
      <c r="N7" s="19">
        <v>123</v>
      </c>
      <c r="O7" s="33">
        <f t="shared" si="2"/>
        <v>2848</v>
      </c>
      <c r="P7" s="21"/>
      <c r="Q7" s="21">
        <v>7270.63</v>
      </c>
      <c r="R7" s="21">
        <v>35267.24</v>
      </c>
      <c r="S7" s="21">
        <v>188.42</v>
      </c>
      <c r="T7" s="21">
        <f t="shared" si="3"/>
        <v>42726.289999999994</v>
      </c>
      <c r="U7" s="21"/>
      <c r="V7" s="21">
        <v>1742</v>
      </c>
      <c r="W7" s="19">
        <v>1472</v>
      </c>
      <c r="X7" s="19">
        <v>147</v>
      </c>
      <c r="Y7" s="33">
        <f t="shared" si="4"/>
        <v>3361</v>
      </c>
      <c r="Z7" s="21"/>
      <c r="AA7" s="21">
        <v>8589.380000000001</v>
      </c>
      <c r="AB7" s="21">
        <v>51161.09</v>
      </c>
      <c r="AC7" s="21">
        <v>262.65999999999997</v>
      </c>
      <c r="AD7" s="21">
        <f t="shared" si="5"/>
        <v>60013.130000000005</v>
      </c>
    </row>
    <row r="8" spans="1:30" ht="15" customHeight="1" x14ac:dyDescent="0.25">
      <c r="A8" s="18" t="s">
        <v>10</v>
      </c>
      <c r="B8" s="21">
        <v>2635</v>
      </c>
      <c r="C8" s="19">
        <v>3051</v>
      </c>
      <c r="D8" s="19">
        <v>1633</v>
      </c>
      <c r="E8" s="33">
        <f t="shared" si="0"/>
        <v>7319</v>
      </c>
      <c r="F8" s="21"/>
      <c r="G8" s="21">
        <v>29005.52</v>
      </c>
      <c r="H8" s="21">
        <v>74053.209999999803</v>
      </c>
      <c r="I8" s="21">
        <v>18574.349999999999</v>
      </c>
      <c r="J8" s="21">
        <f t="shared" si="1"/>
        <v>121633.07999999981</v>
      </c>
      <c r="K8" s="21"/>
      <c r="L8" s="21">
        <v>30576</v>
      </c>
      <c r="M8" s="19">
        <v>16698</v>
      </c>
      <c r="N8" s="19">
        <v>9688</v>
      </c>
      <c r="O8" s="33">
        <f t="shared" si="2"/>
        <v>56962</v>
      </c>
      <c r="P8" s="21"/>
      <c r="Q8" s="21">
        <v>330757.38000000198</v>
      </c>
      <c r="R8" s="21">
        <v>415862.88</v>
      </c>
      <c r="S8" s="21">
        <v>105113.74</v>
      </c>
      <c r="T8" s="21">
        <f t="shared" si="3"/>
        <v>851734.00000000198</v>
      </c>
      <c r="U8" s="21"/>
      <c r="V8" s="21">
        <v>33211</v>
      </c>
      <c r="W8" s="19">
        <v>19749</v>
      </c>
      <c r="X8" s="19">
        <v>11321</v>
      </c>
      <c r="Y8" s="33">
        <f t="shared" si="4"/>
        <v>64281</v>
      </c>
      <c r="Z8" s="21"/>
      <c r="AA8" s="21">
        <v>359762.900000002</v>
      </c>
      <c r="AB8" s="21">
        <v>489916.08999999979</v>
      </c>
      <c r="AC8" s="21">
        <v>123688.09</v>
      </c>
      <c r="AD8" s="21">
        <f t="shared" si="5"/>
        <v>973367.08000000182</v>
      </c>
    </row>
    <row r="9" spans="1:30" ht="15" customHeight="1" x14ac:dyDescent="0.25">
      <c r="A9" s="18" t="s">
        <v>150</v>
      </c>
      <c r="B9" s="21">
        <v>2382</v>
      </c>
      <c r="C9" s="19">
        <v>936</v>
      </c>
      <c r="D9" s="19">
        <v>303</v>
      </c>
      <c r="E9" s="33">
        <f t="shared" si="0"/>
        <v>3621</v>
      </c>
      <c r="F9" s="21"/>
      <c r="G9" s="21">
        <v>18058.28</v>
      </c>
      <c r="H9" s="21">
        <v>4121.75</v>
      </c>
      <c r="I9" s="21">
        <v>627.55999999999995</v>
      </c>
      <c r="J9" s="21">
        <f t="shared" si="1"/>
        <v>22807.59</v>
      </c>
      <c r="K9" s="21"/>
      <c r="L9" s="21">
        <v>15261</v>
      </c>
      <c r="M9" s="19">
        <v>4207</v>
      </c>
      <c r="N9" s="19">
        <v>1686</v>
      </c>
      <c r="O9" s="33">
        <f t="shared" si="2"/>
        <v>21154</v>
      </c>
      <c r="P9" s="21"/>
      <c r="Q9" s="21">
        <v>104114.66</v>
      </c>
      <c r="R9" s="21">
        <v>18147.830000000002</v>
      </c>
      <c r="S9" s="21">
        <v>6833.65</v>
      </c>
      <c r="T9" s="21">
        <f t="shared" si="3"/>
        <v>129096.14</v>
      </c>
      <c r="U9" s="21"/>
      <c r="V9" s="21">
        <v>17643</v>
      </c>
      <c r="W9" s="19">
        <v>5143</v>
      </c>
      <c r="X9" s="19">
        <v>1989</v>
      </c>
      <c r="Y9" s="33">
        <f t="shared" si="4"/>
        <v>24775</v>
      </c>
      <c r="Z9" s="21"/>
      <c r="AA9" s="21">
        <v>122172.94</v>
      </c>
      <c r="AB9" s="21">
        <v>22269.58</v>
      </c>
      <c r="AC9" s="21">
        <v>7461.2099999999991</v>
      </c>
      <c r="AD9" s="21">
        <f t="shared" si="5"/>
        <v>151903.73000000001</v>
      </c>
    </row>
    <row r="10" spans="1:30" ht="15" customHeight="1" x14ac:dyDescent="0.25">
      <c r="A10" s="18" t="s">
        <v>151</v>
      </c>
      <c r="B10" s="21">
        <v>1109</v>
      </c>
      <c r="C10" s="19">
        <v>989</v>
      </c>
      <c r="D10" s="19">
        <v>1162</v>
      </c>
      <c r="E10" s="33">
        <f t="shared" si="0"/>
        <v>3260</v>
      </c>
      <c r="F10" s="21"/>
      <c r="G10" s="21">
        <v>2575.21</v>
      </c>
      <c r="H10" s="21">
        <v>11485.62</v>
      </c>
      <c r="I10" s="21">
        <v>6169.76</v>
      </c>
      <c r="J10" s="21">
        <f t="shared" si="1"/>
        <v>20230.590000000004</v>
      </c>
      <c r="K10" s="21"/>
      <c r="L10" s="21">
        <v>10174</v>
      </c>
      <c r="M10" s="19">
        <v>2815</v>
      </c>
      <c r="N10" s="19">
        <v>4952</v>
      </c>
      <c r="O10" s="33">
        <f t="shared" si="2"/>
        <v>17941</v>
      </c>
      <c r="P10" s="21"/>
      <c r="Q10" s="21">
        <v>18783.099999999999</v>
      </c>
      <c r="R10" s="21">
        <v>28680.09</v>
      </c>
      <c r="S10" s="21">
        <v>20949.169999999998</v>
      </c>
      <c r="T10" s="21">
        <f t="shared" si="3"/>
        <v>68412.36</v>
      </c>
      <c r="U10" s="21"/>
      <c r="V10" s="21">
        <v>11283</v>
      </c>
      <c r="W10" s="19">
        <v>3804</v>
      </c>
      <c r="X10" s="19">
        <v>6114</v>
      </c>
      <c r="Y10" s="33">
        <f t="shared" si="4"/>
        <v>21201</v>
      </c>
      <c r="Z10" s="21"/>
      <c r="AA10" s="21">
        <v>21358.309999999998</v>
      </c>
      <c r="AB10" s="21">
        <v>40165.71</v>
      </c>
      <c r="AC10" s="21">
        <v>27118.93</v>
      </c>
      <c r="AD10" s="21">
        <f t="shared" si="5"/>
        <v>88642.95</v>
      </c>
    </row>
    <row r="11" spans="1:30" ht="15" customHeight="1" x14ac:dyDescent="0.25">
      <c r="A11" s="18" t="s">
        <v>16</v>
      </c>
      <c r="B11" s="21">
        <v>3239</v>
      </c>
      <c r="C11" s="19">
        <v>4487</v>
      </c>
      <c r="D11" s="19">
        <v>1677</v>
      </c>
      <c r="E11" s="33">
        <f t="shared" si="0"/>
        <v>9403</v>
      </c>
      <c r="F11" s="21"/>
      <c r="G11" s="21">
        <v>27159.64</v>
      </c>
      <c r="H11" s="21">
        <v>76082.4200000001</v>
      </c>
      <c r="I11" s="21">
        <v>10838.18</v>
      </c>
      <c r="J11" s="21">
        <f t="shared" si="1"/>
        <v>114080.24000000011</v>
      </c>
      <c r="K11" s="21"/>
      <c r="L11" s="21">
        <v>58880</v>
      </c>
      <c r="M11" s="19">
        <v>19950</v>
      </c>
      <c r="N11" s="19">
        <v>20941</v>
      </c>
      <c r="O11" s="33">
        <f t="shared" si="2"/>
        <v>99771</v>
      </c>
      <c r="P11" s="21"/>
      <c r="Q11" s="21">
        <v>350336.13999999798</v>
      </c>
      <c r="R11" s="21">
        <v>265725.58999999898</v>
      </c>
      <c r="S11" s="21">
        <v>85446.540000000095</v>
      </c>
      <c r="T11" s="21">
        <f t="shared" si="3"/>
        <v>701508.26999999699</v>
      </c>
      <c r="U11" s="21"/>
      <c r="V11" s="21">
        <v>62119</v>
      </c>
      <c r="W11" s="19">
        <v>24437</v>
      </c>
      <c r="X11" s="19">
        <v>22618</v>
      </c>
      <c r="Y11" s="33">
        <f t="shared" si="4"/>
        <v>109174</v>
      </c>
      <c r="Z11" s="21"/>
      <c r="AA11" s="21">
        <v>377495.77999999799</v>
      </c>
      <c r="AB11" s="21">
        <v>341808.00999999908</v>
      </c>
      <c r="AC11" s="21">
        <v>96284.720000000088</v>
      </c>
      <c r="AD11" s="21">
        <f t="shared" si="5"/>
        <v>815588.5099999971</v>
      </c>
    </row>
    <row r="12" spans="1:30" ht="15" customHeight="1" x14ac:dyDescent="0.25">
      <c r="A12" s="18" t="s">
        <v>13</v>
      </c>
      <c r="B12" s="21">
        <v>825</v>
      </c>
      <c r="C12" s="19">
        <v>983</v>
      </c>
      <c r="D12" s="19">
        <v>406</v>
      </c>
      <c r="E12" s="33">
        <f t="shared" si="0"/>
        <v>2214</v>
      </c>
      <c r="F12" s="21"/>
      <c r="G12" s="21">
        <v>6461.57</v>
      </c>
      <c r="H12" s="21">
        <v>19391.060000000001</v>
      </c>
      <c r="I12" s="21">
        <v>2061.5</v>
      </c>
      <c r="J12" s="21">
        <f t="shared" si="1"/>
        <v>27914.13</v>
      </c>
      <c r="K12" s="21"/>
      <c r="L12" s="21">
        <v>12863</v>
      </c>
      <c r="M12" s="19">
        <v>4710</v>
      </c>
      <c r="N12" s="19">
        <v>4463</v>
      </c>
      <c r="O12" s="33">
        <f t="shared" si="2"/>
        <v>22036</v>
      </c>
      <c r="P12" s="21"/>
      <c r="Q12" s="21">
        <v>89486.379999999306</v>
      </c>
      <c r="R12" s="21">
        <v>83676.509999999995</v>
      </c>
      <c r="S12" s="21">
        <v>15886.69</v>
      </c>
      <c r="T12" s="21">
        <f t="shared" si="3"/>
        <v>189049.57999999932</v>
      </c>
      <c r="U12" s="21"/>
      <c r="V12" s="21">
        <v>13688</v>
      </c>
      <c r="W12" s="19">
        <v>5693</v>
      </c>
      <c r="X12" s="19">
        <v>4869</v>
      </c>
      <c r="Y12" s="33">
        <f t="shared" si="4"/>
        <v>24250</v>
      </c>
      <c r="Z12" s="21"/>
      <c r="AA12" s="21">
        <v>95947.949999999313</v>
      </c>
      <c r="AB12" s="21">
        <v>103067.56999999999</v>
      </c>
      <c r="AC12" s="21">
        <v>17948.190000000002</v>
      </c>
      <c r="AD12" s="21">
        <f t="shared" si="5"/>
        <v>216963.70999999932</v>
      </c>
    </row>
    <row r="13" spans="1:30" ht="15" customHeight="1" x14ac:dyDescent="0.25">
      <c r="A13" s="18" t="s">
        <v>9</v>
      </c>
      <c r="B13" s="21">
        <v>670</v>
      </c>
      <c r="C13" s="19">
        <v>827</v>
      </c>
      <c r="D13" s="19">
        <v>263</v>
      </c>
      <c r="E13" s="33">
        <f t="shared" si="0"/>
        <v>1760</v>
      </c>
      <c r="F13" s="21"/>
      <c r="G13" s="21">
        <v>1882.89</v>
      </c>
      <c r="H13" s="21">
        <v>3585.66</v>
      </c>
      <c r="I13" s="21">
        <v>1684.82</v>
      </c>
      <c r="J13" s="21">
        <f t="shared" si="1"/>
        <v>7153.37</v>
      </c>
      <c r="K13" s="21"/>
      <c r="L13" s="21">
        <v>8999</v>
      </c>
      <c r="M13" s="19">
        <v>2846</v>
      </c>
      <c r="N13" s="19">
        <v>1933</v>
      </c>
      <c r="O13" s="33">
        <f t="shared" si="2"/>
        <v>13778</v>
      </c>
      <c r="P13" s="21"/>
      <c r="Q13" s="21">
        <v>17738.889999999901</v>
      </c>
      <c r="R13" s="21">
        <v>11690.95</v>
      </c>
      <c r="S13" s="21">
        <v>5685.3400000000101</v>
      </c>
      <c r="T13" s="21">
        <f t="shared" si="3"/>
        <v>35115.179999999913</v>
      </c>
      <c r="U13" s="21"/>
      <c r="V13" s="21">
        <v>9669</v>
      </c>
      <c r="W13" s="19">
        <v>3673</v>
      </c>
      <c r="X13" s="19">
        <v>2196</v>
      </c>
      <c r="Y13" s="33">
        <f t="shared" si="4"/>
        <v>15538</v>
      </c>
      <c r="Z13" s="21"/>
      <c r="AA13" s="21">
        <v>19621.779999999901</v>
      </c>
      <c r="AB13" s="21">
        <v>15276.61</v>
      </c>
      <c r="AC13" s="21">
        <v>7370.1600000000099</v>
      </c>
      <c r="AD13" s="21">
        <f t="shared" si="5"/>
        <v>42268.549999999908</v>
      </c>
    </row>
    <row r="14" spans="1:30" ht="15" customHeight="1" x14ac:dyDescent="0.25">
      <c r="A14" s="18" t="s">
        <v>12</v>
      </c>
      <c r="B14" s="21">
        <v>2115</v>
      </c>
      <c r="C14" s="19">
        <v>2932</v>
      </c>
      <c r="D14" s="19">
        <v>360</v>
      </c>
      <c r="E14" s="33">
        <f t="shared" si="0"/>
        <v>5407</v>
      </c>
      <c r="F14" s="21"/>
      <c r="G14" s="21">
        <v>35670.58</v>
      </c>
      <c r="H14" s="21">
        <v>78788.290000000095</v>
      </c>
      <c r="I14" s="21">
        <v>4614.03</v>
      </c>
      <c r="J14" s="21">
        <f t="shared" si="1"/>
        <v>119072.9000000001</v>
      </c>
      <c r="K14" s="21"/>
      <c r="L14" s="21">
        <v>38834</v>
      </c>
      <c r="M14" s="19">
        <v>20578</v>
      </c>
      <c r="N14" s="19">
        <v>2673</v>
      </c>
      <c r="O14" s="33">
        <f t="shared" si="2"/>
        <v>62085</v>
      </c>
      <c r="P14" s="21"/>
      <c r="Q14" s="21">
        <v>442961.22000000102</v>
      </c>
      <c r="R14" s="21">
        <v>451667.86000000202</v>
      </c>
      <c r="S14" s="21">
        <v>27970.81</v>
      </c>
      <c r="T14" s="21">
        <f t="shared" si="3"/>
        <v>922599.89000000316</v>
      </c>
      <c r="U14" s="21"/>
      <c r="V14" s="21">
        <v>40949</v>
      </c>
      <c r="W14" s="19">
        <v>23510</v>
      </c>
      <c r="X14" s="19">
        <v>3033</v>
      </c>
      <c r="Y14" s="33">
        <f t="shared" si="4"/>
        <v>67492</v>
      </c>
      <c r="Z14" s="21"/>
      <c r="AA14" s="21">
        <v>478631.80000000104</v>
      </c>
      <c r="AB14" s="21">
        <v>530456.15000000212</v>
      </c>
      <c r="AC14" s="21">
        <v>32584.84</v>
      </c>
      <c r="AD14" s="21">
        <f t="shared" si="5"/>
        <v>1041672.7900000032</v>
      </c>
    </row>
    <row r="15" spans="1:30" ht="15" customHeight="1" x14ac:dyDescent="0.25">
      <c r="A15" s="18" t="s">
        <v>17</v>
      </c>
      <c r="B15" s="21">
        <v>2107</v>
      </c>
      <c r="C15" s="19">
        <v>2717</v>
      </c>
      <c r="D15" s="19">
        <v>299</v>
      </c>
      <c r="E15" s="33">
        <f t="shared" si="0"/>
        <v>5123</v>
      </c>
      <c r="F15" s="21"/>
      <c r="G15" s="21">
        <v>26224.1</v>
      </c>
      <c r="H15" s="21">
        <v>46834.3</v>
      </c>
      <c r="I15" s="21">
        <v>2336.7800000000002</v>
      </c>
      <c r="J15" s="21">
        <f t="shared" si="1"/>
        <v>75395.179999999993</v>
      </c>
      <c r="K15" s="21"/>
      <c r="L15" s="21">
        <v>39194</v>
      </c>
      <c r="M15" s="19">
        <v>12788</v>
      </c>
      <c r="N15" s="19">
        <v>2556</v>
      </c>
      <c r="O15" s="33">
        <f t="shared" si="2"/>
        <v>54538</v>
      </c>
      <c r="P15" s="21"/>
      <c r="Q15" s="21">
        <v>332046.29000000103</v>
      </c>
      <c r="R15" s="21">
        <v>213788.21</v>
      </c>
      <c r="S15" s="21">
        <v>16650.75</v>
      </c>
      <c r="T15" s="21">
        <f t="shared" si="3"/>
        <v>562485.25000000105</v>
      </c>
      <c r="U15" s="21"/>
      <c r="V15" s="21">
        <v>41301</v>
      </c>
      <c r="W15" s="19">
        <v>15505</v>
      </c>
      <c r="X15" s="19">
        <v>2855</v>
      </c>
      <c r="Y15" s="33">
        <f t="shared" si="4"/>
        <v>59661</v>
      </c>
      <c r="Z15" s="21"/>
      <c r="AA15" s="21">
        <v>358270.390000001</v>
      </c>
      <c r="AB15" s="21">
        <v>260622.51</v>
      </c>
      <c r="AC15" s="21">
        <v>18987.53</v>
      </c>
      <c r="AD15" s="21">
        <f t="shared" si="5"/>
        <v>637880.4300000011</v>
      </c>
    </row>
    <row r="16" spans="1:30" ht="15" customHeight="1" x14ac:dyDescent="0.25">
      <c r="A16" s="18" t="s">
        <v>8</v>
      </c>
      <c r="B16" s="21">
        <v>1206</v>
      </c>
      <c r="C16" s="19">
        <v>1585</v>
      </c>
      <c r="D16" s="19">
        <v>84</v>
      </c>
      <c r="E16" s="33">
        <f t="shared" si="0"/>
        <v>2875</v>
      </c>
      <c r="F16" s="21"/>
      <c r="G16" s="21">
        <v>14542.96</v>
      </c>
      <c r="H16" s="21">
        <v>33279.679999999898</v>
      </c>
      <c r="I16" s="21">
        <v>572.03</v>
      </c>
      <c r="J16" s="21">
        <f t="shared" si="1"/>
        <v>48394.669999999896</v>
      </c>
      <c r="K16" s="21"/>
      <c r="L16" s="21">
        <v>20739</v>
      </c>
      <c r="M16" s="19">
        <v>6777</v>
      </c>
      <c r="N16" s="19">
        <v>739</v>
      </c>
      <c r="O16" s="33">
        <f t="shared" si="2"/>
        <v>28255</v>
      </c>
      <c r="P16" s="21"/>
      <c r="Q16" s="21">
        <v>133017.57</v>
      </c>
      <c r="R16" s="21">
        <v>105014.18</v>
      </c>
      <c r="S16" s="21">
        <v>2836.91</v>
      </c>
      <c r="T16" s="21">
        <f t="shared" si="3"/>
        <v>240868.66</v>
      </c>
      <c r="U16" s="21"/>
      <c r="V16" s="21">
        <v>21945</v>
      </c>
      <c r="W16" s="19">
        <v>8362</v>
      </c>
      <c r="X16" s="19">
        <v>823</v>
      </c>
      <c r="Y16" s="33">
        <f t="shared" si="4"/>
        <v>31130</v>
      </c>
      <c r="Z16" s="21"/>
      <c r="AA16" s="21">
        <v>147560.53</v>
      </c>
      <c r="AB16" s="21">
        <v>138293.8599999999</v>
      </c>
      <c r="AC16" s="21">
        <v>3408.9399999999996</v>
      </c>
      <c r="AD16" s="21">
        <f t="shared" si="5"/>
        <v>289263.3299999999</v>
      </c>
    </row>
    <row r="17" spans="1:30" ht="15" customHeight="1" x14ac:dyDescent="0.25">
      <c r="A17" s="18" t="s">
        <v>18</v>
      </c>
      <c r="B17" s="21">
        <v>1262</v>
      </c>
      <c r="C17" s="19">
        <v>1976</v>
      </c>
      <c r="D17" s="19">
        <v>81</v>
      </c>
      <c r="E17" s="33">
        <f t="shared" si="0"/>
        <v>3319</v>
      </c>
      <c r="F17" s="21"/>
      <c r="G17" s="21">
        <v>13666.38</v>
      </c>
      <c r="H17" s="21">
        <v>52770.66</v>
      </c>
      <c r="I17" s="21">
        <v>886.5</v>
      </c>
      <c r="J17" s="21">
        <f t="shared" si="1"/>
        <v>67323.540000000008</v>
      </c>
      <c r="K17" s="21"/>
      <c r="L17" s="21">
        <v>25023</v>
      </c>
      <c r="M17" s="19">
        <v>10352</v>
      </c>
      <c r="N17" s="19">
        <v>884</v>
      </c>
      <c r="O17" s="33">
        <f t="shared" si="2"/>
        <v>36259</v>
      </c>
      <c r="P17" s="21"/>
      <c r="Q17" s="21">
        <v>176549.29</v>
      </c>
      <c r="R17" s="21">
        <v>195805.610000001</v>
      </c>
      <c r="S17" s="21">
        <v>5813.81</v>
      </c>
      <c r="T17" s="21">
        <f t="shared" si="3"/>
        <v>378168.71000000101</v>
      </c>
      <c r="U17" s="21"/>
      <c r="V17" s="21">
        <v>26285</v>
      </c>
      <c r="W17" s="19">
        <v>12328</v>
      </c>
      <c r="X17" s="19">
        <v>965</v>
      </c>
      <c r="Y17" s="33">
        <f t="shared" si="4"/>
        <v>39578</v>
      </c>
      <c r="Z17" s="21"/>
      <c r="AA17" s="21">
        <v>190215.67</v>
      </c>
      <c r="AB17" s="21">
        <v>248576.27000000101</v>
      </c>
      <c r="AC17" s="21">
        <v>6700.31</v>
      </c>
      <c r="AD17" s="21">
        <f t="shared" si="5"/>
        <v>445492.25000000099</v>
      </c>
    </row>
    <row r="18" spans="1:30" ht="15" customHeight="1" x14ac:dyDescent="0.25">
      <c r="A18" s="18" t="s">
        <v>7</v>
      </c>
      <c r="B18" s="21">
        <v>3183</v>
      </c>
      <c r="C18" s="19">
        <v>4071</v>
      </c>
      <c r="D18" s="19">
        <v>667</v>
      </c>
      <c r="E18" s="33">
        <f t="shared" si="0"/>
        <v>7921</v>
      </c>
      <c r="F18" s="21"/>
      <c r="G18" s="21">
        <v>26893.21</v>
      </c>
      <c r="H18" s="21">
        <v>63638.849999999897</v>
      </c>
      <c r="I18" s="21">
        <v>6432.36</v>
      </c>
      <c r="J18" s="21">
        <f t="shared" si="1"/>
        <v>96964.419999999896</v>
      </c>
      <c r="K18" s="21"/>
      <c r="L18" s="21">
        <v>49982</v>
      </c>
      <c r="M18" s="19">
        <v>13742</v>
      </c>
      <c r="N18" s="19">
        <v>6802</v>
      </c>
      <c r="O18" s="33">
        <f t="shared" si="2"/>
        <v>70526</v>
      </c>
      <c r="P18" s="21"/>
      <c r="Q18" s="21">
        <v>291020.40000000398</v>
      </c>
      <c r="R18" s="21">
        <v>206019.64</v>
      </c>
      <c r="S18" s="21">
        <v>37521.879999999903</v>
      </c>
      <c r="T18" s="21">
        <f t="shared" si="3"/>
        <v>534561.92000000388</v>
      </c>
      <c r="U18" s="21"/>
      <c r="V18" s="21">
        <v>53165</v>
      </c>
      <c r="W18" s="19">
        <v>17813</v>
      </c>
      <c r="X18" s="19">
        <v>7469</v>
      </c>
      <c r="Y18" s="33">
        <f t="shared" si="4"/>
        <v>78447</v>
      </c>
      <c r="Z18" s="21"/>
      <c r="AA18" s="21">
        <v>317913.610000004</v>
      </c>
      <c r="AB18" s="21">
        <v>269658.48999999993</v>
      </c>
      <c r="AC18" s="21">
        <v>43954.239999999903</v>
      </c>
      <c r="AD18" s="21">
        <f t="shared" si="5"/>
        <v>631526.34000000381</v>
      </c>
    </row>
    <row r="19" spans="1:30" ht="15" customHeight="1" x14ac:dyDescent="0.25">
      <c r="A19" s="18" t="s">
        <v>6</v>
      </c>
      <c r="B19" s="21">
        <v>1764</v>
      </c>
      <c r="C19" s="19">
        <v>1792</v>
      </c>
      <c r="D19" s="19">
        <v>549</v>
      </c>
      <c r="E19" s="33">
        <f t="shared" si="0"/>
        <v>4105</v>
      </c>
      <c r="F19" s="21"/>
      <c r="G19" s="21">
        <v>10930.36</v>
      </c>
      <c r="H19" s="21">
        <v>34979.08</v>
      </c>
      <c r="I19" s="21">
        <v>7000.4699999999903</v>
      </c>
      <c r="J19" s="21">
        <f t="shared" si="1"/>
        <v>52909.909999999989</v>
      </c>
      <c r="K19" s="21"/>
      <c r="L19" s="21">
        <v>35536</v>
      </c>
      <c r="M19" s="19">
        <v>9214</v>
      </c>
      <c r="N19" s="19">
        <v>7362</v>
      </c>
      <c r="O19" s="33">
        <f t="shared" si="2"/>
        <v>52112</v>
      </c>
      <c r="P19" s="21"/>
      <c r="Q19" s="21">
        <v>141719.94000000099</v>
      </c>
      <c r="R19" s="21">
        <v>108290.95</v>
      </c>
      <c r="S19" s="21">
        <v>43369.729999999901</v>
      </c>
      <c r="T19" s="21">
        <f t="shared" si="3"/>
        <v>293380.62000000093</v>
      </c>
      <c r="U19" s="21"/>
      <c r="V19" s="21">
        <v>37300</v>
      </c>
      <c r="W19" s="19">
        <v>11006</v>
      </c>
      <c r="X19" s="19">
        <v>7911</v>
      </c>
      <c r="Y19" s="33">
        <f t="shared" si="4"/>
        <v>56217</v>
      </c>
      <c r="Z19" s="21"/>
      <c r="AA19" s="21">
        <v>152650.30000000098</v>
      </c>
      <c r="AB19" s="21">
        <v>143270.03</v>
      </c>
      <c r="AC19" s="21">
        <v>50370.199999999895</v>
      </c>
      <c r="AD19" s="21">
        <f t="shared" si="5"/>
        <v>346290.5300000009</v>
      </c>
    </row>
    <row r="20" spans="1:30" ht="15" customHeight="1" x14ac:dyDescent="0.25">
      <c r="A20" s="18" t="s">
        <v>19</v>
      </c>
      <c r="B20" s="21">
        <v>803</v>
      </c>
      <c r="C20" s="19">
        <v>849</v>
      </c>
      <c r="D20" s="19">
        <v>335</v>
      </c>
      <c r="E20" s="33">
        <f t="shared" si="0"/>
        <v>1987</v>
      </c>
      <c r="F20" s="21"/>
      <c r="G20" s="21">
        <v>7321.5799999999899</v>
      </c>
      <c r="H20" s="21">
        <v>15354.64</v>
      </c>
      <c r="I20" s="21">
        <v>3019.75</v>
      </c>
      <c r="J20" s="21">
        <f t="shared" si="1"/>
        <v>25695.96999999999</v>
      </c>
      <c r="K20" s="21"/>
      <c r="L20" s="21">
        <v>14293</v>
      </c>
      <c r="M20" s="19">
        <v>4171</v>
      </c>
      <c r="N20" s="19">
        <v>4341</v>
      </c>
      <c r="O20" s="33">
        <f t="shared" si="2"/>
        <v>22805</v>
      </c>
      <c r="P20" s="21"/>
      <c r="Q20" s="21">
        <v>82115.439999999799</v>
      </c>
      <c r="R20" s="21">
        <v>46226.069999999898</v>
      </c>
      <c r="S20" s="21">
        <v>22080.930000000099</v>
      </c>
      <c r="T20" s="21">
        <f t="shared" si="3"/>
        <v>150422.4399999998</v>
      </c>
      <c r="U20" s="21"/>
      <c r="V20" s="21">
        <v>15096</v>
      </c>
      <c r="W20" s="19">
        <v>5020</v>
      </c>
      <c r="X20" s="19">
        <v>4676</v>
      </c>
      <c r="Y20" s="33">
        <f t="shared" si="4"/>
        <v>24792</v>
      </c>
      <c r="Z20" s="21"/>
      <c r="AA20" s="21">
        <v>89437.019999999786</v>
      </c>
      <c r="AB20" s="21">
        <v>61580.709999999897</v>
      </c>
      <c r="AC20" s="21">
        <v>25100.680000000099</v>
      </c>
      <c r="AD20" s="21">
        <f t="shared" si="5"/>
        <v>176118.4099999998</v>
      </c>
    </row>
    <row r="21" spans="1:30" ht="15" customHeight="1" x14ac:dyDescent="0.25">
      <c r="A21" s="18" t="s">
        <v>5</v>
      </c>
      <c r="B21" s="21">
        <v>3757</v>
      </c>
      <c r="C21" s="19">
        <v>6684</v>
      </c>
      <c r="D21" s="19">
        <v>524</v>
      </c>
      <c r="E21" s="33">
        <f t="shared" si="0"/>
        <v>10965</v>
      </c>
      <c r="F21" s="21"/>
      <c r="G21" s="21">
        <v>17618.8500000001</v>
      </c>
      <c r="H21" s="21">
        <v>71782.740000000005</v>
      </c>
      <c r="I21" s="21">
        <v>2880.55</v>
      </c>
      <c r="J21" s="21">
        <f t="shared" si="1"/>
        <v>92282.140000000116</v>
      </c>
      <c r="K21" s="21"/>
      <c r="L21" s="21">
        <v>58391</v>
      </c>
      <c r="M21" s="19">
        <v>24860</v>
      </c>
      <c r="N21" s="19">
        <v>6950</v>
      </c>
      <c r="O21" s="33">
        <f t="shared" si="2"/>
        <v>90201</v>
      </c>
      <c r="P21" s="21"/>
      <c r="Q21" s="21">
        <v>199028.71999999901</v>
      </c>
      <c r="R21" s="21">
        <v>179738.27999999901</v>
      </c>
      <c r="S21" s="21">
        <v>19116.419999999998</v>
      </c>
      <c r="T21" s="21">
        <f t="shared" si="3"/>
        <v>397883.419999998</v>
      </c>
      <c r="U21" s="21"/>
      <c r="V21" s="21">
        <v>62148</v>
      </c>
      <c r="W21" s="19">
        <v>31544</v>
      </c>
      <c r="X21" s="19">
        <v>7474</v>
      </c>
      <c r="Y21" s="33">
        <f t="shared" si="4"/>
        <v>101166</v>
      </c>
      <c r="Z21" s="21"/>
      <c r="AA21" s="21">
        <v>216647.5699999991</v>
      </c>
      <c r="AB21" s="21">
        <v>251521.01999999903</v>
      </c>
      <c r="AC21" s="21">
        <v>21996.969999999998</v>
      </c>
      <c r="AD21" s="21">
        <f t="shared" si="5"/>
        <v>490165.55999999808</v>
      </c>
    </row>
    <row r="22" spans="1:30" ht="15" customHeight="1" x14ac:dyDescent="0.25">
      <c r="A22" s="18" t="s">
        <v>20</v>
      </c>
      <c r="B22" s="21">
        <v>8829</v>
      </c>
      <c r="C22" s="19">
        <v>5125</v>
      </c>
      <c r="D22" s="19">
        <v>2874</v>
      </c>
      <c r="E22" s="33">
        <f t="shared" si="0"/>
        <v>16828</v>
      </c>
      <c r="F22" s="21"/>
      <c r="G22" s="21">
        <v>71125.620000000097</v>
      </c>
      <c r="H22" s="21">
        <v>90123.04</v>
      </c>
      <c r="I22" s="21">
        <v>14805.8</v>
      </c>
      <c r="J22" s="21">
        <f t="shared" si="1"/>
        <v>176054.46000000008</v>
      </c>
      <c r="K22" s="21"/>
      <c r="L22" s="21">
        <v>160106</v>
      </c>
      <c r="M22" s="19">
        <v>20060</v>
      </c>
      <c r="N22" s="19">
        <v>38741</v>
      </c>
      <c r="O22" s="33">
        <f t="shared" si="2"/>
        <v>218907</v>
      </c>
      <c r="P22" s="21"/>
      <c r="Q22" s="21">
        <v>747366.34999998996</v>
      </c>
      <c r="R22" s="21">
        <v>249327.24000000101</v>
      </c>
      <c r="S22" s="21">
        <v>107242.42</v>
      </c>
      <c r="T22" s="21">
        <f t="shared" si="3"/>
        <v>1103936.0099999909</v>
      </c>
      <c r="U22" s="21"/>
      <c r="V22" s="21">
        <v>168935</v>
      </c>
      <c r="W22" s="19">
        <v>25185</v>
      </c>
      <c r="X22" s="19">
        <v>41615</v>
      </c>
      <c r="Y22" s="33">
        <f t="shared" si="4"/>
        <v>235735</v>
      </c>
      <c r="Z22" s="21"/>
      <c r="AA22" s="21">
        <v>818491.96999999008</v>
      </c>
      <c r="AB22" s="21">
        <v>339450.28000000102</v>
      </c>
      <c r="AC22" s="21">
        <v>122048.22</v>
      </c>
      <c r="AD22" s="21">
        <f t="shared" si="5"/>
        <v>1279990.4699999911</v>
      </c>
    </row>
    <row r="23" spans="1:30" ht="15" customHeight="1" x14ac:dyDescent="0.25">
      <c r="A23" s="18" t="s">
        <v>4</v>
      </c>
      <c r="B23" s="21">
        <v>1789</v>
      </c>
      <c r="C23" s="19">
        <v>1631</v>
      </c>
      <c r="D23" s="19">
        <v>1026</v>
      </c>
      <c r="E23" s="33">
        <f t="shared" si="0"/>
        <v>4446</v>
      </c>
      <c r="F23" s="21"/>
      <c r="G23" s="21">
        <v>22988.27</v>
      </c>
      <c r="H23" s="21">
        <v>37808.32</v>
      </c>
      <c r="I23" s="21">
        <v>17216.28</v>
      </c>
      <c r="J23" s="21">
        <f t="shared" si="1"/>
        <v>78012.87</v>
      </c>
      <c r="K23" s="21"/>
      <c r="L23" s="21">
        <v>25426</v>
      </c>
      <c r="M23" s="19">
        <v>5323</v>
      </c>
      <c r="N23" s="19">
        <v>7170</v>
      </c>
      <c r="O23" s="33">
        <f t="shared" si="2"/>
        <v>37919</v>
      </c>
      <c r="P23" s="21"/>
      <c r="Q23" s="21">
        <v>214221.070000001</v>
      </c>
      <c r="R23" s="21">
        <v>87765.989999999903</v>
      </c>
      <c r="S23" s="21">
        <v>57933.58</v>
      </c>
      <c r="T23" s="21">
        <f t="shared" si="3"/>
        <v>359920.64000000089</v>
      </c>
      <c r="U23" s="21"/>
      <c r="V23" s="21">
        <v>27215</v>
      </c>
      <c r="W23" s="19">
        <v>6954</v>
      </c>
      <c r="X23" s="19">
        <v>8196</v>
      </c>
      <c r="Y23" s="33">
        <f t="shared" si="4"/>
        <v>42365</v>
      </c>
      <c r="Z23" s="21"/>
      <c r="AA23" s="21">
        <v>237209.34000000099</v>
      </c>
      <c r="AB23" s="21">
        <v>125574.30999999991</v>
      </c>
      <c r="AC23" s="21">
        <v>75149.86</v>
      </c>
      <c r="AD23" s="21">
        <f t="shared" si="5"/>
        <v>437933.51000000088</v>
      </c>
    </row>
    <row r="24" spans="1:30" ht="15" customHeight="1" x14ac:dyDescent="0.25">
      <c r="A24" s="18" t="s">
        <v>3</v>
      </c>
      <c r="B24" s="21">
        <v>4752</v>
      </c>
      <c r="C24" s="19">
        <v>2796</v>
      </c>
      <c r="D24" s="19">
        <v>2582</v>
      </c>
      <c r="E24" s="33">
        <f t="shared" si="0"/>
        <v>10130</v>
      </c>
      <c r="F24" s="21"/>
      <c r="G24" s="21">
        <v>31530.32</v>
      </c>
      <c r="H24" s="21">
        <v>36379.519999999997</v>
      </c>
      <c r="I24" s="21">
        <v>19812.68</v>
      </c>
      <c r="J24" s="21">
        <f t="shared" si="1"/>
        <v>87722.51999999999</v>
      </c>
      <c r="K24" s="21"/>
      <c r="L24" s="21">
        <v>75008</v>
      </c>
      <c r="M24" s="19">
        <v>8413</v>
      </c>
      <c r="N24" s="19">
        <v>19109</v>
      </c>
      <c r="O24" s="33">
        <f t="shared" si="2"/>
        <v>102530</v>
      </c>
      <c r="P24" s="21"/>
      <c r="Q24" s="21">
        <v>273361.56000000302</v>
      </c>
      <c r="R24" s="21">
        <v>85942.740000000194</v>
      </c>
      <c r="S24" s="21">
        <v>67821.509999999893</v>
      </c>
      <c r="T24" s="21">
        <f t="shared" si="3"/>
        <v>427125.81000000308</v>
      </c>
      <c r="U24" s="21"/>
      <c r="V24" s="21">
        <v>79760</v>
      </c>
      <c r="W24" s="19">
        <v>11209</v>
      </c>
      <c r="X24" s="19">
        <v>21691</v>
      </c>
      <c r="Y24" s="33">
        <f t="shared" si="4"/>
        <v>112660</v>
      </c>
      <c r="Z24" s="21"/>
      <c r="AA24" s="21">
        <v>304891.88000000303</v>
      </c>
      <c r="AB24" s="21">
        <v>122322.26000000018</v>
      </c>
      <c r="AC24" s="21">
        <v>87634.189999999886</v>
      </c>
      <c r="AD24" s="21">
        <f t="shared" si="5"/>
        <v>514848.3300000031</v>
      </c>
    </row>
    <row r="25" spans="1:30" ht="15" customHeight="1" x14ac:dyDescent="0.25">
      <c r="A25" s="18" t="s">
        <v>2</v>
      </c>
      <c r="B25" s="21">
        <v>7477</v>
      </c>
      <c r="C25" s="19">
        <v>6010</v>
      </c>
      <c r="D25" s="19">
        <v>3535</v>
      </c>
      <c r="E25" s="33">
        <f t="shared" si="0"/>
        <v>17022</v>
      </c>
      <c r="F25" s="21"/>
      <c r="G25" s="21">
        <v>71493.720000000205</v>
      </c>
      <c r="H25" s="21">
        <v>122533.5</v>
      </c>
      <c r="I25" s="21">
        <v>43297.599999999999</v>
      </c>
      <c r="J25" s="21">
        <f t="shared" si="1"/>
        <v>237324.82000000021</v>
      </c>
      <c r="K25" s="21"/>
      <c r="L25" s="21">
        <v>112233</v>
      </c>
      <c r="M25" s="19">
        <v>21829</v>
      </c>
      <c r="N25" s="19">
        <v>19319</v>
      </c>
      <c r="O25" s="33">
        <f t="shared" si="2"/>
        <v>153381</v>
      </c>
      <c r="P25" s="21"/>
      <c r="Q25" s="21">
        <v>659744.52999999304</v>
      </c>
      <c r="R25" s="21">
        <v>300683.390000001</v>
      </c>
      <c r="S25" s="21">
        <v>132257.38</v>
      </c>
      <c r="T25" s="21">
        <f t="shared" si="3"/>
        <v>1092685.2999999942</v>
      </c>
      <c r="U25" s="21"/>
      <c r="V25" s="21">
        <v>119710</v>
      </c>
      <c r="W25" s="19">
        <v>27839</v>
      </c>
      <c r="X25" s="19">
        <v>22854</v>
      </c>
      <c r="Y25" s="33">
        <f t="shared" si="4"/>
        <v>170403</v>
      </c>
      <c r="Z25" s="21"/>
      <c r="AA25" s="21">
        <v>731238.24999999325</v>
      </c>
      <c r="AB25" s="21">
        <v>423216.890000001</v>
      </c>
      <c r="AC25" s="21">
        <v>175554.98</v>
      </c>
      <c r="AD25" s="21">
        <f t="shared" si="5"/>
        <v>1330010.1199999943</v>
      </c>
    </row>
    <row r="26" spans="1:30" ht="15" customHeight="1" x14ac:dyDescent="0.25">
      <c r="A26" s="18" t="s">
        <v>1</v>
      </c>
      <c r="B26" s="21">
        <v>2709</v>
      </c>
      <c r="C26" s="19">
        <v>4473</v>
      </c>
      <c r="D26" s="19">
        <v>1518</v>
      </c>
      <c r="E26" s="33">
        <f t="shared" si="0"/>
        <v>8700</v>
      </c>
      <c r="F26" s="21"/>
      <c r="G26" s="21">
        <v>57596.409999999902</v>
      </c>
      <c r="H26" s="21">
        <v>198462.91</v>
      </c>
      <c r="I26" s="21">
        <v>38286.550000000097</v>
      </c>
      <c r="J26" s="21">
        <f t="shared" si="1"/>
        <v>294345.87</v>
      </c>
      <c r="K26" s="21"/>
      <c r="L26" s="21">
        <v>29462</v>
      </c>
      <c r="M26" s="19">
        <v>10925</v>
      </c>
      <c r="N26" s="19">
        <v>8876</v>
      </c>
      <c r="O26" s="33">
        <f t="shared" si="2"/>
        <v>49263</v>
      </c>
      <c r="P26" s="21"/>
      <c r="Q26" s="21">
        <v>385101.82000000298</v>
      </c>
      <c r="R26" s="21">
        <v>353357.5</v>
      </c>
      <c r="S26" s="21">
        <v>140656.75</v>
      </c>
      <c r="T26" s="21">
        <f t="shared" si="3"/>
        <v>879116.07000000298</v>
      </c>
      <c r="U26" s="21"/>
      <c r="V26" s="21">
        <v>32171</v>
      </c>
      <c r="W26" s="19">
        <v>15398</v>
      </c>
      <c r="X26" s="19">
        <v>10394</v>
      </c>
      <c r="Y26" s="33">
        <f t="shared" si="4"/>
        <v>57963</v>
      </c>
      <c r="Z26" s="21"/>
      <c r="AA26" s="21">
        <v>442698.23000000289</v>
      </c>
      <c r="AB26" s="21">
        <v>551820.41</v>
      </c>
      <c r="AC26" s="21">
        <v>178943.3000000001</v>
      </c>
      <c r="AD26" s="21">
        <f t="shared" si="5"/>
        <v>1173461.940000003</v>
      </c>
    </row>
    <row r="27" spans="1:30" ht="15" customHeight="1" x14ac:dyDescent="0.25">
      <c r="A27" s="11" t="s">
        <v>14</v>
      </c>
      <c r="B27" s="12">
        <f t="shared" ref="B27:E27" si="6">SUM(B6:B26)</f>
        <v>56432</v>
      </c>
      <c r="C27" s="12">
        <f t="shared" si="6"/>
        <v>57698</v>
      </c>
      <c r="D27" s="12">
        <f t="shared" si="6"/>
        <v>22467</v>
      </c>
      <c r="E27" s="12">
        <f t="shared" si="6"/>
        <v>136597</v>
      </c>
      <c r="F27" s="12"/>
      <c r="G27" s="12">
        <f t="shared" ref="G27:O27" si="7">SUM(G6:G26)</f>
        <v>525913.88000000035</v>
      </c>
      <c r="H27" s="12">
        <f t="shared" si="7"/>
        <v>1166422.48</v>
      </c>
      <c r="I27" s="12">
        <f t="shared" si="7"/>
        <v>226549.49000000011</v>
      </c>
      <c r="J27" s="12">
        <f t="shared" si="7"/>
        <v>1918885.850000001</v>
      </c>
      <c r="K27" s="21"/>
      <c r="L27" s="12">
        <f t="shared" si="7"/>
        <v>860813</v>
      </c>
      <c r="M27" s="12">
        <f t="shared" si="7"/>
        <v>240078</v>
      </c>
      <c r="N27" s="12">
        <f t="shared" si="7"/>
        <v>183418</v>
      </c>
      <c r="O27" s="12">
        <f t="shared" si="7"/>
        <v>1284309</v>
      </c>
      <c r="P27" s="12"/>
      <c r="Q27" s="12">
        <f t="shared" ref="Q27:Y27" si="8">SUM(Q6:Q26)</f>
        <v>5309138.009999997</v>
      </c>
      <c r="R27" s="12">
        <f t="shared" si="8"/>
        <v>3803560.5000000037</v>
      </c>
      <c r="S27" s="12">
        <f t="shared" si="8"/>
        <v>1021455.6299999999</v>
      </c>
      <c r="T27" s="12">
        <f t="shared" si="8"/>
        <v>10134154.139999999</v>
      </c>
      <c r="U27" s="21"/>
      <c r="V27" s="12">
        <f t="shared" si="8"/>
        <v>917245</v>
      </c>
      <c r="W27" s="12">
        <f t="shared" si="8"/>
        <v>297776</v>
      </c>
      <c r="X27" s="12">
        <f t="shared" si="8"/>
        <v>205885</v>
      </c>
      <c r="Y27" s="12">
        <f t="shared" si="8"/>
        <v>1420906</v>
      </c>
      <c r="Z27" s="12"/>
      <c r="AA27" s="12">
        <f t="shared" ref="AA27:AD27" si="9">SUM(AA6:AA26)</f>
        <v>5835051.8899999959</v>
      </c>
      <c r="AB27" s="12">
        <f t="shared" si="9"/>
        <v>4969982.9800000042</v>
      </c>
      <c r="AC27" s="12">
        <f t="shared" si="9"/>
        <v>1248005.1199999999</v>
      </c>
      <c r="AD27" s="12">
        <f t="shared" si="9"/>
        <v>12053039.990000002</v>
      </c>
    </row>
    <row r="28" spans="1:30" ht="15" customHeight="1" x14ac:dyDescent="0.25">
      <c r="A28" s="11" t="s">
        <v>50</v>
      </c>
      <c r="B28" s="13">
        <f t="shared" ref="B28:E28" si="10">+B29+B30</f>
        <v>16794</v>
      </c>
      <c r="C28" s="13">
        <f t="shared" si="10"/>
        <v>17989</v>
      </c>
      <c r="D28" s="13">
        <f t="shared" si="10"/>
        <v>8393</v>
      </c>
      <c r="E28" s="13">
        <f t="shared" si="10"/>
        <v>43176</v>
      </c>
      <c r="F28" s="13"/>
      <c r="G28" s="13">
        <f t="shared" ref="G28:O28" si="11">+G29+G30</f>
        <v>153982.1</v>
      </c>
      <c r="H28" s="13">
        <f t="shared" si="11"/>
        <v>362475.24000000034</v>
      </c>
      <c r="I28" s="13">
        <f t="shared" si="11"/>
        <v>70002.14</v>
      </c>
      <c r="J28" s="13">
        <f t="shared" si="11"/>
        <v>586459.48000000033</v>
      </c>
      <c r="K28" s="21"/>
      <c r="L28" s="13">
        <f t="shared" si="11"/>
        <v>215420</v>
      </c>
      <c r="M28" s="13">
        <f t="shared" si="11"/>
        <v>91624</v>
      </c>
      <c r="N28" s="13">
        <f t="shared" si="11"/>
        <v>60569</v>
      </c>
      <c r="O28" s="13">
        <f t="shared" si="11"/>
        <v>367613</v>
      </c>
      <c r="P28" s="13"/>
      <c r="Q28" s="13">
        <f t="shared" ref="Q28:Y28" si="12">+Q29+Q30</f>
        <v>1673845.0300000021</v>
      </c>
      <c r="R28" s="13">
        <f t="shared" si="12"/>
        <v>1671600.700000002</v>
      </c>
      <c r="S28" s="13">
        <f t="shared" si="12"/>
        <v>368153.56000000006</v>
      </c>
      <c r="T28" s="13">
        <f t="shared" si="12"/>
        <v>3713599.2900000042</v>
      </c>
      <c r="U28" s="21"/>
      <c r="V28" s="13">
        <f t="shared" si="12"/>
        <v>232214</v>
      </c>
      <c r="W28" s="13">
        <f t="shared" si="12"/>
        <v>109613</v>
      </c>
      <c r="X28" s="13">
        <f t="shared" si="12"/>
        <v>68962</v>
      </c>
      <c r="Y28" s="13">
        <f t="shared" si="12"/>
        <v>410789</v>
      </c>
      <c r="Z28" s="13"/>
      <c r="AA28" s="13">
        <f t="shared" ref="AA28:AD28" si="13">+AA29+AA30</f>
        <v>1827827.1300000022</v>
      </c>
      <c r="AB28" s="13">
        <f t="shared" si="13"/>
        <v>2034075.9400000023</v>
      </c>
      <c r="AC28" s="13">
        <f t="shared" si="13"/>
        <v>438155.70000000007</v>
      </c>
      <c r="AD28" s="13">
        <f t="shared" si="13"/>
        <v>4300058.7700000042</v>
      </c>
    </row>
    <row r="29" spans="1:30" ht="15" customHeight="1" x14ac:dyDescent="0.25">
      <c r="A29" s="14" t="s">
        <v>51</v>
      </c>
      <c r="B29" s="15">
        <f t="shared" ref="B29:E29" si="14">+B6+B7+B8+B13</f>
        <v>7124</v>
      </c>
      <c r="C29" s="15">
        <f t="shared" si="14"/>
        <v>7662</v>
      </c>
      <c r="D29" s="15">
        <f t="shared" si="14"/>
        <v>4485</v>
      </c>
      <c r="E29" s="15">
        <f t="shared" si="14"/>
        <v>19271</v>
      </c>
      <c r="F29" s="15"/>
      <c r="G29" s="15">
        <f t="shared" ref="G29:O29" si="15">+G6+G7+G8+G13</f>
        <v>64056.820000000007</v>
      </c>
      <c r="H29" s="15">
        <f t="shared" si="15"/>
        <v>172606.10000000012</v>
      </c>
      <c r="I29" s="15">
        <f t="shared" si="15"/>
        <v>45691.11</v>
      </c>
      <c r="J29" s="15">
        <f t="shared" si="15"/>
        <v>282354.03000000014</v>
      </c>
      <c r="K29" s="21"/>
      <c r="L29" s="15">
        <f t="shared" si="15"/>
        <v>79408</v>
      </c>
      <c r="M29" s="15">
        <f t="shared" si="15"/>
        <v>39364</v>
      </c>
      <c r="N29" s="15">
        <f t="shared" si="15"/>
        <v>25854</v>
      </c>
      <c r="O29" s="15">
        <f t="shared" si="15"/>
        <v>144626</v>
      </c>
      <c r="P29" s="15"/>
      <c r="Q29" s="15">
        <f t="shared" ref="Q29:Y29" si="16">+Q6+Q7+Q8+Q13</f>
        <v>668163.53000000387</v>
      </c>
      <c r="R29" s="15">
        <f t="shared" si="16"/>
        <v>823702.820000001</v>
      </c>
      <c r="S29" s="15">
        <f t="shared" si="16"/>
        <v>211066.69999999998</v>
      </c>
      <c r="T29" s="15">
        <f t="shared" si="16"/>
        <v>1702933.0500000047</v>
      </c>
      <c r="U29" s="21"/>
      <c r="V29" s="15">
        <f t="shared" si="16"/>
        <v>86532</v>
      </c>
      <c r="W29" s="15">
        <f t="shared" si="16"/>
        <v>47026</v>
      </c>
      <c r="X29" s="15">
        <f t="shared" si="16"/>
        <v>30339</v>
      </c>
      <c r="Y29" s="15">
        <f t="shared" si="16"/>
        <v>163897</v>
      </c>
      <c r="Z29" s="15"/>
      <c r="AA29" s="15">
        <f t="shared" ref="AA29:AD29" si="17">+AA6+AA7+AA8+AA13</f>
        <v>732220.35000000393</v>
      </c>
      <c r="AB29" s="15">
        <f t="shared" si="17"/>
        <v>996308.92000000097</v>
      </c>
      <c r="AC29" s="15">
        <f t="shared" si="17"/>
        <v>256757.81</v>
      </c>
      <c r="AD29" s="15">
        <f t="shared" si="17"/>
        <v>1985287.0800000047</v>
      </c>
    </row>
    <row r="30" spans="1:30" ht="15" customHeight="1" x14ac:dyDescent="0.25">
      <c r="A30" s="14" t="s">
        <v>52</v>
      </c>
      <c r="B30" s="15">
        <f t="shared" ref="B30:E30" si="18">+B9+B10+B11+B12+B14</f>
        <v>9670</v>
      </c>
      <c r="C30" s="15">
        <f t="shared" si="18"/>
        <v>10327</v>
      </c>
      <c r="D30" s="15">
        <f t="shared" si="18"/>
        <v>3908</v>
      </c>
      <c r="E30" s="15">
        <f t="shared" si="18"/>
        <v>23905</v>
      </c>
      <c r="F30" s="15"/>
      <c r="G30" s="15">
        <f t="shared" ref="G30:O30" si="19">+G9+G10+G11+G12+G14</f>
        <v>89925.28</v>
      </c>
      <c r="H30" s="15">
        <f t="shared" si="19"/>
        <v>189869.14000000019</v>
      </c>
      <c r="I30" s="15">
        <f t="shared" si="19"/>
        <v>24311.03</v>
      </c>
      <c r="J30" s="15">
        <f t="shared" si="19"/>
        <v>304105.45000000019</v>
      </c>
      <c r="K30" s="21"/>
      <c r="L30" s="15">
        <f t="shared" si="19"/>
        <v>136012</v>
      </c>
      <c r="M30" s="15">
        <f t="shared" si="19"/>
        <v>52260</v>
      </c>
      <c r="N30" s="15">
        <f t="shared" si="19"/>
        <v>34715</v>
      </c>
      <c r="O30" s="15">
        <f t="shared" si="19"/>
        <v>222987</v>
      </c>
      <c r="P30" s="15"/>
      <c r="Q30" s="15">
        <f t="shared" ref="Q30:Y30" si="20">+Q9+Q10+Q11+Q12+Q14</f>
        <v>1005681.4999999983</v>
      </c>
      <c r="R30" s="15">
        <f t="shared" si="20"/>
        <v>847897.88000000105</v>
      </c>
      <c r="S30" s="15">
        <f t="shared" si="20"/>
        <v>157086.8600000001</v>
      </c>
      <c r="T30" s="15">
        <f t="shared" si="20"/>
        <v>2010666.2399999995</v>
      </c>
      <c r="U30" s="21"/>
      <c r="V30" s="15">
        <f t="shared" si="20"/>
        <v>145682</v>
      </c>
      <c r="W30" s="15">
        <f t="shared" si="20"/>
        <v>62587</v>
      </c>
      <c r="X30" s="15">
        <f t="shared" si="20"/>
        <v>38623</v>
      </c>
      <c r="Y30" s="15">
        <f t="shared" si="20"/>
        <v>246892</v>
      </c>
      <c r="Z30" s="15"/>
      <c r="AA30" s="15">
        <f t="shared" ref="AA30:AD30" si="21">+AA9+AA10+AA11+AA12+AA14</f>
        <v>1095606.7799999984</v>
      </c>
      <c r="AB30" s="15">
        <f t="shared" si="21"/>
        <v>1037767.0200000012</v>
      </c>
      <c r="AC30" s="15">
        <f t="shared" si="21"/>
        <v>181397.8900000001</v>
      </c>
      <c r="AD30" s="15">
        <f t="shared" si="21"/>
        <v>2314771.6899999995</v>
      </c>
    </row>
    <row r="31" spans="1:30" ht="15" customHeight="1" x14ac:dyDescent="0.25">
      <c r="A31" s="11" t="s">
        <v>21</v>
      </c>
      <c r="B31" s="13">
        <f t="shared" ref="B31:E31" si="22">+B15+B16+B17+B18</f>
        <v>7758</v>
      </c>
      <c r="C31" s="13">
        <f t="shared" si="22"/>
        <v>10349</v>
      </c>
      <c r="D31" s="13">
        <f t="shared" si="22"/>
        <v>1131</v>
      </c>
      <c r="E31" s="13">
        <f t="shared" si="22"/>
        <v>19238</v>
      </c>
      <c r="F31" s="13"/>
      <c r="G31" s="13">
        <f t="shared" ref="G31:O31" si="23">+G15+G16+G17+G18</f>
        <v>81326.649999999994</v>
      </c>
      <c r="H31" s="13">
        <f t="shared" si="23"/>
        <v>196523.48999999979</v>
      </c>
      <c r="I31" s="13">
        <f t="shared" si="23"/>
        <v>10227.67</v>
      </c>
      <c r="J31" s="13">
        <f t="shared" si="23"/>
        <v>288077.80999999982</v>
      </c>
      <c r="K31" s="21"/>
      <c r="L31" s="13">
        <f t="shared" si="23"/>
        <v>134938</v>
      </c>
      <c r="M31" s="13">
        <f t="shared" si="23"/>
        <v>43659</v>
      </c>
      <c r="N31" s="13">
        <f t="shared" si="23"/>
        <v>10981</v>
      </c>
      <c r="O31" s="13">
        <f t="shared" si="23"/>
        <v>189578</v>
      </c>
      <c r="P31" s="13"/>
      <c r="Q31" s="13">
        <f t="shared" ref="Q31:Y31" si="24">+Q15+Q16+Q17+Q18</f>
        <v>932633.55000000505</v>
      </c>
      <c r="R31" s="13">
        <f t="shared" si="24"/>
        <v>720627.64000000106</v>
      </c>
      <c r="S31" s="13">
        <f t="shared" si="24"/>
        <v>62823.349999999904</v>
      </c>
      <c r="T31" s="13">
        <f t="shared" si="24"/>
        <v>1716084.5400000059</v>
      </c>
      <c r="U31" s="21"/>
      <c r="V31" s="13">
        <f t="shared" si="24"/>
        <v>142696</v>
      </c>
      <c r="W31" s="13">
        <f t="shared" si="24"/>
        <v>54008</v>
      </c>
      <c r="X31" s="13">
        <f t="shared" si="24"/>
        <v>12112</v>
      </c>
      <c r="Y31" s="13">
        <f t="shared" si="24"/>
        <v>208816</v>
      </c>
      <c r="Z31" s="13"/>
      <c r="AA31" s="13">
        <f t="shared" ref="AA31:AD31" si="25">+AA15+AA16+AA17+AA18</f>
        <v>1013960.2000000051</v>
      </c>
      <c r="AB31" s="13">
        <f t="shared" si="25"/>
        <v>917151.13000000082</v>
      </c>
      <c r="AC31" s="13">
        <f t="shared" si="25"/>
        <v>73051.019999999902</v>
      </c>
      <c r="AD31" s="13">
        <f t="shared" si="25"/>
        <v>2004162.3500000057</v>
      </c>
    </row>
    <row r="32" spans="1:30" ht="15" customHeight="1" x14ac:dyDescent="0.25">
      <c r="A32" s="11" t="s">
        <v>53</v>
      </c>
      <c r="B32" s="13">
        <f t="shared" ref="B32:E32" si="26">+B33+B34</f>
        <v>31880</v>
      </c>
      <c r="C32" s="13">
        <f t="shared" si="26"/>
        <v>29360</v>
      </c>
      <c r="D32" s="13">
        <f t="shared" si="26"/>
        <v>12943</v>
      </c>
      <c r="E32" s="13">
        <f t="shared" si="26"/>
        <v>74183</v>
      </c>
      <c r="F32" s="13"/>
      <c r="G32" s="13">
        <f t="shared" ref="G32:O32" si="27">+G33+G34</f>
        <v>290605.1300000003</v>
      </c>
      <c r="H32" s="13">
        <f t="shared" si="27"/>
        <v>607423.75</v>
      </c>
      <c r="I32" s="13">
        <f t="shared" si="27"/>
        <v>146319.68000000008</v>
      </c>
      <c r="J32" s="13">
        <f t="shared" si="27"/>
        <v>1044348.5600000003</v>
      </c>
      <c r="K32" s="21"/>
      <c r="L32" s="13">
        <f t="shared" si="27"/>
        <v>510455</v>
      </c>
      <c r="M32" s="13">
        <f t="shared" si="27"/>
        <v>104795</v>
      </c>
      <c r="N32" s="13">
        <f t="shared" si="27"/>
        <v>111868</v>
      </c>
      <c r="O32" s="13">
        <f t="shared" si="27"/>
        <v>727118</v>
      </c>
      <c r="P32" s="13"/>
      <c r="Q32" s="13">
        <f t="shared" ref="Q32:Y32" si="28">+Q33+Q34</f>
        <v>2702659.4299999899</v>
      </c>
      <c r="R32" s="13">
        <f t="shared" si="28"/>
        <v>1411332.1600000011</v>
      </c>
      <c r="S32" s="13">
        <f t="shared" si="28"/>
        <v>590478.72</v>
      </c>
      <c r="T32" s="13">
        <f t="shared" si="28"/>
        <v>4704470.3099999912</v>
      </c>
      <c r="U32" s="21"/>
      <c r="V32" s="13">
        <f t="shared" si="28"/>
        <v>542335</v>
      </c>
      <c r="W32" s="13">
        <f t="shared" si="28"/>
        <v>134155</v>
      </c>
      <c r="X32" s="13">
        <f t="shared" si="28"/>
        <v>124811</v>
      </c>
      <c r="Y32" s="13">
        <f t="shared" si="28"/>
        <v>801301</v>
      </c>
      <c r="Z32" s="13"/>
      <c r="AA32" s="13">
        <f t="shared" ref="AA32:AD32" si="29">+AA33+AA34</f>
        <v>2993264.5599999903</v>
      </c>
      <c r="AB32" s="13">
        <f t="shared" si="29"/>
        <v>2018755.9100000011</v>
      </c>
      <c r="AC32" s="13">
        <f t="shared" si="29"/>
        <v>736798.4</v>
      </c>
      <c r="AD32" s="13">
        <f t="shared" si="29"/>
        <v>5748818.8699999917</v>
      </c>
    </row>
    <row r="33" spans="1:30" ht="15" customHeight="1" x14ac:dyDescent="0.25">
      <c r="A33" s="14" t="s">
        <v>23</v>
      </c>
      <c r="B33" s="15">
        <f t="shared" ref="B33:E33" si="30">+B19+B20+B21+B22+B23+B24</f>
        <v>21694</v>
      </c>
      <c r="C33" s="15">
        <f t="shared" si="30"/>
        <v>18877</v>
      </c>
      <c r="D33" s="15">
        <f t="shared" si="30"/>
        <v>7890</v>
      </c>
      <c r="E33" s="15">
        <f t="shared" si="30"/>
        <v>48461</v>
      </c>
      <c r="F33" s="15"/>
      <c r="G33" s="15">
        <f t="shared" ref="G33:O33" si="31">+G19+G20+G21+G22+G23+G24</f>
        <v>161515.0000000002</v>
      </c>
      <c r="H33" s="15">
        <f t="shared" si="31"/>
        <v>286427.34000000003</v>
      </c>
      <c r="I33" s="15">
        <f t="shared" si="31"/>
        <v>64735.529999999992</v>
      </c>
      <c r="J33" s="15">
        <f t="shared" si="31"/>
        <v>512677.87000000011</v>
      </c>
      <c r="K33" s="21"/>
      <c r="L33" s="15">
        <f t="shared" si="31"/>
        <v>368760</v>
      </c>
      <c r="M33" s="15">
        <f t="shared" si="31"/>
        <v>72041</v>
      </c>
      <c r="N33" s="15">
        <f t="shared" si="31"/>
        <v>83673</v>
      </c>
      <c r="O33" s="15">
        <f t="shared" si="31"/>
        <v>524474</v>
      </c>
      <c r="P33" s="15"/>
      <c r="Q33" s="15">
        <f t="shared" ref="Q33:Y33" si="32">+Q19+Q20+Q21+Q22+Q23+Q24</f>
        <v>1657813.0799999938</v>
      </c>
      <c r="R33" s="15">
        <f t="shared" si="32"/>
        <v>757291.27</v>
      </c>
      <c r="S33" s="15">
        <f t="shared" si="32"/>
        <v>317564.58999999991</v>
      </c>
      <c r="T33" s="15">
        <f t="shared" si="32"/>
        <v>2732668.9399999939</v>
      </c>
      <c r="U33" s="21"/>
      <c r="V33" s="15">
        <f t="shared" si="32"/>
        <v>390454</v>
      </c>
      <c r="W33" s="15">
        <f t="shared" si="32"/>
        <v>90918</v>
      </c>
      <c r="X33" s="15">
        <f t="shared" si="32"/>
        <v>91563</v>
      </c>
      <c r="Y33" s="15">
        <f t="shared" si="32"/>
        <v>572935</v>
      </c>
      <c r="Z33" s="15"/>
      <c r="AA33" s="15">
        <f t="shared" ref="AA33:AD33" si="33">+AA19+AA20+AA21+AA22+AA23+AA24</f>
        <v>1819328.079999994</v>
      </c>
      <c r="AB33" s="15">
        <f t="shared" si="33"/>
        <v>1043718.6100000001</v>
      </c>
      <c r="AC33" s="15">
        <f t="shared" si="33"/>
        <v>382300.11999999988</v>
      </c>
      <c r="AD33" s="15">
        <f t="shared" si="33"/>
        <v>3245346.809999994</v>
      </c>
    </row>
    <row r="34" spans="1:30" x14ac:dyDescent="0.25">
      <c r="A34" s="16" t="s">
        <v>24</v>
      </c>
      <c r="B34" s="17">
        <f t="shared" ref="B34:E34" si="34">+B25+B26</f>
        <v>10186</v>
      </c>
      <c r="C34" s="17">
        <f t="shared" si="34"/>
        <v>10483</v>
      </c>
      <c r="D34" s="17">
        <f t="shared" si="34"/>
        <v>5053</v>
      </c>
      <c r="E34" s="17">
        <f t="shared" si="34"/>
        <v>25722</v>
      </c>
      <c r="F34" s="17"/>
      <c r="G34" s="17">
        <f t="shared" ref="G34:O34" si="35">+G25+G26</f>
        <v>129090.13000000011</v>
      </c>
      <c r="H34" s="17">
        <f t="shared" si="35"/>
        <v>320996.41000000003</v>
      </c>
      <c r="I34" s="17">
        <f t="shared" si="35"/>
        <v>81584.150000000096</v>
      </c>
      <c r="J34" s="17">
        <f t="shared" si="35"/>
        <v>531670.69000000018</v>
      </c>
      <c r="K34" s="21"/>
      <c r="L34" s="17">
        <f t="shared" si="35"/>
        <v>141695</v>
      </c>
      <c r="M34" s="17">
        <f t="shared" si="35"/>
        <v>32754</v>
      </c>
      <c r="N34" s="17">
        <f t="shared" si="35"/>
        <v>28195</v>
      </c>
      <c r="O34" s="17">
        <f t="shared" si="35"/>
        <v>202644</v>
      </c>
      <c r="P34" s="17"/>
      <c r="Q34" s="17">
        <f t="shared" ref="Q34:Y34" si="36">+Q25+Q26</f>
        <v>1044846.349999996</v>
      </c>
      <c r="R34" s="17">
        <f t="shared" si="36"/>
        <v>654040.89000000106</v>
      </c>
      <c r="S34" s="17">
        <f t="shared" si="36"/>
        <v>272914.13</v>
      </c>
      <c r="T34" s="17">
        <f t="shared" si="36"/>
        <v>1971801.3699999973</v>
      </c>
      <c r="U34" s="21"/>
      <c r="V34" s="17">
        <f t="shared" si="36"/>
        <v>151881</v>
      </c>
      <c r="W34" s="17">
        <f t="shared" si="36"/>
        <v>43237</v>
      </c>
      <c r="X34" s="17">
        <f t="shared" si="36"/>
        <v>33248</v>
      </c>
      <c r="Y34" s="17">
        <f t="shared" si="36"/>
        <v>228366</v>
      </c>
      <c r="Z34" s="17"/>
      <c r="AA34" s="17">
        <f t="shared" ref="AA34:AD34" si="37">+AA25+AA26</f>
        <v>1173936.4799999963</v>
      </c>
      <c r="AB34" s="17">
        <f t="shared" si="37"/>
        <v>975037.30000000098</v>
      </c>
      <c r="AC34" s="17">
        <f t="shared" si="37"/>
        <v>354498.28000000014</v>
      </c>
      <c r="AD34" s="17">
        <f t="shared" si="37"/>
        <v>2503472.0599999973</v>
      </c>
    </row>
    <row r="35" spans="1:30" ht="16.5" customHeight="1" x14ac:dyDescent="0.25">
      <c r="A35" s="35" t="s">
        <v>65</v>
      </c>
      <c r="K35" s="21"/>
      <c r="U35" s="21"/>
    </row>
    <row r="36" spans="1:30" x14ac:dyDescent="0.25">
      <c r="K36" s="21"/>
      <c r="U36" s="21"/>
    </row>
    <row r="37" spans="1:30" x14ac:dyDescent="0.25">
      <c r="K37" s="21"/>
      <c r="U37" s="21"/>
    </row>
    <row r="38" spans="1:30" x14ac:dyDescent="0.25">
      <c r="K38" s="21"/>
      <c r="U38" s="21"/>
    </row>
    <row r="39" spans="1:30" x14ac:dyDescent="0.25">
      <c r="K39" s="21"/>
      <c r="U39" s="21"/>
    </row>
    <row r="40" spans="1:30" x14ac:dyDescent="0.25">
      <c r="K40" s="21"/>
      <c r="U40" s="21"/>
    </row>
  </sheetData>
  <mergeCells count="11">
    <mergeCell ref="A1:R1"/>
    <mergeCell ref="L2:T2"/>
    <mergeCell ref="L3:O3"/>
    <mergeCell ref="Q3:T3"/>
    <mergeCell ref="V2:AD2"/>
    <mergeCell ref="V3:Y3"/>
    <mergeCell ref="AA3:AD3"/>
    <mergeCell ref="A2:A5"/>
    <mergeCell ref="B3:E3"/>
    <mergeCell ref="G3:J3"/>
    <mergeCell ref="B2:J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Normal="100" workbookViewId="0">
      <selection activeCell="I24" sqref="I24"/>
    </sheetView>
  </sheetViews>
  <sheetFormatPr defaultColWidth="9.140625" defaultRowHeight="13.5" x14ac:dyDescent="0.25"/>
  <cols>
    <col min="1" max="1" width="25.140625" style="20" customWidth="1"/>
    <col min="2" max="4" width="11.42578125" style="20" customWidth="1"/>
    <col min="5" max="5" width="3.5703125" style="20" customWidth="1"/>
    <col min="6" max="9" width="11.7109375" style="20" customWidth="1"/>
    <col min="10" max="16384" width="9.140625" style="20"/>
  </cols>
  <sheetData>
    <row r="1" spans="1:15" s="38" customFormat="1" ht="15" customHeight="1" x14ac:dyDescent="0.2">
      <c r="A1" s="86" t="s">
        <v>152</v>
      </c>
      <c r="B1" s="112"/>
      <c r="C1" s="112"/>
      <c r="D1" s="112"/>
      <c r="E1" s="112"/>
      <c r="F1" s="112"/>
      <c r="G1" s="112"/>
      <c r="H1" s="112"/>
    </row>
    <row r="2" spans="1:15" ht="15" customHeight="1" x14ac:dyDescent="0.25">
      <c r="A2" s="6"/>
      <c r="B2" s="77" t="s">
        <v>30</v>
      </c>
      <c r="C2" s="81"/>
      <c r="D2" s="81"/>
      <c r="E2" s="6"/>
      <c r="F2" s="77" t="s">
        <v>64</v>
      </c>
      <c r="G2" s="81"/>
      <c r="H2" s="81"/>
      <c r="I2" s="83"/>
    </row>
    <row r="3" spans="1:15" ht="29.25" customHeight="1" x14ac:dyDescent="0.25">
      <c r="A3" s="84" t="s">
        <v>22</v>
      </c>
      <c r="B3" s="34" t="s">
        <v>69</v>
      </c>
      <c r="C3" s="4" t="s">
        <v>70</v>
      </c>
      <c r="D3" s="4" t="s">
        <v>71</v>
      </c>
      <c r="E3" s="37"/>
      <c r="F3" s="34" t="s">
        <v>72</v>
      </c>
      <c r="G3" s="4" t="s">
        <v>73</v>
      </c>
      <c r="H3" s="4" t="s">
        <v>74</v>
      </c>
      <c r="I3" s="98" t="s">
        <v>0</v>
      </c>
    </row>
    <row r="4" spans="1:15" ht="6.75" customHeight="1" x14ac:dyDescent="0.25">
      <c r="A4" s="85"/>
      <c r="B4" s="71"/>
      <c r="C4" s="71"/>
      <c r="D4" s="71"/>
      <c r="E4" s="8"/>
      <c r="F4" s="71"/>
      <c r="G4" s="71"/>
      <c r="H4" s="71"/>
      <c r="I4" s="95"/>
    </row>
    <row r="5" spans="1:15" ht="15" customHeight="1" x14ac:dyDescent="0.25">
      <c r="A5" s="18" t="s">
        <v>15</v>
      </c>
      <c r="B5" s="21">
        <v>42016</v>
      </c>
      <c r="C5" s="19">
        <v>22132</v>
      </c>
      <c r="D5" s="19">
        <v>16675</v>
      </c>
      <c r="E5" s="21"/>
      <c r="F5" s="21">
        <v>376119.51000000496</v>
      </c>
      <c r="G5" s="21">
        <v>439955.13000000204</v>
      </c>
      <c r="H5" s="21">
        <v>125436.89999999918</v>
      </c>
      <c r="I5" s="21">
        <f t="shared" ref="I5:I25" si="0">SUM(F5:H5)</f>
        <v>941511.54000000621</v>
      </c>
      <c r="L5" s="21"/>
      <c r="M5" s="21"/>
      <c r="N5" s="21"/>
      <c r="O5" s="21"/>
    </row>
    <row r="6" spans="1:15" ht="15" customHeight="1" x14ac:dyDescent="0.25">
      <c r="A6" s="18" t="s">
        <v>11</v>
      </c>
      <c r="B6" s="21">
        <v>1755</v>
      </c>
      <c r="C6" s="19">
        <v>1472</v>
      </c>
      <c r="D6" s="19">
        <v>147</v>
      </c>
      <c r="E6" s="21"/>
      <c r="F6" s="21">
        <v>10183.799999999996</v>
      </c>
      <c r="G6" s="21">
        <v>51161.09</v>
      </c>
      <c r="H6" s="21">
        <v>262.66000000000008</v>
      </c>
      <c r="I6" s="21">
        <f t="shared" si="0"/>
        <v>61607.549999999996</v>
      </c>
      <c r="M6" s="21"/>
      <c r="N6" s="21"/>
      <c r="O6" s="21"/>
    </row>
    <row r="7" spans="1:15" ht="15" customHeight="1" x14ac:dyDescent="0.25">
      <c r="A7" s="18" t="s">
        <v>10</v>
      </c>
      <c r="B7" s="21">
        <v>33322</v>
      </c>
      <c r="C7" s="19">
        <v>19749</v>
      </c>
      <c r="D7" s="19">
        <v>11321</v>
      </c>
      <c r="E7" s="21"/>
      <c r="F7" s="21">
        <v>393380.77000000223</v>
      </c>
      <c r="G7" s="21">
        <v>489916.08999999997</v>
      </c>
      <c r="H7" s="21">
        <v>123688.08999999962</v>
      </c>
      <c r="I7" s="21">
        <f t="shared" si="0"/>
        <v>1006984.9500000018</v>
      </c>
      <c r="M7" s="21"/>
      <c r="N7" s="21"/>
      <c r="O7" s="21"/>
    </row>
    <row r="8" spans="1:15" ht="15" customHeight="1" x14ac:dyDescent="0.25">
      <c r="A8" s="18" t="s">
        <v>150</v>
      </c>
      <c r="B8" s="21">
        <v>18134</v>
      </c>
      <c r="C8" s="19">
        <v>5143</v>
      </c>
      <c r="D8" s="19">
        <v>1989</v>
      </c>
      <c r="E8" s="21"/>
      <c r="F8" s="21">
        <v>174353.23999999953</v>
      </c>
      <c r="G8" s="21">
        <v>22269.580000000005</v>
      </c>
      <c r="H8" s="21">
        <v>7461.2100000000091</v>
      </c>
      <c r="I8" s="21">
        <f t="shared" si="0"/>
        <v>204084.02999999956</v>
      </c>
      <c r="M8" s="21"/>
      <c r="N8" s="21"/>
      <c r="O8" s="21"/>
    </row>
    <row r="9" spans="1:15" ht="15" customHeight="1" x14ac:dyDescent="0.25">
      <c r="A9" s="18" t="s">
        <v>151</v>
      </c>
      <c r="B9" s="21">
        <v>11517</v>
      </c>
      <c r="C9" s="19">
        <v>3804</v>
      </c>
      <c r="D9" s="19">
        <v>6114</v>
      </c>
      <c r="E9" s="21"/>
      <c r="F9" s="21">
        <v>54502.729999999669</v>
      </c>
      <c r="G9" s="21">
        <v>40165.709999999955</v>
      </c>
      <c r="H9" s="21">
        <v>27118.929999999957</v>
      </c>
      <c r="I9" s="21">
        <f t="shared" si="0"/>
        <v>121787.36999999959</v>
      </c>
      <c r="M9" s="21"/>
      <c r="N9" s="21"/>
      <c r="O9" s="21"/>
    </row>
    <row r="10" spans="1:15" ht="15" customHeight="1" x14ac:dyDescent="0.25">
      <c r="A10" s="18" t="s">
        <v>16</v>
      </c>
      <c r="B10" s="21">
        <v>62273</v>
      </c>
      <c r="C10" s="19">
        <v>24437</v>
      </c>
      <c r="D10" s="19">
        <v>22618</v>
      </c>
      <c r="E10" s="21"/>
      <c r="F10" s="21">
        <v>397138.06000000588</v>
      </c>
      <c r="G10" s="21">
        <v>341808.00999999954</v>
      </c>
      <c r="H10" s="21">
        <v>96284.719999998997</v>
      </c>
      <c r="I10" s="21">
        <f t="shared" si="0"/>
        <v>835230.79000000446</v>
      </c>
      <c r="M10" s="21"/>
      <c r="N10" s="21"/>
      <c r="O10" s="21"/>
    </row>
    <row r="11" spans="1:15" ht="15" customHeight="1" x14ac:dyDescent="0.25">
      <c r="A11" s="18" t="s">
        <v>13</v>
      </c>
      <c r="B11" s="21">
        <v>13727</v>
      </c>
      <c r="C11" s="19">
        <v>5693</v>
      </c>
      <c r="D11" s="19">
        <v>4869</v>
      </c>
      <c r="E11" s="21"/>
      <c r="F11" s="21">
        <v>103750.27</v>
      </c>
      <c r="G11" s="21">
        <v>103067.57000000028</v>
      </c>
      <c r="H11" s="21">
        <v>17948.190000000031</v>
      </c>
      <c r="I11" s="21">
        <f t="shared" si="0"/>
        <v>224766.03000000032</v>
      </c>
      <c r="M11" s="21"/>
      <c r="N11" s="21"/>
      <c r="O11" s="21"/>
    </row>
    <row r="12" spans="1:15" ht="15" customHeight="1" x14ac:dyDescent="0.25">
      <c r="A12" s="18" t="s">
        <v>9</v>
      </c>
      <c r="B12" s="21">
        <v>9694</v>
      </c>
      <c r="C12" s="19">
        <v>3673</v>
      </c>
      <c r="D12" s="19">
        <v>2196</v>
      </c>
      <c r="E12" s="21"/>
      <c r="F12" s="21">
        <v>21274.760000000148</v>
      </c>
      <c r="G12" s="21">
        <v>15276.61000000005</v>
      </c>
      <c r="H12" s="21">
        <v>7370.1600000000035</v>
      </c>
      <c r="I12" s="21">
        <f t="shared" si="0"/>
        <v>43921.530000000203</v>
      </c>
      <c r="M12" s="21"/>
      <c r="N12" s="21"/>
      <c r="O12" s="21"/>
    </row>
    <row r="13" spans="1:15" ht="15" customHeight="1" x14ac:dyDescent="0.25">
      <c r="A13" s="18" t="s">
        <v>12</v>
      </c>
      <c r="B13" s="21">
        <v>41071</v>
      </c>
      <c r="C13" s="19">
        <v>23510</v>
      </c>
      <c r="D13" s="19">
        <v>3033</v>
      </c>
      <c r="E13" s="21"/>
      <c r="F13" s="21">
        <v>481782.73000000586</v>
      </c>
      <c r="G13" s="21">
        <v>530456.15000000189</v>
      </c>
      <c r="H13" s="21">
        <v>32584.839999999982</v>
      </c>
      <c r="I13" s="21">
        <f t="shared" si="0"/>
        <v>1044823.7200000078</v>
      </c>
      <c r="M13" s="21"/>
      <c r="N13" s="21"/>
      <c r="O13" s="21"/>
    </row>
    <row r="14" spans="1:15" ht="15" customHeight="1" x14ac:dyDescent="0.25">
      <c r="A14" s="18" t="s">
        <v>17</v>
      </c>
      <c r="B14" s="21">
        <v>41338</v>
      </c>
      <c r="C14" s="19">
        <v>15505</v>
      </c>
      <c r="D14" s="19">
        <v>2855</v>
      </c>
      <c r="E14" s="21"/>
      <c r="F14" s="21">
        <v>360499.93000000535</v>
      </c>
      <c r="G14" s="21">
        <v>260622.50999999951</v>
      </c>
      <c r="H14" s="21">
        <v>18987.530000000046</v>
      </c>
      <c r="I14" s="21">
        <f t="shared" si="0"/>
        <v>640109.97000000486</v>
      </c>
      <c r="M14" s="21"/>
      <c r="N14" s="21"/>
      <c r="O14" s="21"/>
    </row>
    <row r="15" spans="1:15" ht="15" customHeight="1" x14ac:dyDescent="0.25">
      <c r="A15" s="18" t="s">
        <v>8</v>
      </c>
      <c r="B15" s="21">
        <v>21965</v>
      </c>
      <c r="C15" s="19">
        <v>8362</v>
      </c>
      <c r="D15" s="19">
        <v>823</v>
      </c>
      <c r="E15" s="21"/>
      <c r="F15" s="21">
        <v>153465.58999999982</v>
      </c>
      <c r="G15" s="21">
        <v>138293.86000000022</v>
      </c>
      <c r="H15" s="21">
        <v>3408.9399999999982</v>
      </c>
      <c r="I15" s="21">
        <f t="shared" si="0"/>
        <v>295168.39000000007</v>
      </c>
      <c r="M15" s="21"/>
      <c r="N15" s="21"/>
      <c r="O15" s="21"/>
    </row>
    <row r="16" spans="1:15" ht="15" customHeight="1" x14ac:dyDescent="0.25">
      <c r="A16" s="18" t="s">
        <v>18</v>
      </c>
      <c r="B16" s="21">
        <v>26425</v>
      </c>
      <c r="C16" s="19">
        <v>12328</v>
      </c>
      <c r="D16" s="19">
        <v>965</v>
      </c>
      <c r="E16" s="21"/>
      <c r="F16" s="21">
        <v>201087.78000000061</v>
      </c>
      <c r="G16" s="21">
        <v>248576.26999999976</v>
      </c>
      <c r="H16" s="21">
        <v>6700.3100000000068</v>
      </c>
      <c r="I16" s="21">
        <f t="shared" si="0"/>
        <v>456364.36000000039</v>
      </c>
      <c r="M16" s="21"/>
      <c r="N16" s="21"/>
      <c r="O16" s="21"/>
    </row>
    <row r="17" spans="1:15" ht="15" customHeight="1" x14ac:dyDescent="0.25">
      <c r="A17" s="18" t="s">
        <v>7</v>
      </c>
      <c r="B17" s="21">
        <v>53226</v>
      </c>
      <c r="C17" s="19">
        <v>17813</v>
      </c>
      <c r="D17" s="19">
        <v>7469</v>
      </c>
      <c r="E17" s="21"/>
      <c r="F17" s="21">
        <v>361503.63000000542</v>
      </c>
      <c r="G17" s="21">
        <v>269658.48999999918</v>
      </c>
      <c r="H17" s="21">
        <v>43954.239999999802</v>
      </c>
      <c r="I17" s="21">
        <f t="shared" si="0"/>
        <v>675116.36000000429</v>
      </c>
      <c r="M17" s="21"/>
      <c r="N17" s="21"/>
      <c r="O17" s="21"/>
    </row>
    <row r="18" spans="1:15" ht="15" customHeight="1" x14ac:dyDescent="0.25">
      <c r="A18" s="18" t="s">
        <v>6</v>
      </c>
      <c r="B18" s="21">
        <v>37451</v>
      </c>
      <c r="C18" s="19">
        <v>11006</v>
      </c>
      <c r="D18" s="19">
        <v>7911</v>
      </c>
      <c r="E18" s="21"/>
      <c r="F18" s="21">
        <v>221083.01000000018</v>
      </c>
      <c r="G18" s="21">
        <v>143270.02999999904</v>
      </c>
      <c r="H18" s="21">
        <v>50370.199999999917</v>
      </c>
      <c r="I18" s="21">
        <f t="shared" si="0"/>
        <v>414723.23999999912</v>
      </c>
      <c r="M18" s="21"/>
      <c r="N18" s="21"/>
      <c r="O18" s="21"/>
    </row>
    <row r="19" spans="1:15" ht="15" customHeight="1" x14ac:dyDescent="0.25">
      <c r="A19" s="18" t="s">
        <v>19</v>
      </c>
      <c r="B19" s="21">
        <v>15135</v>
      </c>
      <c r="C19" s="19">
        <v>5020</v>
      </c>
      <c r="D19" s="19">
        <v>4676</v>
      </c>
      <c r="E19" s="21"/>
      <c r="F19" s="21">
        <v>96960.819999998697</v>
      </c>
      <c r="G19" s="21">
        <v>61580.709999999992</v>
      </c>
      <c r="H19" s="21">
        <v>25100.679999999953</v>
      </c>
      <c r="I19" s="21">
        <f t="shared" si="0"/>
        <v>183642.20999999865</v>
      </c>
      <c r="M19" s="21"/>
      <c r="N19" s="21"/>
      <c r="O19" s="21"/>
    </row>
    <row r="20" spans="1:15" ht="15" customHeight="1" x14ac:dyDescent="0.25">
      <c r="A20" s="18" t="s">
        <v>5</v>
      </c>
      <c r="B20" s="21">
        <v>62396</v>
      </c>
      <c r="C20" s="19">
        <v>31544</v>
      </c>
      <c r="D20" s="19">
        <v>7474</v>
      </c>
      <c r="E20" s="21"/>
      <c r="F20" s="21">
        <v>242026.05000000089</v>
      </c>
      <c r="G20" s="21">
        <v>251521.01999999938</v>
      </c>
      <c r="H20" s="21">
        <v>21996.970000000034</v>
      </c>
      <c r="I20" s="21">
        <f t="shared" si="0"/>
        <v>515544.04000000033</v>
      </c>
      <c r="M20" s="21"/>
      <c r="N20" s="21"/>
      <c r="O20" s="21"/>
    </row>
    <row r="21" spans="1:15" ht="15" customHeight="1" x14ac:dyDescent="0.25">
      <c r="A21" s="18" t="s">
        <v>20</v>
      </c>
      <c r="B21" s="21">
        <v>168973</v>
      </c>
      <c r="C21" s="19">
        <v>25185</v>
      </c>
      <c r="D21" s="19">
        <v>41615</v>
      </c>
      <c r="E21" s="21"/>
      <c r="F21" s="21">
        <v>826715.1500000098</v>
      </c>
      <c r="G21" s="21">
        <v>339450.27999999881</v>
      </c>
      <c r="H21" s="21">
        <v>122048.22000000054</v>
      </c>
      <c r="I21" s="21">
        <f t="shared" si="0"/>
        <v>1288213.650000009</v>
      </c>
      <c r="M21" s="21"/>
      <c r="N21" s="21"/>
      <c r="O21" s="21"/>
    </row>
    <row r="22" spans="1:15" ht="15" customHeight="1" x14ac:dyDescent="0.25">
      <c r="A22" s="18" t="s">
        <v>4</v>
      </c>
      <c r="B22" s="21">
        <v>27254</v>
      </c>
      <c r="C22" s="19">
        <v>6954</v>
      </c>
      <c r="D22" s="19">
        <v>8196</v>
      </c>
      <c r="E22" s="21"/>
      <c r="F22" s="21">
        <v>261150.34000000032</v>
      </c>
      <c r="G22" s="21">
        <v>125574.31000000025</v>
      </c>
      <c r="H22" s="21">
        <v>75149.860000000044</v>
      </c>
      <c r="I22" s="21">
        <f t="shared" si="0"/>
        <v>461874.51000000059</v>
      </c>
      <c r="M22" s="21"/>
      <c r="N22" s="21"/>
      <c r="O22" s="21"/>
    </row>
    <row r="23" spans="1:15" ht="15" customHeight="1" x14ac:dyDescent="0.25">
      <c r="A23" s="18" t="s">
        <v>3</v>
      </c>
      <c r="B23" s="21">
        <v>79889</v>
      </c>
      <c r="C23" s="19">
        <v>11209</v>
      </c>
      <c r="D23" s="19">
        <v>21691</v>
      </c>
      <c r="E23" s="21"/>
      <c r="F23" s="21">
        <v>333118.0600000039</v>
      </c>
      <c r="G23" s="21">
        <v>122322.25999999988</v>
      </c>
      <c r="H23" s="21">
        <v>87634.189999999726</v>
      </c>
      <c r="I23" s="21">
        <f t="shared" si="0"/>
        <v>543074.5100000035</v>
      </c>
      <c r="M23" s="21"/>
      <c r="N23" s="21"/>
      <c r="O23" s="21"/>
    </row>
    <row r="24" spans="1:15" ht="15" customHeight="1" x14ac:dyDescent="0.25">
      <c r="A24" s="18" t="s">
        <v>2</v>
      </c>
      <c r="B24" s="21">
        <v>119796</v>
      </c>
      <c r="C24" s="19">
        <v>27839</v>
      </c>
      <c r="D24" s="19">
        <v>22854</v>
      </c>
      <c r="E24" s="21"/>
      <c r="F24" s="21">
        <v>743353.7099999995</v>
      </c>
      <c r="G24" s="21">
        <v>423216.8900000042</v>
      </c>
      <c r="H24" s="21">
        <v>175554.97999999957</v>
      </c>
      <c r="I24" s="21">
        <f t="shared" si="0"/>
        <v>1342125.5800000033</v>
      </c>
      <c r="M24" s="21"/>
      <c r="N24" s="21"/>
      <c r="O24" s="21"/>
    </row>
    <row r="25" spans="1:15" ht="15" customHeight="1" x14ac:dyDescent="0.25">
      <c r="A25" s="18" t="s">
        <v>1</v>
      </c>
      <c r="B25" s="21">
        <v>32383</v>
      </c>
      <c r="C25" s="19">
        <v>15398</v>
      </c>
      <c r="D25" s="19">
        <v>10394</v>
      </c>
      <c r="E25" s="21"/>
      <c r="F25" s="21">
        <v>503919.94000000169</v>
      </c>
      <c r="G25" s="21">
        <v>551820.41000000108</v>
      </c>
      <c r="H25" s="21">
        <v>178943.29999999961</v>
      </c>
      <c r="I25" s="21">
        <f t="shared" si="0"/>
        <v>1234683.6500000025</v>
      </c>
      <c r="M25" s="21"/>
      <c r="N25" s="21"/>
      <c r="O25" s="21"/>
    </row>
    <row r="26" spans="1:15" ht="15" customHeight="1" x14ac:dyDescent="0.25">
      <c r="A26" s="11" t="s">
        <v>14</v>
      </c>
      <c r="B26" s="12">
        <f t="shared" ref="B26:D26" si="1">SUM(B5:B25)</f>
        <v>919740</v>
      </c>
      <c r="C26" s="12">
        <f t="shared" si="1"/>
        <v>297776</v>
      </c>
      <c r="D26" s="12">
        <f t="shared" si="1"/>
        <v>205885</v>
      </c>
      <c r="E26" s="12"/>
      <c r="F26" s="12">
        <f t="shared" ref="F26:I26" si="2">SUM(F5:F25)</f>
        <v>6317369.8800000437</v>
      </c>
      <c r="G26" s="12">
        <f t="shared" si="2"/>
        <v>4969982.9800000042</v>
      </c>
      <c r="H26" s="12">
        <f t="shared" si="2"/>
        <v>1248005.1199999969</v>
      </c>
      <c r="I26" s="12">
        <f t="shared" si="2"/>
        <v>12535357.980000045</v>
      </c>
      <c r="J26" s="21"/>
      <c r="M26" s="21"/>
      <c r="N26" s="21"/>
      <c r="O26" s="21"/>
    </row>
    <row r="27" spans="1:15" ht="15" customHeight="1" x14ac:dyDescent="0.25">
      <c r="A27" s="11" t="s">
        <v>50</v>
      </c>
      <c r="B27" s="13">
        <f t="shared" ref="B27:D27" si="3">+B28+B29</f>
        <v>233509</v>
      </c>
      <c r="C27" s="13">
        <f t="shared" si="3"/>
        <v>109613</v>
      </c>
      <c r="D27" s="13">
        <f t="shared" si="3"/>
        <v>68962</v>
      </c>
      <c r="E27" s="13"/>
      <c r="F27" s="13">
        <f t="shared" ref="F27:I27" si="4">+F28+F29</f>
        <v>2012485.8700000183</v>
      </c>
      <c r="G27" s="13">
        <f t="shared" si="4"/>
        <v>2034075.9400000037</v>
      </c>
      <c r="H27" s="13">
        <f t="shared" si="4"/>
        <v>438155.69999999774</v>
      </c>
      <c r="I27" s="13">
        <f t="shared" si="4"/>
        <v>4484717.5100000203</v>
      </c>
      <c r="J27" s="21"/>
      <c r="M27" s="21"/>
      <c r="N27" s="21"/>
      <c r="O27" s="21"/>
    </row>
    <row r="28" spans="1:15" ht="15" customHeight="1" x14ac:dyDescent="0.25">
      <c r="A28" s="14" t="s">
        <v>51</v>
      </c>
      <c r="B28" s="15">
        <f t="shared" ref="B28:D28" si="5">+B5+B6+B7+B12</f>
        <v>86787</v>
      </c>
      <c r="C28" s="15">
        <f t="shared" si="5"/>
        <v>47026</v>
      </c>
      <c r="D28" s="15">
        <f t="shared" si="5"/>
        <v>30339</v>
      </c>
      <c r="E28" s="15"/>
      <c r="F28" s="15">
        <f t="shared" ref="F28:I28" si="6">+F5+F6+F7+F12</f>
        <v>800958.8400000073</v>
      </c>
      <c r="G28" s="15">
        <f t="shared" si="6"/>
        <v>996308.92000000214</v>
      </c>
      <c r="H28" s="15">
        <f t="shared" si="6"/>
        <v>256757.8099999988</v>
      </c>
      <c r="I28" s="15">
        <f t="shared" si="6"/>
        <v>2054025.5700000082</v>
      </c>
      <c r="M28" s="21"/>
      <c r="N28" s="21"/>
      <c r="O28" s="21"/>
    </row>
    <row r="29" spans="1:15" ht="15" customHeight="1" x14ac:dyDescent="0.25">
      <c r="A29" s="14" t="s">
        <v>52</v>
      </c>
      <c r="B29" s="15">
        <f t="shared" ref="B29:D29" si="7">+B8+B9+B10+B11+B13</f>
        <v>146722</v>
      </c>
      <c r="C29" s="15">
        <f t="shared" si="7"/>
        <v>62587</v>
      </c>
      <c r="D29" s="15">
        <f t="shared" si="7"/>
        <v>38623</v>
      </c>
      <c r="E29" s="15"/>
      <c r="F29" s="15">
        <f t="shared" ref="F29:I29" si="8">+F8+F9+F10+F11+F13</f>
        <v>1211527.030000011</v>
      </c>
      <c r="G29" s="15">
        <f t="shared" si="8"/>
        <v>1037767.0200000016</v>
      </c>
      <c r="H29" s="15">
        <f t="shared" si="8"/>
        <v>181397.88999999897</v>
      </c>
      <c r="I29" s="15">
        <f t="shared" si="8"/>
        <v>2430691.9400000116</v>
      </c>
      <c r="M29" s="21"/>
      <c r="N29" s="21"/>
      <c r="O29" s="21"/>
    </row>
    <row r="30" spans="1:15" ht="15" customHeight="1" x14ac:dyDescent="0.25">
      <c r="A30" s="11" t="s">
        <v>21</v>
      </c>
      <c r="B30" s="13">
        <f t="shared" ref="B30:D30" si="9">+B14+B15+B16+B17</f>
        <v>142954</v>
      </c>
      <c r="C30" s="13">
        <f t="shared" si="9"/>
        <v>54008</v>
      </c>
      <c r="D30" s="13">
        <f t="shared" si="9"/>
        <v>12112</v>
      </c>
      <c r="E30" s="13"/>
      <c r="F30" s="13">
        <f t="shared" ref="F30:I30" si="10">+F14+F15+F16+F17</f>
        <v>1076556.9300000111</v>
      </c>
      <c r="G30" s="13">
        <f t="shared" si="10"/>
        <v>917151.12999999872</v>
      </c>
      <c r="H30" s="13">
        <f t="shared" si="10"/>
        <v>73051.019999999844</v>
      </c>
      <c r="I30" s="13">
        <f t="shared" si="10"/>
        <v>2066759.0800000096</v>
      </c>
      <c r="M30" s="21"/>
      <c r="N30" s="21"/>
      <c r="O30" s="21"/>
    </row>
    <row r="31" spans="1:15" ht="15" customHeight="1" x14ac:dyDescent="0.25">
      <c r="A31" s="11" t="s">
        <v>53</v>
      </c>
      <c r="B31" s="13">
        <f t="shared" ref="B31:D31" si="11">+B32+B33</f>
        <v>543277</v>
      </c>
      <c r="C31" s="13">
        <f t="shared" si="11"/>
        <v>134155</v>
      </c>
      <c r="D31" s="13">
        <f t="shared" si="11"/>
        <v>124811</v>
      </c>
      <c r="E31" s="13"/>
      <c r="F31" s="13">
        <f t="shared" ref="F31:I31" si="12">+F32+F33</f>
        <v>3228327.080000015</v>
      </c>
      <c r="G31" s="13">
        <f t="shared" si="12"/>
        <v>2018755.9100000027</v>
      </c>
      <c r="H31" s="13">
        <f t="shared" si="12"/>
        <v>736798.39999999944</v>
      </c>
      <c r="I31" s="13">
        <f t="shared" si="12"/>
        <v>5983881.3900000174</v>
      </c>
      <c r="J31" s="21"/>
      <c r="M31" s="21"/>
      <c r="N31" s="21"/>
      <c r="O31" s="21"/>
    </row>
    <row r="32" spans="1:15" ht="15" customHeight="1" x14ac:dyDescent="0.25">
      <c r="A32" s="14" t="s">
        <v>23</v>
      </c>
      <c r="B32" s="15">
        <f t="shared" ref="B32:D32" si="13">+B18+B19+B20+B21+B22+B23</f>
        <v>391098</v>
      </c>
      <c r="C32" s="15">
        <f t="shared" si="13"/>
        <v>90918</v>
      </c>
      <c r="D32" s="15">
        <f t="shared" si="13"/>
        <v>91563</v>
      </c>
      <c r="E32" s="15"/>
      <c r="F32" s="15">
        <f t="shared" ref="F32:I32" si="14">+F18+F19+F20+F21+F22+F23</f>
        <v>1981053.4300000137</v>
      </c>
      <c r="G32" s="15">
        <f t="shared" si="14"/>
        <v>1043718.6099999974</v>
      </c>
      <c r="H32" s="15">
        <f t="shared" si="14"/>
        <v>382300.12000000023</v>
      </c>
      <c r="I32" s="15">
        <f t="shared" si="14"/>
        <v>3407072.1600000113</v>
      </c>
      <c r="M32" s="21"/>
      <c r="N32" s="21"/>
      <c r="O32" s="21"/>
    </row>
    <row r="33" spans="1:15" x14ac:dyDescent="0.25">
      <c r="A33" s="16" t="s">
        <v>24</v>
      </c>
      <c r="B33" s="17">
        <f t="shared" ref="B33:D33" si="15">+B24+B25</f>
        <v>152179</v>
      </c>
      <c r="C33" s="17">
        <f t="shared" si="15"/>
        <v>43237</v>
      </c>
      <c r="D33" s="17">
        <f t="shared" si="15"/>
        <v>33248</v>
      </c>
      <c r="E33" s="17"/>
      <c r="F33" s="17">
        <f t="shared" ref="F33:I33" si="16">+F24+F25</f>
        <v>1247273.6500000013</v>
      </c>
      <c r="G33" s="17">
        <f t="shared" si="16"/>
        <v>975037.30000000529</v>
      </c>
      <c r="H33" s="17">
        <f t="shared" si="16"/>
        <v>354498.27999999921</v>
      </c>
      <c r="I33" s="17">
        <f t="shared" si="16"/>
        <v>2576809.230000006</v>
      </c>
      <c r="M33" s="21"/>
      <c r="N33" s="21"/>
      <c r="O33" s="21"/>
    </row>
    <row r="34" spans="1:15" ht="16.5" customHeight="1" x14ac:dyDescent="0.25">
      <c r="A34" s="35" t="s">
        <v>154</v>
      </c>
    </row>
    <row r="35" spans="1:15" ht="16.5" customHeight="1" x14ac:dyDescent="0.25">
      <c r="A35" s="35" t="s">
        <v>153</v>
      </c>
    </row>
  </sheetData>
  <mergeCells count="5">
    <mergeCell ref="A1:H1"/>
    <mergeCell ref="B2:D2"/>
    <mergeCell ref="F2:I2"/>
    <mergeCell ref="A3:A4"/>
    <mergeCell ref="I3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35"/>
  <sheetViews>
    <sheetView showGridLines="0" zoomScaleNormal="100" zoomScaleSheetLayoutView="80" workbookViewId="0">
      <selection activeCell="A8" sqref="A8:A9"/>
    </sheetView>
  </sheetViews>
  <sheetFormatPr defaultColWidth="9.140625" defaultRowHeight="15" customHeight="1" x14ac:dyDescent="0.25"/>
  <cols>
    <col min="1" max="1" width="26.28515625" style="1" customWidth="1"/>
    <col min="2" max="2" width="13.42578125" style="1" customWidth="1"/>
    <col min="3" max="3" width="13.5703125" style="1" customWidth="1"/>
    <col min="4" max="4" width="11.42578125" style="1" customWidth="1"/>
    <col min="5" max="5" width="12.140625" style="1" customWidth="1"/>
    <col min="6" max="6" width="10.7109375" style="1" customWidth="1"/>
    <col min="7" max="7" width="13.42578125" style="1" customWidth="1"/>
    <col min="8" max="8" width="14.42578125" style="1" customWidth="1"/>
    <col min="9" max="14" width="15.7109375" style="1" customWidth="1"/>
    <col min="15" max="15" width="14.5703125" style="1" customWidth="1"/>
    <col min="16" max="16" width="13.42578125" style="1" customWidth="1"/>
    <col min="17" max="18" width="15.7109375" style="1" customWidth="1"/>
    <col min="19" max="19" width="12.140625" style="1" customWidth="1"/>
    <col min="20" max="20" width="13.140625" style="1" customWidth="1"/>
    <col min="21" max="21" width="12" style="1" customWidth="1"/>
    <col min="22" max="22" width="12.85546875" style="1" customWidth="1"/>
    <col min="23" max="23" width="14.42578125" style="1" customWidth="1"/>
    <col min="24" max="16384" width="9.140625" style="1"/>
  </cols>
  <sheetData>
    <row r="1" spans="1:23" s="2" customFormat="1" ht="18.75" customHeight="1" x14ac:dyDescent="0.25">
      <c r="A1" s="86" t="s">
        <v>123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3" ht="15" customHeight="1" x14ac:dyDescent="0.25">
      <c r="A2" s="74" t="s">
        <v>22</v>
      </c>
      <c r="B2" s="43"/>
      <c r="C2" s="77" t="s">
        <v>31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3"/>
      <c r="T2" s="73"/>
      <c r="U2" s="73"/>
      <c r="V2" s="73"/>
      <c r="W2" s="73"/>
    </row>
    <row r="3" spans="1:23" ht="63" customHeight="1" x14ac:dyDescent="0.25">
      <c r="A3" s="75"/>
      <c r="B3" s="46" t="s">
        <v>48</v>
      </c>
      <c r="C3" s="30" t="s">
        <v>32</v>
      </c>
      <c r="D3" s="30" t="s">
        <v>33</v>
      </c>
      <c r="E3" s="30" t="s">
        <v>29</v>
      </c>
      <c r="F3" s="30" t="s">
        <v>34</v>
      </c>
      <c r="G3" s="30" t="s">
        <v>25</v>
      </c>
      <c r="H3" s="30" t="s">
        <v>27</v>
      </c>
      <c r="I3" s="30" t="s">
        <v>26</v>
      </c>
      <c r="J3" s="30" t="s">
        <v>35</v>
      </c>
      <c r="K3" s="30" t="s">
        <v>36</v>
      </c>
      <c r="L3" s="30" t="s">
        <v>37</v>
      </c>
      <c r="M3" s="30" t="s">
        <v>38</v>
      </c>
      <c r="N3" s="30" t="s">
        <v>39</v>
      </c>
      <c r="O3" s="30" t="s">
        <v>40</v>
      </c>
      <c r="P3" s="30" t="s">
        <v>41</v>
      </c>
      <c r="Q3" s="30" t="s">
        <v>42</v>
      </c>
      <c r="R3" s="30" t="s">
        <v>43</v>
      </c>
      <c r="S3" s="30" t="s">
        <v>44</v>
      </c>
      <c r="T3" s="30" t="s">
        <v>45</v>
      </c>
      <c r="U3" s="30" t="s">
        <v>46</v>
      </c>
      <c r="V3" s="30" t="s">
        <v>47</v>
      </c>
      <c r="W3" s="30" t="s">
        <v>28</v>
      </c>
    </row>
    <row r="4" spans="1:23" ht="6.75" customHeight="1" x14ac:dyDescent="0.25">
      <c r="A4" s="76"/>
      <c r="B4" s="45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ht="15" customHeight="1" x14ac:dyDescent="0.25">
      <c r="A5" s="18" t="s">
        <v>15</v>
      </c>
      <c r="B5" s="28">
        <v>1210</v>
      </c>
      <c r="C5" s="19">
        <v>17</v>
      </c>
      <c r="D5" s="19">
        <v>49</v>
      </c>
      <c r="E5" s="19">
        <v>217</v>
      </c>
      <c r="F5" s="19">
        <v>11</v>
      </c>
      <c r="G5" s="19">
        <v>109</v>
      </c>
      <c r="H5" s="19">
        <v>141</v>
      </c>
      <c r="I5" s="19">
        <v>166</v>
      </c>
      <c r="J5" s="19">
        <v>0</v>
      </c>
      <c r="K5" s="19">
        <v>20</v>
      </c>
      <c r="L5" s="19">
        <v>147</v>
      </c>
      <c r="M5" s="19">
        <v>2</v>
      </c>
      <c r="N5" s="19">
        <v>12</v>
      </c>
      <c r="O5" s="19">
        <v>54</v>
      </c>
      <c r="P5" s="19">
        <v>3</v>
      </c>
      <c r="Q5" s="19">
        <v>224</v>
      </c>
      <c r="R5" s="19">
        <v>120</v>
      </c>
      <c r="S5" s="19">
        <v>15</v>
      </c>
      <c r="T5" s="19">
        <v>144</v>
      </c>
      <c r="U5" s="19">
        <v>118</v>
      </c>
      <c r="V5" s="19">
        <v>3</v>
      </c>
      <c r="W5" s="19">
        <v>190</v>
      </c>
    </row>
    <row r="6" spans="1:23" ht="15" customHeight="1" x14ac:dyDescent="0.25">
      <c r="A6" s="18" t="s">
        <v>11</v>
      </c>
      <c r="B6" s="28">
        <v>83</v>
      </c>
      <c r="C6" s="19">
        <v>2</v>
      </c>
      <c r="D6" s="19">
        <v>2</v>
      </c>
      <c r="E6" s="19">
        <v>10</v>
      </c>
      <c r="F6" s="19">
        <v>0</v>
      </c>
      <c r="G6" s="19">
        <v>5</v>
      </c>
      <c r="H6" s="19">
        <v>17</v>
      </c>
      <c r="I6" s="19">
        <v>39</v>
      </c>
      <c r="J6" s="19">
        <v>0</v>
      </c>
      <c r="K6" s="19">
        <v>0</v>
      </c>
      <c r="L6" s="19">
        <v>18</v>
      </c>
      <c r="M6" s="19">
        <v>2</v>
      </c>
      <c r="N6" s="19">
        <v>0</v>
      </c>
      <c r="O6" s="19">
        <v>0</v>
      </c>
      <c r="P6" s="19">
        <v>0</v>
      </c>
      <c r="Q6" s="19">
        <v>4</v>
      </c>
      <c r="R6" s="19">
        <v>3</v>
      </c>
      <c r="S6" s="19">
        <v>0</v>
      </c>
      <c r="T6" s="19">
        <v>4</v>
      </c>
      <c r="U6" s="19">
        <v>1</v>
      </c>
      <c r="V6" s="19">
        <v>0</v>
      </c>
      <c r="W6" s="19">
        <v>5</v>
      </c>
    </row>
    <row r="7" spans="1:23" ht="15" customHeight="1" x14ac:dyDescent="0.25">
      <c r="A7" s="18" t="s">
        <v>10</v>
      </c>
      <c r="B7" s="28">
        <v>1097</v>
      </c>
      <c r="C7" s="19">
        <v>17</v>
      </c>
      <c r="D7" s="19">
        <v>42</v>
      </c>
      <c r="E7" s="19">
        <v>331</v>
      </c>
      <c r="F7" s="19">
        <v>8</v>
      </c>
      <c r="G7" s="19">
        <v>100</v>
      </c>
      <c r="H7" s="19">
        <v>104</v>
      </c>
      <c r="I7" s="19">
        <v>203</v>
      </c>
      <c r="J7" s="19">
        <v>0</v>
      </c>
      <c r="K7" s="19">
        <v>38</v>
      </c>
      <c r="L7" s="19">
        <v>124</v>
      </c>
      <c r="M7" s="19">
        <v>0</v>
      </c>
      <c r="N7" s="19">
        <v>5</v>
      </c>
      <c r="O7" s="19">
        <v>54</v>
      </c>
      <c r="P7" s="19">
        <v>5</v>
      </c>
      <c r="Q7" s="19">
        <v>126</v>
      </c>
      <c r="R7" s="19">
        <v>52</v>
      </c>
      <c r="S7" s="19">
        <v>21</v>
      </c>
      <c r="T7" s="19">
        <v>130</v>
      </c>
      <c r="U7" s="19">
        <v>41</v>
      </c>
      <c r="V7" s="19">
        <v>6</v>
      </c>
      <c r="W7" s="19">
        <v>119</v>
      </c>
    </row>
    <row r="8" spans="1:23" ht="15" customHeight="1" x14ac:dyDescent="0.25">
      <c r="A8" s="18" t="s">
        <v>150</v>
      </c>
      <c r="B8" s="28">
        <v>834</v>
      </c>
      <c r="C8" s="19">
        <v>4</v>
      </c>
      <c r="D8" s="19">
        <v>1</v>
      </c>
      <c r="E8" s="19">
        <v>507</v>
      </c>
      <c r="F8" s="19">
        <v>31</v>
      </c>
      <c r="G8" s="19">
        <v>34</v>
      </c>
      <c r="H8" s="19">
        <v>35</v>
      </c>
      <c r="I8" s="19">
        <v>42</v>
      </c>
      <c r="J8" s="19">
        <v>0</v>
      </c>
      <c r="K8" s="19">
        <v>12</v>
      </c>
      <c r="L8" s="19">
        <v>171</v>
      </c>
      <c r="M8" s="19">
        <v>15</v>
      </c>
      <c r="N8" s="19">
        <v>12</v>
      </c>
      <c r="O8" s="19">
        <v>38</v>
      </c>
      <c r="P8" s="19">
        <v>1</v>
      </c>
      <c r="Q8" s="19">
        <v>97</v>
      </c>
      <c r="R8" s="19">
        <v>26</v>
      </c>
      <c r="S8" s="19">
        <v>13</v>
      </c>
      <c r="T8" s="19">
        <v>4</v>
      </c>
      <c r="U8" s="19">
        <v>208</v>
      </c>
      <c r="V8" s="19">
        <v>2</v>
      </c>
      <c r="W8" s="19">
        <v>58</v>
      </c>
    </row>
    <row r="9" spans="1:23" ht="15" customHeight="1" x14ac:dyDescent="0.25">
      <c r="A9" s="18" t="s">
        <v>151</v>
      </c>
      <c r="B9" s="28">
        <v>352</v>
      </c>
      <c r="C9" s="19">
        <v>5</v>
      </c>
      <c r="D9" s="19">
        <v>18</v>
      </c>
      <c r="E9" s="19">
        <v>103</v>
      </c>
      <c r="F9" s="19">
        <v>5</v>
      </c>
      <c r="G9" s="19">
        <v>40</v>
      </c>
      <c r="H9" s="19">
        <v>31</v>
      </c>
      <c r="I9" s="19">
        <v>37</v>
      </c>
      <c r="J9" s="19">
        <v>0</v>
      </c>
      <c r="K9" s="19">
        <v>2</v>
      </c>
      <c r="L9" s="19">
        <v>20</v>
      </c>
      <c r="M9" s="19">
        <v>1</v>
      </c>
      <c r="N9" s="19">
        <v>6</v>
      </c>
      <c r="O9" s="19">
        <v>15</v>
      </c>
      <c r="P9" s="19">
        <v>1</v>
      </c>
      <c r="Q9" s="19">
        <v>93</v>
      </c>
      <c r="R9" s="19">
        <v>41</v>
      </c>
      <c r="S9" s="19">
        <v>7</v>
      </c>
      <c r="T9" s="19">
        <v>14</v>
      </c>
      <c r="U9" s="19">
        <v>17</v>
      </c>
      <c r="V9" s="19">
        <v>0</v>
      </c>
      <c r="W9" s="19">
        <v>45</v>
      </c>
    </row>
    <row r="10" spans="1:23" ht="15" customHeight="1" x14ac:dyDescent="0.25">
      <c r="A10" s="18" t="s">
        <v>16</v>
      </c>
      <c r="B10" s="28">
        <v>1104</v>
      </c>
      <c r="C10" s="19">
        <v>15</v>
      </c>
      <c r="D10" s="19">
        <v>56</v>
      </c>
      <c r="E10" s="19">
        <v>255</v>
      </c>
      <c r="F10" s="19">
        <v>13</v>
      </c>
      <c r="G10" s="19">
        <v>127</v>
      </c>
      <c r="H10" s="19">
        <v>189</v>
      </c>
      <c r="I10" s="19">
        <v>134</v>
      </c>
      <c r="J10" s="19">
        <v>1</v>
      </c>
      <c r="K10" s="19">
        <v>36</v>
      </c>
      <c r="L10" s="19">
        <v>178</v>
      </c>
      <c r="M10" s="19">
        <v>1</v>
      </c>
      <c r="N10" s="19">
        <v>11</v>
      </c>
      <c r="O10" s="19">
        <v>12</v>
      </c>
      <c r="P10" s="19">
        <v>8</v>
      </c>
      <c r="Q10" s="19">
        <v>219</v>
      </c>
      <c r="R10" s="19">
        <v>34</v>
      </c>
      <c r="S10" s="19">
        <v>16</v>
      </c>
      <c r="T10" s="19">
        <v>74</v>
      </c>
      <c r="U10" s="19">
        <v>19</v>
      </c>
      <c r="V10" s="19">
        <v>2</v>
      </c>
      <c r="W10" s="19">
        <v>126</v>
      </c>
    </row>
    <row r="11" spans="1:23" ht="15" customHeight="1" x14ac:dyDescent="0.25">
      <c r="A11" s="18" t="s">
        <v>13</v>
      </c>
      <c r="B11" s="28">
        <v>325</v>
      </c>
      <c r="C11" s="19">
        <v>5</v>
      </c>
      <c r="D11" s="19">
        <v>18</v>
      </c>
      <c r="E11" s="19">
        <v>122</v>
      </c>
      <c r="F11" s="19">
        <v>1</v>
      </c>
      <c r="G11" s="19">
        <v>25</v>
      </c>
      <c r="H11" s="19">
        <v>38</v>
      </c>
      <c r="I11" s="19">
        <v>57</v>
      </c>
      <c r="J11" s="19">
        <v>1</v>
      </c>
      <c r="K11" s="19">
        <v>8</v>
      </c>
      <c r="L11" s="19">
        <v>58</v>
      </c>
      <c r="M11" s="19">
        <v>0</v>
      </c>
      <c r="N11" s="19">
        <v>3</v>
      </c>
      <c r="O11" s="19">
        <v>9</v>
      </c>
      <c r="P11" s="19">
        <v>3</v>
      </c>
      <c r="Q11" s="19">
        <v>70</v>
      </c>
      <c r="R11" s="19">
        <v>9</v>
      </c>
      <c r="S11" s="19">
        <v>6</v>
      </c>
      <c r="T11" s="19">
        <v>12</v>
      </c>
      <c r="U11" s="19">
        <v>13</v>
      </c>
      <c r="V11" s="19">
        <v>2</v>
      </c>
      <c r="W11" s="19">
        <v>32</v>
      </c>
    </row>
    <row r="12" spans="1:23" ht="15" customHeight="1" x14ac:dyDescent="0.25">
      <c r="A12" s="18" t="s">
        <v>9</v>
      </c>
      <c r="B12" s="28">
        <v>307</v>
      </c>
      <c r="C12" s="19">
        <v>0</v>
      </c>
      <c r="D12" s="19">
        <v>20</v>
      </c>
      <c r="E12" s="19">
        <v>150</v>
      </c>
      <c r="F12" s="19">
        <v>8</v>
      </c>
      <c r="G12" s="19">
        <v>26</v>
      </c>
      <c r="H12" s="19">
        <v>38</v>
      </c>
      <c r="I12" s="19">
        <v>30</v>
      </c>
      <c r="J12" s="19">
        <v>0</v>
      </c>
      <c r="K12" s="19">
        <v>1</v>
      </c>
      <c r="L12" s="19">
        <v>8</v>
      </c>
      <c r="M12" s="19">
        <v>0</v>
      </c>
      <c r="N12" s="19">
        <v>0</v>
      </c>
      <c r="O12" s="19">
        <v>12</v>
      </c>
      <c r="P12" s="19">
        <v>4</v>
      </c>
      <c r="Q12" s="19">
        <v>33</v>
      </c>
      <c r="R12" s="19">
        <v>10</v>
      </c>
      <c r="S12" s="19">
        <v>3</v>
      </c>
      <c r="T12" s="19">
        <v>39</v>
      </c>
      <c r="U12" s="19">
        <v>14</v>
      </c>
      <c r="V12" s="19">
        <v>0</v>
      </c>
      <c r="W12" s="19">
        <v>30</v>
      </c>
    </row>
    <row r="13" spans="1:23" ht="15" customHeight="1" x14ac:dyDescent="0.25">
      <c r="A13" s="18" t="s">
        <v>12</v>
      </c>
      <c r="B13" s="28">
        <v>828</v>
      </c>
      <c r="C13" s="19">
        <v>12</v>
      </c>
      <c r="D13" s="19">
        <v>20</v>
      </c>
      <c r="E13" s="19">
        <v>178</v>
      </c>
      <c r="F13" s="19">
        <v>3</v>
      </c>
      <c r="G13" s="19">
        <v>68</v>
      </c>
      <c r="H13" s="19">
        <v>103</v>
      </c>
      <c r="I13" s="19">
        <v>68</v>
      </c>
      <c r="J13" s="19">
        <v>2</v>
      </c>
      <c r="K13" s="19">
        <v>13</v>
      </c>
      <c r="L13" s="19">
        <v>111</v>
      </c>
      <c r="M13" s="19">
        <v>1</v>
      </c>
      <c r="N13" s="19">
        <v>8</v>
      </c>
      <c r="O13" s="19">
        <v>27</v>
      </c>
      <c r="P13" s="19">
        <v>7</v>
      </c>
      <c r="Q13" s="19">
        <v>181</v>
      </c>
      <c r="R13" s="19">
        <v>90</v>
      </c>
      <c r="S13" s="19">
        <v>6</v>
      </c>
      <c r="T13" s="19">
        <v>63</v>
      </c>
      <c r="U13" s="19">
        <v>66</v>
      </c>
      <c r="V13" s="19">
        <v>0</v>
      </c>
      <c r="W13" s="19">
        <v>123</v>
      </c>
    </row>
    <row r="14" spans="1:23" ht="15" customHeight="1" x14ac:dyDescent="0.25">
      <c r="A14" s="18" t="s">
        <v>17</v>
      </c>
      <c r="B14" s="28">
        <v>1230</v>
      </c>
      <c r="C14" s="19">
        <v>38</v>
      </c>
      <c r="D14" s="19">
        <v>46</v>
      </c>
      <c r="E14" s="19">
        <v>808</v>
      </c>
      <c r="F14" s="19">
        <v>8</v>
      </c>
      <c r="G14" s="19">
        <v>71</v>
      </c>
      <c r="H14" s="19">
        <v>91</v>
      </c>
      <c r="I14" s="19">
        <v>53</v>
      </c>
      <c r="J14" s="19">
        <v>0</v>
      </c>
      <c r="K14" s="19">
        <v>10</v>
      </c>
      <c r="L14" s="19">
        <v>108</v>
      </c>
      <c r="M14" s="19">
        <v>1</v>
      </c>
      <c r="N14" s="19">
        <v>9</v>
      </c>
      <c r="O14" s="19">
        <v>32</v>
      </c>
      <c r="P14" s="19">
        <v>1</v>
      </c>
      <c r="Q14" s="19">
        <v>168</v>
      </c>
      <c r="R14" s="19">
        <v>52</v>
      </c>
      <c r="S14" s="19">
        <v>21</v>
      </c>
      <c r="T14" s="19">
        <v>66</v>
      </c>
      <c r="U14" s="19">
        <v>66</v>
      </c>
      <c r="V14" s="19">
        <v>4</v>
      </c>
      <c r="W14" s="19">
        <v>64</v>
      </c>
    </row>
    <row r="15" spans="1:23" ht="15" customHeight="1" x14ac:dyDescent="0.25">
      <c r="A15" s="18" t="s">
        <v>8</v>
      </c>
      <c r="B15" s="28">
        <v>484</v>
      </c>
      <c r="C15" s="19">
        <v>4</v>
      </c>
      <c r="D15" s="19">
        <v>28</v>
      </c>
      <c r="E15" s="19">
        <v>272</v>
      </c>
      <c r="F15" s="19">
        <v>2</v>
      </c>
      <c r="G15" s="19">
        <v>41</v>
      </c>
      <c r="H15" s="19">
        <v>55</v>
      </c>
      <c r="I15" s="19">
        <v>52</v>
      </c>
      <c r="J15" s="19">
        <v>1</v>
      </c>
      <c r="K15" s="19">
        <v>2</v>
      </c>
      <c r="L15" s="19">
        <v>43</v>
      </c>
      <c r="M15" s="19">
        <v>0</v>
      </c>
      <c r="N15" s="19">
        <v>2</v>
      </c>
      <c r="O15" s="19">
        <v>15</v>
      </c>
      <c r="P15" s="19">
        <v>0</v>
      </c>
      <c r="Q15" s="19">
        <v>56</v>
      </c>
      <c r="R15" s="19">
        <v>8</v>
      </c>
      <c r="S15" s="19">
        <v>3</v>
      </c>
      <c r="T15" s="19">
        <v>14</v>
      </c>
      <c r="U15" s="19">
        <v>15</v>
      </c>
      <c r="V15" s="19">
        <v>0</v>
      </c>
      <c r="W15" s="19">
        <v>35</v>
      </c>
    </row>
    <row r="16" spans="1:23" ht="15" customHeight="1" x14ac:dyDescent="0.25">
      <c r="A16" s="18" t="s">
        <v>18</v>
      </c>
      <c r="B16" s="28">
        <v>445</v>
      </c>
      <c r="C16" s="19">
        <v>7</v>
      </c>
      <c r="D16" s="19">
        <v>23</v>
      </c>
      <c r="E16" s="19">
        <v>143</v>
      </c>
      <c r="F16" s="19">
        <v>4</v>
      </c>
      <c r="G16" s="19">
        <v>38</v>
      </c>
      <c r="H16" s="19">
        <v>59</v>
      </c>
      <c r="I16" s="19">
        <v>48</v>
      </c>
      <c r="J16" s="19">
        <v>0</v>
      </c>
      <c r="K16" s="19">
        <v>2</v>
      </c>
      <c r="L16" s="19">
        <v>45</v>
      </c>
      <c r="M16" s="19">
        <v>0</v>
      </c>
      <c r="N16" s="19">
        <v>2</v>
      </c>
      <c r="O16" s="19">
        <v>9</v>
      </c>
      <c r="P16" s="19">
        <v>1</v>
      </c>
      <c r="Q16" s="19">
        <v>94</v>
      </c>
      <c r="R16" s="19">
        <v>14</v>
      </c>
      <c r="S16" s="19">
        <v>5</v>
      </c>
      <c r="T16" s="19">
        <v>30</v>
      </c>
      <c r="U16" s="19">
        <v>10</v>
      </c>
      <c r="V16" s="19">
        <v>2</v>
      </c>
      <c r="W16" s="19">
        <v>41</v>
      </c>
    </row>
    <row r="17" spans="1:23" ht="15" customHeight="1" x14ac:dyDescent="0.25">
      <c r="A17" s="18" t="s">
        <v>7</v>
      </c>
      <c r="B17" s="28">
        <v>599</v>
      </c>
      <c r="C17" s="19">
        <v>15</v>
      </c>
      <c r="D17" s="19">
        <v>22</v>
      </c>
      <c r="E17" s="19">
        <v>230</v>
      </c>
      <c r="F17" s="19">
        <v>6</v>
      </c>
      <c r="G17" s="19">
        <v>77</v>
      </c>
      <c r="H17" s="19">
        <v>80</v>
      </c>
      <c r="I17" s="19">
        <v>96</v>
      </c>
      <c r="J17" s="19">
        <v>1</v>
      </c>
      <c r="K17" s="19">
        <v>4</v>
      </c>
      <c r="L17" s="19">
        <v>45</v>
      </c>
      <c r="M17" s="19">
        <v>1</v>
      </c>
      <c r="N17" s="19">
        <v>4</v>
      </c>
      <c r="O17" s="19">
        <v>12</v>
      </c>
      <c r="P17" s="19">
        <v>0</v>
      </c>
      <c r="Q17" s="19">
        <v>71</v>
      </c>
      <c r="R17" s="19">
        <v>18</v>
      </c>
      <c r="S17" s="19">
        <v>11</v>
      </c>
      <c r="T17" s="19">
        <v>25</v>
      </c>
      <c r="U17" s="19">
        <v>15</v>
      </c>
      <c r="V17" s="19">
        <v>1</v>
      </c>
      <c r="W17" s="19">
        <v>69</v>
      </c>
    </row>
    <row r="18" spans="1:23" ht="15" customHeight="1" x14ac:dyDescent="0.25">
      <c r="A18" s="18" t="s">
        <v>6</v>
      </c>
      <c r="B18" s="28">
        <v>292</v>
      </c>
      <c r="C18" s="19">
        <v>2</v>
      </c>
      <c r="D18" s="19">
        <v>18</v>
      </c>
      <c r="E18" s="19">
        <v>90</v>
      </c>
      <c r="F18" s="19">
        <v>2</v>
      </c>
      <c r="G18" s="19">
        <v>41</v>
      </c>
      <c r="H18" s="19">
        <v>42</v>
      </c>
      <c r="I18" s="19">
        <v>54</v>
      </c>
      <c r="J18" s="19">
        <v>0</v>
      </c>
      <c r="K18" s="19">
        <v>3</v>
      </c>
      <c r="L18" s="19">
        <v>20</v>
      </c>
      <c r="M18" s="19">
        <v>0</v>
      </c>
      <c r="N18" s="19">
        <v>1</v>
      </c>
      <c r="O18" s="19">
        <v>7</v>
      </c>
      <c r="P18" s="19">
        <v>1</v>
      </c>
      <c r="Q18" s="19">
        <v>35</v>
      </c>
      <c r="R18" s="19">
        <v>15</v>
      </c>
      <c r="S18" s="19">
        <v>2</v>
      </c>
      <c r="T18" s="19">
        <v>10</v>
      </c>
      <c r="U18" s="19">
        <v>10</v>
      </c>
      <c r="V18" s="19">
        <v>0</v>
      </c>
      <c r="W18" s="19">
        <v>41</v>
      </c>
    </row>
    <row r="19" spans="1:23" ht="15" customHeight="1" x14ac:dyDescent="0.25">
      <c r="A19" s="18" t="s">
        <v>19</v>
      </c>
      <c r="B19" s="28">
        <v>116</v>
      </c>
      <c r="C19" s="19">
        <v>6</v>
      </c>
      <c r="D19" s="19">
        <v>4</v>
      </c>
      <c r="E19" s="19">
        <v>20</v>
      </c>
      <c r="F19" s="19">
        <v>0</v>
      </c>
      <c r="G19" s="19">
        <v>13</v>
      </c>
      <c r="H19" s="19">
        <v>18</v>
      </c>
      <c r="I19" s="19">
        <v>27</v>
      </c>
      <c r="J19" s="19">
        <v>0</v>
      </c>
      <c r="K19" s="19">
        <v>1</v>
      </c>
      <c r="L19" s="19">
        <v>4</v>
      </c>
      <c r="M19" s="19">
        <v>1</v>
      </c>
      <c r="N19" s="19">
        <v>0</v>
      </c>
      <c r="O19" s="19">
        <v>5</v>
      </c>
      <c r="P19" s="19">
        <v>1</v>
      </c>
      <c r="Q19" s="19">
        <v>27</v>
      </c>
      <c r="R19" s="19">
        <v>4</v>
      </c>
      <c r="S19" s="19">
        <v>0</v>
      </c>
      <c r="T19" s="19">
        <v>4</v>
      </c>
      <c r="U19" s="19">
        <v>4</v>
      </c>
      <c r="V19" s="19">
        <v>0</v>
      </c>
      <c r="W19" s="19">
        <v>11</v>
      </c>
    </row>
    <row r="20" spans="1:23" ht="15" customHeight="1" x14ac:dyDescent="0.25">
      <c r="A20" s="18" t="s">
        <v>5</v>
      </c>
      <c r="B20" s="28">
        <v>562</v>
      </c>
      <c r="C20" s="19">
        <v>11</v>
      </c>
      <c r="D20" s="19">
        <v>34</v>
      </c>
      <c r="E20" s="19">
        <v>228</v>
      </c>
      <c r="F20" s="19">
        <v>1</v>
      </c>
      <c r="G20" s="19">
        <v>79</v>
      </c>
      <c r="H20" s="19">
        <v>99</v>
      </c>
      <c r="I20" s="19">
        <v>99</v>
      </c>
      <c r="J20" s="19">
        <v>1</v>
      </c>
      <c r="K20" s="19">
        <v>4</v>
      </c>
      <c r="L20" s="19">
        <v>29</v>
      </c>
      <c r="M20" s="19">
        <v>2</v>
      </c>
      <c r="N20" s="19">
        <v>3</v>
      </c>
      <c r="O20" s="19">
        <v>10</v>
      </c>
      <c r="P20" s="19">
        <v>2</v>
      </c>
      <c r="Q20" s="19">
        <v>62</v>
      </c>
      <c r="R20" s="19">
        <v>17</v>
      </c>
      <c r="S20" s="19">
        <v>6</v>
      </c>
      <c r="T20" s="19">
        <v>17</v>
      </c>
      <c r="U20" s="19">
        <v>9</v>
      </c>
      <c r="V20" s="19">
        <v>1</v>
      </c>
      <c r="W20" s="19">
        <v>53</v>
      </c>
    </row>
    <row r="21" spans="1:23" ht="15" customHeight="1" x14ac:dyDescent="0.25">
      <c r="A21" s="18" t="s">
        <v>20</v>
      </c>
      <c r="B21" s="28">
        <v>582</v>
      </c>
      <c r="C21" s="19">
        <v>12</v>
      </c>
      <c r="D21" s="19">
        <v>25</v>
      </c>
      <c r="E21" s="19">
        <v>165</v>
      </c>
      <c r="F21" s="19">
        <v>1</v>
      </c>
      <c r="G21" s="19">
        <v>68</v>
      </c>
      <c r="H21" s="19">
        <v>78</v>
      </c>
      <c r="I21" s="19">
        <v>47</v>
      </c>
      <c r="J21" s="19">
        <v>5</v>
      </c>
      <c r="K21" s="19">
        <v>3</v>
      </c>
      <c r="L21" s="19">
        <v>36</v>
      </c>
      <c r="M21" s="19">
        <v>0</v>
      </c>
      <c r="N21" s="19">
        <v>1</v>
      </c>
      <c r="O21" s="19">
        <v>13</v>
      </c>
      <c r="P21" s="19">
        <v>1</v>
      </c>
      <c r="Q21" s="19">
        <v>141</v>
      </c>
      <c r="R21" s="19">
        <v>24</v>
      </c>
      <c r="S21" s="19">
        <v>5</v>
      </c>
      <c r="T21" s="19">
        <v>34</v>
      </c>
      <c r="U21" s="19">
        <v>16</v>
      </c>
      <c r="V21" s="19">
        <v>0</v>
      </c>
      <c r="W21" s="19">
        <v>72</v>
      </c>
    </row>
    <row r="22" spans="1:23" ht="15" customHeight="1" x14ac:dyDescent="0.25">
      <c r="A22" s="18" t="s">
        <v>4</v>
      </c>
      <c r="B22" s="28">
        <v>188</v>
      </c>
      <c r="C22" s="19">
        <v>5</v>
      </c>
      <c r="D22" s="19">
        <v>6</v>
      </c>
      <c r="E22" s="19">
        <v>35</v>
      </c>
      <c r="F22" s="19">
        <v>2</v>
      </c>
      <c r="G22" s="19">
        <v>31</v>
      </c>
      <c r="H22" s="19">
        <v>23</v>
      </c>
      <c r="I22" s="19">
        <v>30</v>
      </c>
      <c r="J22" s="19">
        <v>1</v>
      </c>
      <c r="K22" s="19">
        <v>0</v>
      </c>
      <c r="L22" s="19">
        <v>19</v>
      </c>
      <c r="M22" s="19">
        <v>0</v>
      </c>
      <c r="N22" s="19">
        <v>0</v>
      </c>
      <c r="O22" s="19">
        <v>5</v>
      </c>
      <c r="P22" s="19">
        <v>0</v>
      </c>
      <c r="Q22" s="19">
        <v>36</v>
      </c>
      <c r="R22" s="19">
        <v>9</v>
      </c>
      <c r="S22" s="19">
        <v>2</v>
      </c>
      <c r="T22" s="19">
        <v>3</v>
      </c>
      <c r="U22" s="19">
        <v>10</v>
      </c>
      <c r="V22" s="19">
        <v>0</v>
      </c>
      <c r="W22" s="19">
        <v>23</v>
      </c>
    </row>
    <row r="23" spans="1:23" ht="15" customHeight="1" x14ac:dyDescent="0.25">
      <c r="A23" s="18" t="s">
        <v>3</v>
      </c>
      <c r="B23" s="28">
        <v>393</v>
      </c>
      <c r="C23" s="19">
        <v>11</v>
      </c>
      <c r="D23" s="19">
        <v>18</v>
      </c>
      <c r="E23" s="19">
        <v>75</v>
      </c>
      <c r="F23" s="19">
        <v>8</v>
      </c>
      <c r="G23" s="19">
        <v>73</v>
      </c>
      <c r="H23" s="19">
        <v>104</v>
      </c>
      <c r="I23" s="19">
        <v>73</v>
      </c>
      <c r="J23" s="19">
        <v>0</v>
      </c>
      <c r="K23" s="19">
        <v>2</v>
      </c>
      <c r="L23" s="19">
        <v>25</v>
      </c>
      <c r="M23" s="19">
        <v>0</v>
      </c>
      <c r="N23" s="19">
        <v>0</v>
      </c>
      <c r="O23" s="19">
        <v>27</v>
      </c>
      <c r="P23" s="19">
        <v>2</v>
      </c>
      <c r="Q23" s="19">
        <v>45</v>
      </c>
      <c r="R23" s="19">
        <v>11</v>
      </c>
      <c r="S23" s="19">
        <v>1</v>
      </c>
      <c r="T23" s="19">
        <v>19</v>
      </c>
      <c r="U23" s="19">
        <v>15</v>
      </c>
      <c r="V23" s="19">
        <v>1</v>
      </c>
      <c r="W23" s="19">
        <v>40</v>
      </c>
    </row>
    <row r="24" spans="1:23" ht="15" customHeight="1" x14ac:dyDescent="0.25">
      <c r="A24" s="18" t="s">
        <v>2</v>
      </c>
      <c r="B24" s="28">
        <v>667</v>
      </c>
      <c r="C24" s="19">
        <v>7</v>
      </c>
      <c r="D24" s="19">
        <v>21</v>
      </c>
      <c r="E24" s="19">
        <v>166</v>
      </c>
      <c r="F24" s="19">
        <v>3</v>
      </c>
      <c r="G24" s="19">
        <v>81</v>
      </c>
      <c r="H24" s="19">
        <v>102</v>
      </c>
      <c r="I24" s="19">
        <v>91</v>
      </c>
      <c r="J24" s="19">
        <v>1</v>
      </c>
      <c r="K24" s="19">
        <v>4</v>
      </c>
      <c r="L24" s="19">
        <v>53</v>
      </c>
      <c r="M24" s="19">
        <v>1</v>
      </c>
      <c r="N24" s="19">
        <v>1</v>
      </c>
      <c r="O24" s="19">
        <v>10</v>
      </c>
      <c r="P24" s="19">
        <v>1</v>
      </c>
      <c r="Q24" s="19">
        <v>105</v>
      </c>
      <c r="R24" s="19">
        <v>23</v>
      </c>
      <c r="S24" s="19">
        <v>10</v>
      </c>
      <c r="T24" s="19">
        <v>23</v>
      </c>
      <c r="U24" s="19">
        <v>7</v>
      </c>
      <c r="V24" s="19">
        <v>1</v>
      </c>
      <c r="W24" s="19">
        <v>116</v>
      </c>
    </row>
    <row r="25" spans="1:23" ht="15" customHeight="1" x14ac:dyDescent="0.25">
      <c r="A25" s="9" t="s">
        <v>1</v>
      </c>
      <c r="B25" s="27">
        <v>507</v>
      </c>
      <c r="C25" s="10">
        <v>7</v>
      </c>
      <c r="D25" s="10">
        <v>20</v>
      </c>
      <c r="E25" s="10">
        <v>130</v>
      </c>
      <c r="F25" s="10">
        <v>7</v>
      </c>
      <c r="G25" s="10">
        <v>78</v>
      </c>
      <c r="H25" s="10">
        <v>58</v>
      </c>
      <c r="I25" s="10">
        <v>106</v>
      </c>
      <c r="J25" s="10">
        <v>3</v>
      </c>
      <c r="K25" s="10">
        <v>5</v>
      </c>
      <c r="L25" s="10">
        <v>35</v>
      </c>
      <c r="M25" s="10">
        <v>2</v>
      </c>
      <c r="N25" s="10">
        <v>3</v>
      </c>
      <c r="O25" s="10">
        <v>15</v>
      </c>
      <c r="P25" s="10">
        <v>0</v>
      </c>
      <c r="Q25" s="10">
        <v>47</v>
      </c>
      <c r="R25" s="10">
        <v>12</v>
      </c>
      <c r="S25" s="10">
        <v>7</v>
      </c>
      <c r="T25" s="10">
        <v>15</v>
      </c>
      <c r="U25" s="10">
        <v>21</v>
      </c>
      <c r="V25" s="10">
        <v>0</v>
      </c>
      <c r="W25" s="10">
        <v>91</v>
      </c>
    </row>
    <row r="26" spans="1:23" ht="15" customHeight="1" x14ac:dyDescent="0.25">
      <c r="A26" s="22" t="s">
        <v>14</v>
      </c>
      <c r="B26" s="12">
        <f>SUM(B5:B25)</f>
        <v>12205</v>
      </c>
      <c r="C26" s="12">
        <f t="shared" ref="C26:W26" si="0">SUM(C5:C25)</f>
        <v>202</v>
      </c>
      <c r="D26" s="12">
        <f t="shared" si="0"/>
        <v>491</v>
      </c>
      <c r="E26" s="12">
        <f t="shared" si="0"/>
        <v>4235</v>
      </c>
      <c r="F26" s="12">
        <f t="shared" si="0"/>
        <v>124</v>
      </c>
      <c r="G26" s="12">
        <f t="shared" si="0"/>
        <v>1225</v>
      </c>
      <c r="H26" s="12">
        <f t="shared" si="0"/>
        <v>1505</v>
      </c>
      <c r="I26" s="12">
        <f t="shared" si="0"/>
        <v>1552</v>
      </c>
      <c r="J26" s="12">
        <f t="shared" si="0"/>
        <v>17</v>
      </c>
      <c r="K26" s="12">
        <f t="shared" si="0"/>
        <v>170</v>
      </c>
      <c r="L26" s="12">
        <f t="shared" si="0"/>
        <v>1297</v>
      </c>
      <c r="M26" s="12">
        <f t="shared" si="0"/>
        <v>30</v>
      </c>
      <c r="N26" s="12">
        <f t="shared" si="0"/>
        <v>83</v>
      </c>
      <c r="O26" s="12">
        <f t="shared" si="0"/>
        <v>381</v>
      </c>
      <c r="P26" s="12">
        <f t="shared" si="0"/>
        <v>42</v>
      </c>
      <c r="Q26" s="12">
        <f t="shared" si="0"/>
        <v>1934</v>
      </c>
      <c r="R26" s="12">
        <f t="shared" si="0"/>
        <v>592</v>
      </c>
      <c r="S26" s="12">
        <f t="shared" si="0"/>
        <v>160</v>
      </c>
      <c r="T26" s="12">
        <f t="shared" si="0"/>
        <v>744</v>
      </c>
      <c r="U26" s="12">
        <f t="shared" si="0"/>
        <v>695</v>
      </c>
      <c r="V26" s="12">
        <f t="shared" si="0"/>
        <v>25</v>
      </c>
      <c r="W26" s="12">
        <f t="shared" si="0"/>
        <v>1384</v>
      </c>
    </row>
    <row r="27" spans="1:23" ht="15" customHeight="1" x14ac:dyDescent="0.25">
      <c r="A27" s="22" t="s">
        <v>50</v>
      </c>
      <c r="B27" s="13">
        <f>+B28+B29</f>
        <v>6140</v>
      </c>
      <c r="C27" s="13">
        <f t="shared" ref="C27:W27" si="1">+C28+C29</f>
        <v>77</v>
      </c>
      <c r="D27" s="13">
        <f t="shared" si="1"/>
        <v>226</v>
      </c>
      <c r="E27" s="13">
        <f t="shared" si="1"/>
        <v>1873</v>
      </c>
      <c r="F27" s="13">
        <f t="shared" si="1"/>
        <v>80</v>
      </c>
      <c r="G27" s="13">
        <f t="shared" si="1"/>
        <v>534</v>
      </c>
      <c r="H27" s="13">
        <f t="shared" si="1"/>
        <v>696</v>
      </c>
      <c r="I27" s="13">
        <f t="shared" si="1"/>
        <v>776</v>
      </c>
      <c r="J27" s="13">
        <f t="shared" si="1"/>
        <v>4</v>
      </c>
      <c r="K27" s="13">
        <f t="shared" si="1"/>
        <v>130</v>
      </c>
      <c r="L27" s="13">
        <f t="shared" si="1"/>
        <v>835</v>
      </c>
      <c r="M27" s="13">
        <f t="shared" si="1"/>
        <v>22</v>
      </c>
      <c r="N27" s="13">
        <f t="shared" si="1"/>
        <v>57</v>
      </c>
      <c r="O27" s="13">
        <f t="shared" si="1"/>
        <v>221</v>
      </c>
      <c r="P27" s="13">
        <f t="shared" si="1"/>
        <v>32</v>
      </c>
      <c r="Q27" s="13">
        <f t="shared" si="1"/>
        <v>1047</v>
      </c>
      <c r="R27" s="13">
        <f t="shared" si="1"/>
        <v>385</v>
      </c>
      <c r="S27" s="13">
        <f t="shared" si="1"/>
        <v>87</v>
      </c>
      <c r="T27" s="13">
        <f t="shared" si="1"/>
        <v>484</v>
      </c>
      <c r="U27" s="13">
        <f t="shared" si="1"/>
        <v>497</v>
      </c>
      <c r="V27" s="13">
        <f t="shared" si="1"/>
        <v>15</v>
      </c>
      <c r="W27" s="13">
        <f t="shared" si="1"/>
        <v>728</v>
      </c>
    </row>
    <row r="28" spans="1:23" ht="15" customHeight="1" x14ac:dyDescent="0.25">
      <c r="A28" s="23" t="s">
        <v>51</v>
      </c>
      <c r="B28" s="15">
        <f>+B5+B6+B7+B12</f>
        <v>2697</v>
      </c>
      <c r="C28" s="15">
        <f t="shared" ref="C28:W28" si="2">+C5+C6+C7+C12</f>
        <v>36</v>
      </c>
      <c r="D28" s="15">
        <f t="shared" si="2"/>
        <v>113</v>
      </c>
      <c r="E28" s="15">
        <f t="shared" si="2"/>
        <v>708</v>
      </c>
      <c r="F28" s="15">
        <f t="shared" si="2"/>
        <v>27</v>
      </c>
      <c r="G28" s="15">
        <f t="shared" si="2"/>
        <v>240</v>
      </c>
      <c r="H28" s="15">
        <f t="shared" si="2"/>
        <v>300</v>
      </c>
      <c r="I28" s="15">
        <f t="shared" si="2"/>
        <v>438</v>
      </c>
      <c r="J28" s="15">
        <f t="shared" si="2"/>
        <v>0</v>
      </c>
      <c r="K28" s="15">
        <f t="shared" si="2"/>
        <v>59</v>
      </c>
      <c r="L28" s="15">
        <f t="shared" si="2"/>
        <v>297</v>
      </c>
      <c r="M28" s="15">
        <f t="shared" si="2"/>
        <v>4</v>
      </c>
      <c r="N28" s="15">
        <f t="shared" si="2"/>
        <v>17</v>
      </c>
      <c r="O28" s="15">
        <f t="shared" si="2"/>
        <v>120</v>
      </c>
      <c r="P28" s="15">
        <f t="shared" si="2"/>
        <v>12</v>
      </c>
      <c r="Q28" s="15">
        <f t="shared" si="2"/>
        <v>387</v>
      </c>
      <c r="R28" s="15">
        <f t="shared" si="2"/>
        <v>185</v>
      </c>
      <c r="S28" s="15">
        <f t="shared" si="2"/>
        <v>39</v>
      </c>
      <c r="T28" s="15">
        <f t="shared" si="2"/>
        <v>317</v>
      </c>
      <c r="U28" s="15">
        <f t="shared" si="2"/>
        <v>174</v>
      </c>
      <c r="V28" s="15">
        <f t="shared" si="2"/>
        <v>9</v>
      </c>
      <c r="W28" s="15">
        <f t="shared" si="2"/>
        <v>344</v>
      </c>
    </row>
    <row r="29" spans="1:23" ht="15" customHeight="1" x14ac:dyDescent="0.25">
      <c r="A29" s="23" t="s">
        <v>52</v>
      </c>
      <c r="B29" s="15">
        <f>+B8+B9+B10+B11+B13</f>
        <v>3443</v>
      </c>
      <c r="C29" s="15">
        <f t="shared" ref="C29:W29" si="3">+C8+C9+C10+C11+C13</f>
        <v>41</v>
      </c>
      <c r="D29" s="15">
        <f t="shared" si="3"/>
        <v>113</v>
      </c>
      <c r="E29" s="15">
        <f t="shared" si="3"/>
        <v>1165</v>
      </c>
      <c r="F29" s="15">
        <f t="shared" si="3"/>
        <v>53</v>
      </c>
      <c r="G29" s="15">
        <f t="shared" si="3"/>
        <v>294</v>
      </c>
      <c r="H29" s="15">
        <f t="shared" si="3"/>
        <v>396</v>
      </c>
      <c r="I29" s="15">
        <f t="shared" si="3"/>
        <v>338</v>
      </c>
      <c r="J29" s="15">
        <f t="shared" si="3"/>
        <v>4</v>
      </c>
      <c r="K29" s="15">
        <f t="shared" si="3"/>
        <v>71</v>
      </c>
      <c r="L29" s="15">
        <f t="shared" si="3"/>
        <v>538</v>
      </c>
      <c r="M29" s="15">
        <f t="shared" si="3"/>
        <v>18</v>
      </c>
      <c r="N29" s="15">
        <f t="shared" si="3"/>
        <v>40</v>
      </c>
      <c r="O29" s="15">
        <f t="shared" si="3"/>
        <v>101</v>
      </c>
      <c r="P29" s="15">
        <f t="shared" si="3"/>
        <v>20</v>
      </c>
      <c r="Q29" s="15">
        <f t="shared" si="3"/>
        <v>660</v>
      </c>
      <c r="R29" s="15">
        <f t="shared" si="3"/>
        <v>200</v>
      </c>
      <c r="S29" s="15">
        <f t="shared" si="3"/>
        <v>48</v>
      </c>
      <c r="T29" s="15">
        <f t="shared" si="3"/>
        <v>167</v>
      </c>
      <c r="U29" s="15">
        <f t="shared" si="3"/>
        <v>323</v>
      </c>
      <c r="V29" s="15">
        <f t="shared" si="3"/>
        <v>6</v>
      </c>
      <c r="W29" s="15">
        <f t="shared" si="3"/>
        <v>384</v>
      </c>
    </row>
    <row r="30" spans="1:23" ht="15" customHeight="1" x14ac:dyDescent="0.25">
      <c r="A30" s="22" t="s">
        <v>21</v>
      </c>
      <c r="B30" s="13">
        <f>+B14+B15+B16+B17</f>
        <v>2758</v>
      </c>
      <c r="C30" s="13">
        <f t="shared" ref="C30:W30" si="4">+C14+C15+C16+C17</f>
        <v>64</v>
      </c>
      <c r="D30" s="13">
        <f t="shared" si="4"/>
        <v>119</v>
      </c>
      <c r="E30" s="13">
        <f t="shared" si="4"/>
        <v>1453</v>
      </c>
      <c r="F30" s="13">
        <f t="shared" si="4"/>
        <v>20</v>
      </c>
      <c r="G30" s="13">
        <f t="shared" si="4"/>
        <v>227</v>
      </c>
      <c r="H30" s="13">
        <f t="shared" si="4"/>
        <v>285</v>
      </c>
      <c r="I30" s="13">
        <f t="shared" si="4"/>
        <v>249</v>
      </c>
      <c r="J30" s="13">
        <f t="shared" si="4"/>
        <v>2</v>
      </c>
      <c r="K30" s="13">
        <f t="shared" si="4"/>
        <v>18</v>
      </c>
      <c r="L30" s="13">
        <f t="shared" si="4"/>
        <v>241</v>
      </c>
      <c r="M30" s="13">
        <f t="shared" si="4"/>
        <v>2</v>
      </c>
      <c r="N30" s="13">
        <f t="shared" si="4"/>
        <v>17</v>
      </c>
      <c r="O30" s="13">
        <f t="shared" si="4"/>
        <v>68</v>
      </c>
      <c r="P30" s="13">
        <f t="shared" si="4"/>
        <v>2</v>
      </c>
      <c r="Q30" s="13">
        <f t="shared" si="4"/>
        <v>389</v>
      </c>
      <c r="R30" s="13">
        <f t="shared" si="4"/>
        <v>92</v>
      </c>
      <c r="S30" s="13">
        <f t="shared" si="4"/>
        <v>40</v>
      </c>
      <c r="T30" s="13">
        <f t="shared" si="4"/>
        <v>135</v>
      </c>
      <c r="U30" s="13">
        <f t="shared" si="4"/>
        <v>106</v>
      </c>
      <c r="V30" s="13">
        <f t="shared" si="4"/>
        <v>7</v>
      </c>
      <c r="W30" s="13">
        <f t="shared" si="4"/>
        <v>209</v>
      </c>
    </row>
    <row r="31" spans="1:23" ht="15" customHeight="1" x14ac:dyDescent="0.25">
      <c r="A31" s="22" t="s">
        <v>53</v>
      </c>
      <c r="B31" s="13">
        <f>+B32+B33</f>
        <v>3307</v>
      </c>
      <c r="C31" s="13">
        <f t="shared" ref="C31:W31" si="5">+C32+C33</f>
        <v>61</v>
      </c>
      <c r="D31" s="13">
        <f t="shared" si="5"/>
        <v>146</v>
      </c>
      <c r="E31" s="13">
        <f t="shared" si="5"/>
        <v>909</v>
      </c>
      <c r="F31" s="13">
        <f t="shared" si="5"/>
        <v>24</v>
      </c>
      <c r="G31" s="13">
        <f t="shared" si="5"/>
        <v>464</v>
      </c>
      <c r="H31" s="13">
        <f t="shared" si="5"/>
        <v>524</v>
      </c>
      <c r="I31" s="13">
        <f t="shared" si="5"/>
        <v>527</v>
      </c>
      <c r="J31" s="13">
        <f t="shared" si="5"/>
        <v>11</v>
      </c>
      <c r="K31" s="13">
        <f t="shared" si="5"/>
        <v>22</v>
      </c>
      <c r="L31" s="13">
        <f t="shared" si="5"/>
        <v>221</v>
      </c>
      <c r="M31" s="13">
        <f t="shared" si="5"/>
        <v>6</v>
      </c>
      <c r="N31" s="13">
        <f t="shared" si="5"/>
        <v>9</v>
      </c>
      <c r="O31" s="13">
        <f t="shared" si="5"/>
        <v>92</v>
      </c>
      <c r="P31" s="13">
        <f t="shared" si="5"/>
        <v>8</v>
      </c>
      <c r="Q31" s="13">
        <f t="shared" si="5"/>
        <v>498</v>
      </c>
      <c r="R31" s="13">
        <f t="shared" si="5"/>
        <v>115</v>
      </c>
      <c r="S31" s="13">
        <f t="shared" si="5"/>
        <v>33</v>
      </c>
      <c r="T31" s="13">
        <f t="shared" si="5"/>
        <v>125</v>
      </c>
      <c r="U31" s="13">
        <f t="shared" si="5"/>
        <v>92</v>
      </c>
      <c r="V31" s="13">
        <f t="shared" si="5"/>
        <v>3</v>
      </c>
      <c r="W31" s="13">
        <f t="shared" si="5"/>
        <v>447</v>
      </c>
    </row>
    <row r="32" spans="1:23" ht="15" customHeight="1" x14ac:dyDescent="0.25">
      <c r="A32" s="23" t="s">
        <v>23</v>
      </c>
      <c r="B32" s="15">
        <f>+B18+B19+B20+B21+B22+B23</f>
        <v>2133</v>
      </c>
      <c r="C32" s="15">
        <f t="shared" ref="C32:W32" si="6">+C18+C19+C20+C21+C22+C23</f>
        <v>47</v>
      </c>
      <c r="D32" s="15">
        <f t="shared" si="6"/>
        <v>105</v>
      </c>
      <c r="E32" s="15">
        <f t="shared" si="6"/>
        <v>613</v>
      </c>
      <c r="F32" s="15">
        <f t="shared" si="6"/>
        <v>14</v>
      </c>
      <c r="G32" s="15">
        <f t="shared" si="6"/>
        <v>305</v>
      </c>
      <c r="H32" s="15">
        <f t="shared" si="6"/>
        <v>364</v>
      </c>
      <c r="I32" s="15">
        <f t="shared" si="6"/>
        <v>330</v>
      </c>
      <c r="J32" s="15">
        <f t="shared" si="6"/>
        <v>7</v>
      </c>
      <c r="K32" s="15">
        <f t="shared" si="6"/>
        <v>13</v>
      </c>
      <c r="L32" s="15">
        <f t="shared" si="6"/>
        <v>133</v>
      </c>
      <c r="M32" s="15">
        <f t="shared" si="6"/>
        <v>3</v>
      </c>
      <c r="N32" s="15">
        <f t="shared" si="6"/>
        <v>5</v>
      </c>
      <c r="O32" s="15">
        <f t="shared" si="6"/>
        <v>67</v>
      </c>
      <c r="P32" s="15">
        <f t="shared" si="6"/>
        <v>7</v>
      </c>
      <c r="Q32" s="15">
        <f t="shared" si="6"/>
        <v>346</v>
      </c>
      <c r="R32" s="15">
        <f t="shared" si="6"/>
        <v>80</v>
      </c>
      <c r="S32" s="15">
        <f t="shared" si="6"/>
        <v>16</v>
      </c>
      <c r="T32" s="15">
        <f t="shared" si="6"/>
        <v>87</v>
      </c>
      <c r="U32" s="15">
        <f t="shared" si="6"/>
        <v>64</v>
      </c>
      <c r="V32" s="15">
        <f t="shared" si="6"/>
        <v>2</v>
      </c>
      <c r="W32" s="15">
        <f t="shared" si="6"/>
        <v>240</v>
      </c>
    </row>
    <row r="33" spans="1:23" ht="15" customHeight="1" x14ac:dyDescent="0.25">
      <c r="A33" s="16" t="s">
        <v>24</v>
      </c>
      <c r="B33" s="17">
        <f>+B24+B25</f>
        <v>1174</v>
      </c>
      <c r="C33" s="17">
        <f t="shared" ref="C33:W33" si="7">+C24+C25</f>
        <v>14</v>
      </c>
      <c r="D33" s="17">
        <f t="shared" si="7"/>
        <v>41</v>
      </c>
      <c r="E33" s="17">
        <f t="shared" si="7"/>
        <v>296</v>
      </c>
      <c r="F33" s="17">
        <f t="shared" si="7"/>
        <v>10</v>
      </c>
      <c r="G33" s="17">
        <f t="shared" si="7"/>
        <v>159</v>
      </c>
      <c r="H33" s="17">
        <f t="shared" si="7"/>
        <v>160</v>
      </c>
      <c r="I33" s="17">
        <f t="shared" si="7"/>
        <v>197</v>
      </c>
      <c r="J33" s="17">
        <f t="shared" si="7"/>
        <v>4</v>
      </c>
      <c r="K33" s="17">
        <f t="shared" si="7"/>
        <v>9</v>
      </c>
      <c r="L33" s="17">
        <f t="shared" si="7"/>
        <v>88</v>
      </c>
      <c r="M33" s="17">
        <f t="shared" si="7"/>
        <v>3</v>
      </c>
      <c r="N33" s="17">
        <f t="shared" si="7"/>
        <v>4</v>
      </c>
      <c r="O33" s="17">
        <f t="shared" si="7"/>
        <v>25</v>
      </c>
      <c r="P33" s="17">
        <f t="shared" si="7"/>
        <v>1</v>
      </c>
      <c r="Q33" s="17">
        <f t="shared" si="7"/>
        <v>152</v>
      </c>
      <c r="R33" s="17">
        <f t="shared" si="7"/>
        <v>35</v>
      </c>
      <c r="S33" s="17">
        <f t="shared" si="7"/>
        <v>17</v>
      </c>
      <c r="T33" s="17">
        <f t="shared" si="7"/>
        <v>38</v>
      </c>
      <c r="U33" s="17">
        <f t="shared" si="7"/>
        <v>28</v>
      </c>
      <c r="V33" s="17">
        <f t="shared" si="7"/>
        <v>1</v>
      </c>
      <c r="W33" s="17">
        <f t="shared" si="7"/>
        <v>207</v>
      </c>
    </row>
    <row r="34" spans="1:23" ht="15" customHeight="1" x14ac:dyDescent="0.25">
      <c r="A34" s="24" t="s">
        <v>63</v>
      </c>
    </row>
    <row r="35" spans="1:23" ht="15" customHeight="1" x14ac:dyDescent="0.25">
      <c r="B35" s="3"/>
    </row>
  </sheetData>
  <mergeCells count="3">
    <mergeCell ref="A1:W1"/>
    <mergeCell ref="A2:A4"/>
    <mergeCell ref="C2:W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35"/>
  <sheetViews>
    <sheetView showGridLines="0" zoomScale="85" zoomScaleNormal="85" zoomScaleSheetLayoutView="80" workbookViewId="0">
      <selection activeCell="C18" sqref="C18"/>
    </sheetView>
  </sheetViews>
  <sheetFormatPr defaultColWidth="9.140625" defaultRowHeight="15" customHeight="1" x14ac:dyDescent="0.25"/>
  <cols>
    <col min="1" max="1" width="31.5703125" style="1" bestFit="1" customWidth="1"/>
    <col min="2" max="2" width="13.42578125" style="1" customWidth="1"/>
    <col min="3" max="3" width="13.5703125" style="1" customWidth="1"/>
    <col min="4" max="4" width="11.42578125" style="1" customWidth="1"/>
    <col min="5" max="5" width="12.140625" style="1" customWidth="1"/>
    <col min="6" max="6" width="10.7109375" style="1" customWidth="1"/>
    <col min="7" max="7" width="13.42578125" style="1" customWidth="1"/>
    <col min="8" max="8" width="14.42578125" style="1" customWidth="1"/>
    <col min="9" max="14" width="15.7109375" style="1" customWidth="1"/>
    <col min="15" max="15" width="14.5703125" style="1" customWidth="1"/>
    <col min="16" max="16" width="13.42578125" style="1" customWidth="1"/>
    <col min="17" max="18" width="15.7109375" style="1" customWidth="1"/>
    <col min="19" max="19" width="12.140625" style="1" customWidth="1"/>
    <col min="20" max="20" width="13.140625" style="1" customWidth="1"/>
    <col min="21" max="21" width="12" style="1" customWidth="1"/>
    <col min="22" max="22" width="12.85546875" style="1" customWidth="1"/>
    <col min="23" max="23" width="14.42578125" style="1" customWidth="1"/>
    <col min="24" max="16384" width="9.140625" style="1"/>
  </cols>
  <sheetData>
    <row r="1" spans="1:23" s="2" customFormat="1" ht="18.75" customHeight="1" x14ac:dyDescent="0.25">
      <c r="A1" s="86" t="s">
        <v>135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3" ht="15" customHeight="1" x14ac:dyDescent="0.25">
      <c r="A2" s="74" t="s">
        <v>22</v>
      </c>
      <c r="B2" s="43"/>
      <c r="C2" s="77" t="s">
        <v>31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3"/>
      <c r="T2" s="73"/>
      <c r="U2" s="73"/>
      <c r="V2" s="73"/>
      <c r="W2" s="73"/>
    </row>
    <row r="3" spans="1:23" ht="63" customHeight="1" x14ac:dyDescent="0.25">
      <c r="A3" s="75"/>
      <c r="B3" s="46" t="s">
        <v>48</v>
      </c>
      <c r="C3" s="30" t="s">
        <v>32</v>
      </c>
      <c r="D3" s="30" t="s">
        <v>33</v>
      </c>
      <c r="E3" s="30" t="s">
        <v>29</v>
      </c>
      <c r="F3" s="30" t="s">
        <v>34</v>
      </c>
      <c r="G3" s="30" t="s">
        <v>25</v>
      </c>
      <c r="H3" s="30" t="s">
        <v>27</v>
      </c>
      <c r="I3" s="30" t="s">
        <v>26</v>
      </c>
      <c r="J3" s="30" t="s">
        <v>35</v>
      </c>
      <c r="K3" s="30" t="s">
        <v>36</v>
      </c>
      <c r="L3" s="30" t="s">
        <v>37</v>
      </c>
      <c r="M3" s="30" t="s">
        <v>38</v>
      </c>
      <c r="N3" s="30" t="s">
        <v>39</v>
      </c>
      <c r="O3" s="30" t="s">
        <v>40</v>
      </c>
      <c r="P3" s="30" t="s">
        <v>41</v>
      </c>
      <c r="Q3" s="30" t="s">
        <v>42</v>
      </c>
      <c r="R3" s="30" t="s">
        <v>43</v>
      </c>
      <c r="S3" s="30" t="s">
        <v>44</v>
      </c>
      <c r="T3" s="30" t="s">
        <v>45</v>
      </c>
      <c r="U3" s="30" t="s">
        <v>46</v>
      </c>
      <c r="V3" s="30" t="s">
        <v>47</v>
      </c>
      <c r="W3" s="30" t="s">
        <v>28</v>
      </c>
    </row>
    <row r="4" spans="1:23" ht="6.75" customHeight="1" x14ac:dyDescent="0.25">
      <c r="A4" s="76"/>
      <c r="B4" s="45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ht="15" customHeight="1" x14ac:dyDescent="0.25">
      <c r="A5" s="18" t="s">
        <v>15</v>
      </c>
      <c r="B5" s="28">
        <v>4470</v>
      </c>
      <c r="C5" s="19">
        <v>60</v>
      </c>
      <c r="D5" s="19">
        <v>143</v>
      </c>
      <c r="E5" s="19">
        <v>1008</v>
      </c>
      <c r="F5" s="19">
        <v>61</v>
      </c>
      <c r="G5" s="19">
        <v>325</v>
      </c>
      <c r="H5" s="19">
        <v>434</v>
      </c>
      <c r="I5" s="19">
        <v>439</v>
      </c>
      <c r="J5" s="19">
        <v>13</v>
      </c>
      <c r="K5" s="19">
        <v>113</v>
      </c>
      <c r="L5" s="19">
        <v>687</v>
      </c>
      <c r="M5" s="19">
        <v>10</v>
      </c>
      <c r="N5" s="19">
        <v>43</v>
      </c>
      <c r="O5" s="19">
        <v>150</v>
      </c>
      <c r="P5" s="19">
        <v>22</v>
      </c>
      <c r="Q5" s="19">
        <v>768</v>
      </c>
      <c r="R5" s="19">
        <v>333</v>
      </c>
      <c r="S5" s="19">
        <v>74</v>
      </c>
      <c r="T5" s="19">
        <v>401</v>
      </c>
      <c r="U5" s="19">
        <v>215</v>
      </c>
      <c r="V5" s="19">
        <v>10</v>
      </c>
      <c r="W5" s="19">
        <v>651</v>
      </c>
    </row>
    <row r="6" spans="1:23" ht="15" customHeight="1" x14ac:dyDescent="0.25">
      <c r="A6" s="18" t="s">
        <v>11</v>
      </c>
      <c r="B6" s="28">
        <v>255</v>
      </c>
      <c r="C6" s="19">
        <v>3</v>
      </c>
      <c r="D6" s="19">
        <v>5</v>
      </c>
      <c r="E6" s="19">
        <v>55</v>
      </c>
      <c r="F6" s="19">
        <v>11</v>
      </c>
      <c r="G6" s="19">
        <v>14</v>
      </c>
      <c r="H6" s="19">
        <v>24</v>
      </c>
      <c r="I6" s="19">
        <v>91</v>
      </c>
      <c r="J6" s="19">
        <v>0</v>
      </c>
      <c r="K6" s="19">
        <v>6</v>
      </c>
      <c r="L6" s="19">
        <v>33</v>
      </c>
      <c r="M6" s="19">
        <v>1</v>
      </c>
      <c r="N6" s="19">
        <v>2</v>
      </c>
      <c r="O6" s="19">
        <v>6</v>
      </c>
      <c r="P6" s="19">
        <v>0</v>
      </c>
      <c r="Q6" s="19">
        <v>10</v>
      </c>
      <c r="R6" s="19">
        <v>5</v>
      </c>
      <c r="S6" s="19">
        <v>6</v>
      </c>
      <c r="T6" s="19">
        <v>12</v>
      </c>
      <c r="U6" s="19">
        <v>0</v>
      </c>
      <c r="V6" s="19">
        <v>0</v>
      </c>
      <c r="W6" s="19">
        <v>33</v>
      </c>
    </row>
    <row r="7" spans="1:23" ht="15" customHeight="1" x14ac:dyDescent="0.25">
      <c r="A7" s="18" t="s">
        <v>10</v>
      </c>
      <c r="B7" s="28">
        <v>5250</v>
      </c>
      <c r="C7" s="19">
        <v>77</v>
      </c>
      <c r="D7" s="19">
        <v>198</v>
      </c>
      <c r="E7" s="19">
        <v>1502</v>
      </c>
      <c r="F7" s="19">
        <v>40</v>
      </c>
      <c r="G7" s="19">
        <v>352</v>
      </c>
      <c r="H7" s="19">
        <v>430</v>
      </c>
      <c r="I7" s="19">
        <v>624</v>
      </c>
      <c r="J7" s="19">
        <v>10</v>
      </c>
      <c r="K7" s="19">
        <v>318</v>
      </c>
      <c r="L7" s="19">
        <v>1096</v>
      </c>
      <c r="M7" s="19">
        <v>5</v>
      </c>
      <c r="N7" s="19">
        <v>78</v>
      </c>
      <c r="O7" s="19">
        <v>140</v>
      </c>
      <c r="P7" s="19">
        <v>14</v>
      </c>
      <c r="Q7" s="19">
        <v>585</v>
      </c>
      <c r="R7" s="19">
        <v>165</v>
      </c>
      <c r="S7" s="19">
        <v>69</v>
      </c>
      <c r="T7" s="19">
        <v>606</v>
      </c>
      <c r="U7" s="19">
        <v>151</v>
      </c>
      <c r="V7" s="19">
        <v>13</v>
      </c>
      <c r="W7" s="19">
        <v>517</v>
      </c>
    </row>
    <row r="8" spans="1:23" ht="15" customHeight="1" x14ac:dyDescent="0.25">
      <c r="A8" s="18" t="s">
        <v>150</v>
      </c>
      <c r="B8" s="28">
        <v>4102</v>
      </c>
      <c r="C8" s="19">
        <v>16</v>
      </c>
      <c r="D8" s="19">
        <v>27</v>
      </c>
      <c r="E8" s="19">
        <v>2708</v>
      </c>
      <c r="F8" s="19">
        <v>97</v>
      </c>
      <c r="G8" s="19">
        <v>128</v>
      </c>
      <c r="H8" s="19">
        <v>127</v>
      </c>
      <c r="I8" s="19">
        <v>108</v>
      </c>
      <c r="J8" s="19">
        <v>1</v>
      </c>
      <c r="K8" s="19">
        <v>43</v>
      </c>
      <c r="L8" s="19">
        <v>741</v>
      </c>
      <c r="M8" s="19">
        <v>46</v>
      </c>
      <c r="N8" s="19">
        <v>51</v>
      </c>
      <c r="O8" s="19">
        <v>124</v>
      </c>
      <c r="P8" s="19">
        <v>4</v>
      </c>
      <c r="Q8" s="19">
        <v>317</v>
      </c>
      <c r="R8" s="19">
        <v>80</v>
      </c>
      <c r="S8" s="19">
        <v>62</v>
      </c>
      <c r="T8" s="19">
        <v>20</v>
      </c>
      <c r="U8" s="19">
        <v>799</v>
      </c>
      <c r="V8" s="19">
        <v>10</v>
      </c>
      <c r="W8" s="19">
        <v>346</v>
      </c>
    </row>
    <row r="9" spans="1:23" ht="15" customHeight="1" x14ac:dyDescent="0.25">
      <c r="A9" s="18" t="s">
        <v>151</v>
      </c>
      <c r="B9" s="28">
        <v>915</v>
      </c>
      <c r="C9" s="19">
        <v>16</v>
      </c>
      <c r="D9" s="19">
        <v>50</v>
      </c>
      <c r="E9" s="19">
        <v>382</v>
      </c>
      <c r="F9" s="19">
        <v>17</v>
      </c>
      <c r="G9" s="19">
        <v>96</v>
      </c>
      <c r="H9" s="19">
        <v>88</v>
      </c>
      <c r="I9" s="19">
        <v>83</v>
      </c>
      <c r="J9" s="19">
        <v>1</v>
      </c>
      <c r="K9" s="19">
        <v>9</v>
      </c>
      <c r="L9" s="19">
        <v>88</v>
      </c>
      <c r="M9" s="19">
        <v>5</v>
      </c>
      <c r="N9" s="19">
        <v>25</v>
      </c>
      <c r="O9" s="19">
        <v>20</v>
      </c>
      <c r="P9" s="19">
        <v>3</v>
      </c>
      <c r="Q9" s="19">
        <v>110</v>
      </c>
      <c r="R9" s="19">
        <v>59</v>
      </c>
      <c r="S9" s="19">
        <v>17</v>
      </c>
      <c r="T9" s="19">
        <v>47</v>
      </c>
      <c r="U9" s="19">
        <v>37</v>
      </c>
      <c r="V9" s="19">
        <v>0</v>
      </c>
      <c r="W9" s="19">
        <v>131</v>
      </c>
    </row>
    <row r="10" spans="1:23" ht="15" customHeight="1" x14ac:dyDescent="0.25">
      <c r="A10" s="18" t="s">
        <v>16</v>
      </c>
      <c r="B10" s="28">
        <v>4594</v>
      </c>
      <c r="C10" s="19">
        <v>56</v>
      </c>
      <c r="D10" s="19">
        <v>197</v>
      </c>
      <c r="E10" s="19">
        <v>1199</v>
      </c>
      <c r="F10" s="19">
        <v>56</v>
      </c>
      <c r="G10" s="19">
        <v>373</v>
      </c>
      <c r="H10" s="19">
        <v>568</v>
      </c>
      <c r="I10" s="19">
        <v>413</v>
      </c>
      <c r="J10" s="19">
        <v>10</v>
      </c>
      <c r="K10" s="19">
        <v>140</v>
      </c>
      <c r="L10" s="19">
        <v>813</v>
      </c>
      <c r="M10" s="19">
        <v>3</v>
      </c>
      <c r="N10" s="19">
        <v>56</v>
      </c>
      <c r="O10" s="19">
        <v>64</v>
      </c>
      <c r="P10" s="19">
        <v>47</v>
      </c>
      <c r="Q10" s="19">
        <v>789</v>
      </c>
      <c r="R10" s="19">
        <v>119</v>
      </c>
      <c r="S10" s="19">
        <v>74</v>
      </c>
      <c r="T10" s="19">
        <v>321</v>
      </c>
      <c r="U10" s="19">
        <v>67</v>
      </c>
      <c r="V10" s="19">
        <v>17</v>
      </c>
      <c r="W10" s="19">
        <v>583</v>
      </c>
    </row>
    <row r="11" spans="1:23" ht="15" customHeight="1" x14ac:dyDescent="0.25">
      <c r="A11" s="18" t="s">
        <v>13</v>
      </c>
      <c r="B11" s="28">
        <v>1418</v>
      </c>
      <c r="C11" s="19">
        <v>31</v>
      </c>
      <c r="D11" s="19">
        <v>60</v>
      </c>
      <c r="E11" s="19">
        <v>530</v>
      </c>
      <c r="F11" s="19">
        <v>12</v>
      </c>
      <c r="G11" s="19">
        <v>121</v>
      </c>
      <c r="H11" s="19">
        <v>125</v>
      </c>
      <c r="I11" s="19">
        <v>170</v>
      </c>
      <c r="J11" s="19">
        <v>2</v>
      </c>
      <c r="K11" s="19">
        <v>54</v>
      </c>
      <c r="L11" s="19">
        <v>327</v>
      </c>
      <c r="M11" s="19">
        <v>3</v>
      </c>
      <c r="N11" s="19">
        <v>18</v>
      </c>
      <c r="O11" s="19">
        <v>36</v>
      </c>
      <c r="P11" s="19">
        <v>13</v>
      </c>
      <c r="Q11" s="19">
        <v>275</v>
      </c>
      <c r="R11" s="19">
        <v>32</v>
      </c>
      <c r="S11" s="19">
        <v>15</v>
      </c>
      <c r="T11" s="19">
        <v>45</v>
      </c>
      <c r="U11" s="19">
        <v>38</v>
      </c>
      <c r="V11" s="19">
        <v>2</v>
      </c>
      <c r="W11" s="19">
        <v>137</v>
      </c>
    </row>
    <row r="12" spans="1:23" ht="15" customHeight="1" x14ac:dyDescent="0.25">
      <c r="A12" s="18" t="s">
        <v>9</v>
      </c>
      <c r="B12" s="28">
        <v>1025</v>
      </c>
      <c r="C12" s="19">
        <v>13</v>
      </c>
      <c r="D12" s="19">
        <v>61</v>
      </c>
      <c r="E12" s="19">
        <v>572</v>
      </c>
      <c r="F12" s="19">
        <v>16</v>
      </c>
      <c r="G12" s="19">
        <v>59</v>
      </c>
      <c r="H12" s="19">
        <v>93</v>
      </c>
      <c r="I12" s="19">
        <v>67</v>
      </c>
      <c r="J12" s="19">
        <v>0</v>
      </c>
      <c r="K12" s="19">
        <v>3</v>
      </c>
      <c r="L12" s="19">
        <v>68</v>
      </c>
      <c r="M12" s="19">
        <v>1</v>
      </c>
      <c r="N12" s="19">
        <v>5</v>
      </c>
      <c r="O12" s="19">
        <v>30</v>
      </c>
      <c r="P12" s="19">
        <v>1</v>
      </c>
      <c r="Q12" s="19">
        <v>48</v>
      </c>
      <c r="R12" s="19">
        <v>20</v>
      </c>
      <c r="S12" s="19">
        <v>6</v>
      </c>
      <c r="T12" s="19">
        <v>99</v>
      </c>
      <c r="U12" s="19">
        <v>45</v>
      </c>
      <c r="V12" s="19">
        <v>0</v>
      </c>
      <c r="W12" s="19">
        <v>73</v>
      </c>
    </row>
    <row r="13" spans="1:23" ht="15" customHeight="1" x14ac:dyDescent="0.25">
      <c r="A13" s="18" t="s">
        <v>12</v>
      </c>
      <c r="B13" s="28">
        <v>4897</v>
      </c>
      <c r="C13" s="19">
        <v>66</v>
      </c>
      <c r="D13" s="19">
        <v>178</v>
      </c>
      <c r="E13" s="19">
        <v>1093</v>
      </c>
      <c r="F13" s="19">
        <v>46</v>
      </c>
      <c r="G13" s="19">
        <v>338</v>
      </c>
      <c r="H13" s="19">
        <v>412</v>
      </c>
      <c r="I13" s="19">
        <v>282</v>
      </c>
      <c r="J13" s="19">
        <v>8</v>
      </c>
      <c r="K13" s="19">
        <v>121</v>
      </c>
      <c r="L13" s="19">
        <v>1102</v>
      </c>
      <c r="M13" s="19">
        <v>7</v>
      </c>
      <c r="N13" s="19">
        <v>45</v>
      </c>
      <c r="O13" s="19">
        <v>98</v>
      </c>
      <c r="P13" s="19">
        <v>17</v>
      </c>
      <c r="Q13" s="19">
        <v>944</v>
      </c>
      <c r="R13" s="19">
        <v>317</v>
      </c>
      <c r="S13" s="19">
        <v>56</v>
      </c>
      <c r="T13" s="19">
        <v>314</v>
      </c>
      <c r="U13" s="19">
        <v>183</v>
      </c>
      <c r="V13" s="19">
        <v>16</v>
      </c>
      <c r="W13" s="19">
        <v>651</v>
      </c>
    </row>
    <row r="14" spans="1:23" ht="15" customHeight="1" x14ac:dyDescent="0.25">
      <c r="A14" s="18" t="s">
        <v>17</v>
      </c>
      <c r="B14" s="28">
        <v>6394</v>
      </c>
      <c r="C14" s="19">
        <v>70</v>
      </c>
      <c r="D14" s="19">
        <v>134</v>
      </c>
      <c r="E14" s="19">
        <v>4469</v>
      </c>
      <c r="F14" s="19">
        <v>37</v>
      </c>
      <c r="G14" s="19">
        <v>266</v>
      </c>
      <c r="H14" s="19">
        <v>379</v>
      </c>
      <c r="I14" s="19">
        <v>200</v>
      </c>
      <c r="J14" s="19">
        <v>5</v>
      </c>
      <c r="K14" s="19">
        <v>40</v>
      </c>
      <c r="L14" s="19">
        <v>669</v>
      </c>
      <c r="M14" s="19">
        <v>4</v>
      </c>
      <c r="N14" s="19">
        <v>43</v>
      </c>
      <c r="O14" s="19">
        <v>101</v>
      </c>
      <c r="P14" s="19">
        <v>11</v>
      </c>
      <c r="Q14" s="19">
        <v>697</v>
      </c>
      <c r="R14" s="19">
        <v>132</v>
      </c>
      <c r="S14" s="19">
        <v>44</v>
      </c>
      <c r="T14" s="19">
        <v>239</v>
      </c>
      <c r="U14" s="19">
        <v>272</v>
      </c>
      <c r="V14" s="19">
        <v>10</v>
      </c>
      <c r="W14" s="19">
        <v>379</v>
      </c>
    </row>
    <row r="15" spans="1:23" ht="15" customHeight="1" x14ac:dyDescent="0.25">
      <c r="A15" s="18" t="s">
        <v>8</v>
      </c>
      <c r="B15" s="28">
        <v>1826</v>
      </c>
      <c r="C15" s="19">
        <v>21</v>
      </c>
      <c r="D15" s="19">
        <v>72</v>
      </c>
      <c r="E15" s="19">
        <v>1079</v>
      </c>
      <c r="F15" s="19">
        <v>5</v>
      </c>
      <c r="G15" s="19">
        <v>95</v>
      </c>
      <c r="H15" s="19">
        <v>152</v>
      </c>
      <c r="I15" s="19">
        <v>104</v>
      </c>
      <c r="J15" s="19">
        <v>5</v>
      </c>
      <c r="K15" s="19">
        <v>16</v>
      </c>
      <c r="L15" s="19">
        <v>209</v>
      </c>
      <c r="M15" s="19">
        <v>0</v>
      </c>
      <c r="N15" s="19">
        <v>15</v>
      </c>
      <c r="O15" s="19">
        <v>50</v>
      </c>
      <c r="P15" s="19">
        <v>1</v>
      </c>
      <c r="Q15" s="19">
        <v>209</v>
      </c>
      <c r="R15" s="19">
        <v>24</v>
      </c>
      <c r="S15" s="19">
        <v>12</v>
      </c>
      <c r="T15" s="19">
        <v>51</v>
      </c>
      <c r="U15" s="19">
        <v>70</v>
      </c>
      <c r="V15" s="19">
        <v>3</v>
      </c>
      <c r="W15" s="19">
        <v>129</v>
      </c>
    </row>
    <row r="16" spans="1:23" ht="15" customHeight="1" x14ac:dyDescent="0.25">
      <c r="A16" s="18" t="s">
        <v>18</v>
      </c>
      <c r="B16" s="28">
        <v>2108</v>
      </c>
      <c r="C16" s="19">
        <v>25</v>
      </c>
      <c r="D16" s="19">
        <v>47</v>
      </c>
      <c r="E16" s="19">
        <v>789</v>
      </c>
      <c r="F16" s="19">
        <v>28</v>
      </c>
      <c r="G16" s="19">
        <v>162</v>
      </c>
      <c r="H16" s="19">
        <v>197</v>
      </c>
      <c r="I16" s="19">
        <v>160</v>
      </c>
      <c r="J16" s="19">
        <v>5</v>
      </c>
      <c r="K16" s="19">
        <v>15</v>
      </c>
      <c r="L16" s="19">
        <v>307</v>
      </c>
      <c r="M16" s="19">
        <v>2</v>
      </c>
      <c r="N16" s="19">
        <v>11</v>
      </c>
      <c r="O16" s="19">
        <v>35</v>
      </c>
      <c r="P16" s="19">
        <v>3</v>
      </c>
      <c r="Q16" s="19">
        <v>466</v>
      </c>
      <c r="R16" s="19">
        <v>75</v>
      </c>
      <c r="S16" s="19">
        <v>13</v>
      </c>
      <c r="T16" s="19">
        <v>105</v>
      </c>
      <c r="U16" s="19">
        <v>35</v>
      </c>
      <c r="V16" s="19">
        <v>8</v>
      </c>
      <c r="W16" s="19">
        <v>170</v>
      </c>
    </row>
    <row r="17" spans="1:23" ht="15" customHeight="1" x14ac:dyDescent="0.25">
      <c r="A17" s="18" t="s">
        <v>7</v>
      </c>
      <c r="B17" s="28">
        <v>2180</v>
      </c>
      <c r="C17" s="19">
        <v>37</v>
      </c>
      <c r="D17" s="19">
        <v>88</v>
      </c>
      <c r="E17" s="19">
        <v>944</v>
      </c>
      <c r="F17" s="19">
        <v>18</v>
      </c>
      <c r="G17" s="19">
        <v>201</v>
      </c>
      <c r="H17" s="19">
        <v>227</v>
      </c>
      <c r="I17" s="19">
        <v>232</v>
      </c>
      <c r="J17" s="19">
        <v>2</v>
      </c>
      <c r="K17" s="19">
        <v>15</v>
      </c>
      <c r="L17" s="19">
        <v>219</v>
      </c>
      <c r="M17" s="19">
        <v>5</v>
      </c>
      <c r="N17" s="19">
        <v>10</v>
      </c>
      <c r="O17" s="19">
        <v>39</v>
      </c>
      <c r="P17" s="19">
        <v>4</v>
      </c>
      <c r="Q17" s="19">
        <v>228</v>
      </c>
      <c r="R17" s="19">
        <v>34</v>
      </c>
      <c r="S17" s="19">
        <v>25</v>
      </c>
      <c r="T17" s="19">
        <v>80</v>
      </c>
      <c r="U17" s="19">
        <v>52</v>
      </c>
      <c r="V17" s="19">
        <v>7</v>
      </c>
      <c r="W17" s="19">
        <v>261</v>
      </c>
    </row>
    <row r="18" spans="1:23" ht="15" customHeight="1" x14ac:dyDescent="0.25">
      <c r="A18" s="18" t="s">
        <v>6</v>
      </c>
      <c r="B18" s="28">
        <v>1396</v>
      </c>
      <c r="C18" s="19">
        <v>19</v>
      </c>
      <c r="D18" s="19">
        <v>57</v>
      </c>
      <c r="E18" s="19">
        <v>453</v>
      </c>
      <c r="F18" s="19">
        <v>14</v>
      </c>
      <c r="G18" s="19">
        <v>169</v>
      </c>
      <c r="H18" s="19">
        <v>223</v>
      </c>
      <c r="I18" s="19">
        <v>181</v>
      </c>
      <c r="J18" s="19">
        <v>1</v>
      </c>
      <c r="K18" s="19">
        <v>13</v>
      </c>
      <c r="L18" s="19">
        <v>122</v>
      </c>
      <c r="M18" s="19">
        <v>0</v>
      </c>
      <c r="N18" s="19">
        <v>6</v>
      </c>
      <c r="O18" s="19">
        <v>28</v>
      </c>
      <c r="P18" s="19">
        <v>3</v>
      </c>
      <c r="Q18" s="19">
        <v>164</v>
      </c>
      <c r="R18" s="19">
        <v>37</v>
      </c>
      <c r="S18" s="19">
        <v>14</v>
      </c>
      <c r="T18" s="19">
        <v>36</v>
      </c>
      <c r="U18" s="19">
        <v>33</v>
      </c>
      <c r="V18" s="19">
        <v>7</v>
      </c>
      <c r="W18" s="19">
        <v>185</v>
      </c>
    </row>
    <row r="19" spans="1:23" ht="15" customHeight="1" x14ac:dyDescent="0.25">
      <c r="A19" s="18" t="s">
        <v>19</v>
      </c>
      <c r="B19" s="28">
        <v>476</v>
      </c>
      <c r="C19" s="19">
        <v>7</v>
      </c>
      <c r="D19" s="19">
        <v>14</v>
      </c>
      <c r="E19" s="19">
        <v>86</v>
      </c>
      <c r="F19" s="19">
        <v>12</v>
      </c>
      <c r="G19" s="19">
        <v>37</v>
      </c>
      <c r="H19" s="19">
        <v>56</v>
      </c>
      <c r="I19" s="19">
        <v>65</v>
      </c>
      <c r="J19" s="19">
        <v>0</v>
      </c>
      <c r="K19" s="19">
        <v>0</v>
      </c>
      <c r="L19" s="19">
        <v>28</v>
      </c>
      <c r="M19" s="19">
        <v>0</v>
      </c>
      <c r="N19" s="19">
        <v>0</v>
      </c>
      <c r="O19" s="19">
        <v>15</v>
      </c>
      <c r="P19" s="19">
        <v>1</v>
      </c>
      <c r="Q19" s="19">
        <v>148</v>
      </c>
      <c r="R19" s="19">
        <v>20</v>
      </c>
      <c r="S19" s="19">
        <v>5</v>
      </c>
      <c r="T19" s="19">
        <v>17</v>
      </c>
      <c r="U19" s="19">
        <v>5</v>
      </c>
      <c r="V19" s="19">
        <v>1</v>
      </c>
      <c r="W19" s="19">
        <v>59</v>
      </c>
    </row>
    <row r="20" spans="1:23" ht="15" customHeight="1" x14ac:dyDescent="0.25">
      <c r="A20" s="18" t="s">
        <v>5</v>
      </c>
      <c r="B20" s="28">
        <v>1923</v>
      </c>
      <c r="C20" s="19">
        <v>38</v>
      </c>
      <c r="D20" s="19">
        <v>94</v>
      </c>
      <c r="E20" s="19">
        <v>737</v>
      </c>
      <c r="F20" s="19">
        <v>32</v>
      </c>
      <c r="G20" s="19">
        <v>248</v>
      </c>
      <c r="H20" s="19">
        <v>277</v>
      </c>
      <c r="I20" s="19">
        <v>221</v>
      </c>
      <c r="J20" s="19">
        <v>8</v>
      </c>
      <c r="K20" s="19">
        <v>17</v>
      </c>
      <c r="L20" s="19">
        <v>122</v>
      </c>
      <c r="M20" s="19">
        <v>4</v>
      </c>
      <c r="N20" s="19">
        <v>15</v>
      </c>
      <c r="O20" s="19">
        <v>35</v>
      </c>
      <c r="P20" s="19">
        <v>5</v>
      </c>
      <c r="Q20" s="19">
        <v>226</v>
      </c>
      <c r="R20" s="19">
        <v>31</v>
      </c>
      <c r="S20" s="19">
        <v>24</v>
      </c>
      <c r="T20" s="19">
        <v>57</v>
      </c>
      <c r="U20" s="19">
        <v>53</v>
      </c>
      <c r="V20" s="19">
        <v>5</v>
      </c>
      <c r="W20" s="19">
        <v>236</v>
      </c>
    </row>
    <row r="21" spans="1:23" ht="15" customHeight="1" x14ac:dyDescent="0.25">
      <c r="A21" s="18" t="s">
        <v>20</v>
      </c>
      <c r="B21" s="28">
        <v>2820</v>
      </c>
      <c r="C21" s="19">
        <v>40</v>
      </c>
      <c r="D21" s="19">
        <v>107</v>
      </c>
      <c r="E21" s="19">
        <v>747</v>
      </c>
      <c r="F21" s="19">
        <v>41</v>
      </c>
      <c r="G21" s="19">
        <v>330</v>
      </c>
      <c r="H21" s="19">
        <v>374</v>
      </c>
      <c r="I21" s="19">
        <v>212</v>
      </c>
      <c r="J21" s="19">
        <v>32</v>
      </c>
      <c r="K21" s="19">
        <v>14</v>
      </c>
      <c r="L21" s="19">
        <v>282</v>
      </c>
      <c r="M21" s="19">
        <v>2</v>
      </c>
      <c r="N21" s="19">
        <v>22</v>
      </c>
      <c r="O21" s="19">
        <v>39</v>
      </c>
      <c r="P21" s="19">
        <v>4</v>
      </c>
      <c r="Q21" s="19">
        <v>693</v>
      </c>
      <c r="R21" s="19">
        <v>62</v>
      </c>
      <c r="S21" s="19">
        <v>15</v>
      </c>
      <c r="T21" s="19">
        <v>139</v>
      </c>
      <c r="U21" s="19">
        <v>41</v>
      </c>
      <c r="V21" s="19">
        <v>9</v>
      </c>
      <c r="W21" s="19">
        <v>337</v>
      </c>
    </row>
    <row r="22" spans="1:23" ht="15" customHeight="1" x14ac:dyDescent="0.25">
      <c r="A22" s="18" t="s">
        <v>4</v>
      </c>
      <c r="B22" s="28">
        <v>618</v>
      </c>
      <c r="C22" s="19">
        <v>9</v>
      </c>
      <c r="D22" s="19">
        <v>31</v>
      </c>
      <c r="E22" s="19">
        <v>161</v>
      </c>
      <c r="F22" s="19">
        <v>7</v>
      </c>
      <c r="G22" s="19">
        <v>49</v>
      </c>
      <c r="H22" s="19">
        <v>59</v>
      </c>
      <c r="I22" s="19">
        <v>70</v>
      </c>
      <c r="J22" s="19">
        <v>6</v>
      </c>
      <c r="K22" s="19">
        <v>9</v>
      </c>
      <c r="L22" s="19">
        <v>65</v>
      </c>
      <c r="M22" s="19">
        <v>0</v>
      </c>
      <c r="N22" s="19">
        <v>6</v>
      </c>
      <c r="O22" s="19">
        <v>8</v>
      </c>
      <c r="P22" s="19">
        <v>1</v>
      </c>
      <c r="Q22" s="19">
        <v>137</v>
      </c>
      <c r="R22" s="19">
        <v>15</v>
      </c>
      <c r="S22" s="19">
        <v>8</v>
      </c>
      <c r="T22" s="19">
        <v>13</v>
      </c>
      <c r="U22" s="19">
        <v>21</v>
      </c>
      <c r="V22" s="19">
        <v>1</v>
      </c>
      <c r="W22" s="19">
        <v>71</v>
      </c>
    </row>
    <row r="23" spans="1:23" ht="15" customHeight="1" x14ac:dyDescent="0.25">
      <c r="A23" s="18" t="s">
        <v>3</v>
      </c>
      <c r="B23" s="28">
        <v>1656</v>
      </c>
      <c r="C23" s="19">
        <v>26</v>
      </c>
      <c r="D23" s="19">
        <v>76</v>
      </c>
      <c r="E23" s="19">
        <v>520</v>
      </c>
      <c r="F23" s="19">
        <v>24</v>
      </c>
      <c r="G23" s="19">
        <v>220</v>
      </c>
      <c r="H23" s="19">
        <v>322</v>
      </c>
      <c r="I23" s="19">
        <v>185</v>
      </c>
      <c r="J23" s="19">
        <v>4</v>
      </c>
      <c r="K23" s="19">
        <v>15</v>
      </c>
      <c r="L23" s="19">
        <v>149</v>
      </c>
      <c r="M23" s="19">
        <v>1</v>
      </c>
      <c r="N23" s="19">
        <v>12</v>
      </c>
      <c r="O23" s="19">
        <v>50</v>
      </c>
      <c r="P23" s="19">
        <v>3</v>
      </c>
      <c r="Q23" s="19">
        <v>159</v>
      </c>
      <c r="R23" s="19">
        <v>27</v>
      </c>
      <c r="S23" s="19">
        <v>22</v>
      </c>
      <c r="T23" s="19">
        <v>64</v>
      </c>
      <c r="U23" s="19">
        <v>64</v>
      </c>
      <c r="V23" s="19">
        <v>2</v>
      </c>
      <c r="W23" s="19">
        <v>204</v>
      </c>
    </row>
    <row r="24" spans="1:23" ht="15" customHeight="1" x14ac:dyDescent="0.25">
      <c r="A24" s="18" t="s">
        <v>2</v>
      </c>
      <c r="B24" s="28">
        <v>2700</v>
      </c>
      <c r="C24" s="19">
        <v>46</v>
      </c>
      <c r="D24" s="19">
        <v>89</v>
      </c>
      <c r="E24" s="19">
        <v>666</v>
      </c>
      <c r="F24" s="19">
        <v>36</v>
      </c>
      <c r="G24" s="19">
        <v>334</v>
      </c>
      <c r="H24" s="19">
        <v>406</v>
      </c>
      <c r="I24" s="19">
        <v>284</v>
      </c>
      <c r="J24" s="19">
        <v>17</v>
      </c>
      <c r="K24" s="19">
        <v>17</v>
      </c>
      <c r="L24" s="19">
        <v>283</v>
      </c>
      <c r="M24" s="19">
        <v>2</v>
      </c>
      <c r="N24" s="19">
        <v>18</v>
      </c>
      <c r="O24" s="19">
        <v>32</v>
      </c>
      <c r="P24" s="19">
        <v>7</v>
      </c>
      <c r="Q24" s="19">
        <v>379</v>
      </c>
      <c r="R24" s="19">
        <v>55</v>
      </c>
      <c r="S24" s="19">
        <v>30</v>
      </c>
      <c r="T24" s="19">
        <v>96</v>
      </c>
      <c r="U24" s="19">
        <v>45</v>
      </c>
      <c r="V24" s="19">
        <v>8</v>
      </c>
      <c r="W24" s="19">
        <v>465</v>
      </c>
    </row>
    <row r="25" spans="1:23" ht="15" customHeight="1" x14ac:dyDescent="0.25">
      <c r="A25" s="9" t="s">
        <v>1</v>
      </c>
      <c r="B25" s="27">
        <v>1898</v>
      </c>
      <c r="C25" s="10">
        <v>26</v>
      </c>
      <c r="D25" s="10">
        <v>104</v>
      </c>
      <c r="E25" s="10">
        <v>655</v>
      </c>
      <c r="F25" s="10">
        <v>11</v>
      </c>
      <c r="G25" s="10">
        <v>257</v>
      </c>
      <c r="H25" s="10">
        <v>182</v>
      </c>
      <c r="I25" s="10">
        <v>265</v>
      </c>
      <c r="J25" s="10">
        <v>16</v>
      </c>
      <c r="K25" s="10">
        <v>16</v>
      </c>
      <c r="L25" s="10">
        <v>200</v>
      </c>
      <c r="M25" s="10">
        <v>4</v>
      </c>
      <c r="N25" s="10">
        <v>24</v>
      </c>
      <c r="O25" s="10">
        <v>47</v>
      </c>
      <c r="P25" s="10">
        <v>5</v>
      </c>
      <c r="Q25" s="10">
        <v>184</v>
      </c>
      <c r="R25" s="10">
        <v>35</v>
      </c>
      <c r="S25" s="10">
        <v>24</v>
      </c>
      <c r="T25" s="10">
        <v>44</v>
      </c>
      <c r="U25" s="10">
        <v>62</v>
      </c>
      <c r="V25" s="10">
        <v>5</v>
      </c>
      <c r="W25" s="10">
        <v>252</v>
      </c>
    </row>
    <row r="26" spans="1:23" ht="15" customHeight="1" x14ac:dyDescent="0.25">
      <c r="A26" s="22" t="s">
        <v>14</v>
      </c>
      <c r="B26" s="12">
        <f>SUM(B5:B25)</f>
        <v>52921</v>
      </c>
      <c r="C26" s="12">
        <f t="shared" ref="C26:W26" si="0">SUM(C5:C25)</f>
        <v>702</v>
      </c>
      <c r="D26" s="12">
        <f t="shared" si="0"/>
        <v>1832</v>
      </c>
      <c r="E26" s="12">
        <f t="shared" si="0"/>
        <v>20355</v>
      </c>
      <c r="F26" s="12">
        <f t="shared" si="0"/>
        <v>621</v>
      </c>
      <c r="G26" s="12">
        <f t="shared" si="0"/>
        <v>4174</v>
      </c>
      <c r="H26" s="12">
        <f t="shared" si="0"/>
        <v>5155</v>
      </c>
      <c r="I26" s="12">
        <f t="shared" si="0"/>
        <v>4456</v>
      </c>
      <c r="J26" s="12">
        <f t="shared" si="0"/>
        <v>146</v>
      </c>
      <c r="K26" s="12">
        <f t="shared" si="0"/>
        <v>994</v>
      </c>
      <c r="L26" s="12">
        <f t="shared" si="0"/>
        <v>7610</v>
      </c>
      <c r="M26" s="12">
        <f t="shared" si="0"/>
        <v>105</v>
      </c>
      <c r="N26" s="12">
        <f t="shared" si="0"/>
        <v>505</v>
      </c>
      <c r="O26" s="12">
        <f t="shared" si="0"/>
        <v>1147</v>
      </c>
      <c r="P26" s="12">
        <f t="shared" si="0"/>
        <v>169</v>
      </c>
      <c r="Q26" s="12">
        <f t="shared" si="0"/>
        <v>7536</v>
      </c>
      <c r="R26" s="12">
        <f t="shared" si="0"/>
        <v>1677</v>
      </c>
      <c r="S26" s="12">
        <f t="shared" si="0"/>
        <v>615</v>
      </c>
      <c r="T26" s="12">
        <f t="shared" si="0"/>
        <v>2806</v>
      </c>
      <c r="U26" s="12">
        <f t="shared" si="0"/>
        <v>2288</v>
      </c>
      <c r="V26" s="12">
        <f t="shared" si="0"/>
        <v>134</v>
      </c>
      <c r="W26" s="12">
        <f t="shared" si="0"/>
        <v>5870</v>
      </c>
    </row>
    <row r="27" spans="1:23" ht="15" customHeight="1" x14ac:dyDescent="0.25">
      <c r="A27" s="22" t="s">
        <v>50</v>
      </c>
      <c r="B27" s="13">
        <f>+B28+B29</f>
        <v>26926</v>
      </c>
      <c r="C27" s="13">
        <f t="shared" ref="C27:W27" si="1">+C28+C29</f>
        <v>338</v>
      </c>
      <c r="D27" s="13">
        <f t="shared" si="1"/>
        <v>919</v>
      </c>
      <c r="E27" s="13">
        <f t="shared" si="1"/>
        <v>9049</v>
      </c>
      <c r="F27" s="13">
        <f t="shared" si="1"/>
        <v>356</v>
      </c>
      <c r="G27" s="13">
        <f t="shared" si="1"/>
        <v>1806</v>
      </c>
      <c r="H27" s="13">
        <f t="shared" si="1"/>
        <v>2301</v>
      </c>
      <c r="I27" s="13">
        <f t="shared" si="1"/>
        <v>2277</v>
      </c>
      <c r="J27" s="13">
        <f t="shared" si="1"/>
        <v>45</v>
      </c>
      <c r="K27" s="13">
        <f t="shared" si="1"/>
        <v>807</v>
      </c>
      <c r="L27" s="13">
        <f t="shared" si="1"/>
        <v>4955</v>
      </c>
      <c r="M27" s="13">
        <f t="shared" si="1"/>
        <v>81</v>
      </c>
      <c r="N27" s="13">
        <f t="shared" si="1"/>
        <v>323</v>
      </c>
      <c r="O27" s="13">
        <f t="shared" si="1"/>
        <v>668</v>
      </c>
      <c r="P27" s="13">
        <f t="shared" si="1"/>
        <v>121</v>
      </c>
      <c r="Q27" s="13">
        <f t="shared" si="1"/>
        <v>3846</v>
      </c>
      <c r="R27" s="13">
        <f t="shared" si="1"/>
        <v>1130</v>
      </c>
      <c r="S27" s="13">
        <f t="shared" si="1"/>
        <v>379</v>
      </c>
      <c r="T27" s="13">
        <f t="shared" si="1"/>
        <v>1865</v>
      </c>
      <c r="U27" s="13">
        <f t="shared" si="1"/>
        <v>1535</v>
      </c>
      <c r="V27" s="13">
        <f t="shared" si="1"/>
        <v>68</v>
      </c>
      <c r="W27" s="13">
        <f t="shared" si="1"/>
        <v>3122</v>
      </c>
    </row>
    <row r="28" spans="1:23" ht="15" customHeight="1" x14ac:dyDescent="0.25">
      <c r="A28" s="23" t="s">
        <v>51</v>
      </c>
      <c r="B28" s="15">
        <f>+B5+B6+B7+B12</f>
        <v>11000</v>
      </c>
      <c r="C28" s="15">
        <f t="shared" ref="C28:W28" si="2">+C5+C6+C7+C12</f>
        <v>153</v>
      </c>
      <c r="D28" s="15">
        <f t="shared" si="2"/>
        <v>407</v>
      </c>
      <c r="E28" s="15">
        <f t="shared" si="2"/>
        <v>3137</v>
      </c>
      <c r="F28" s="15">
        <f t="shared" si="2"/>
        <v>128</v>
      </c>
      <c r="G28" s="15">
        <f t="shared" si="2"/>
        <v>750</v>
      </c>
      <c r="H28" s="15">
        <f t="shared" si="2"/>
        <v>981</v>
      </c>
      <c r="I28" s="15">
        <f t="shared" si="2"/>
        <v>1221</v>
      </c>
      <c r="J28" s="15">
        <f t="shared" si="2"/>
        <v>23</v>
      </c>
      <c r="K28" s="15">
        <f t="shared" si="2"/>
        <v>440</v>
      </c>
      <c r="L28" s="15">
        <f t="shared" si="2"/>
        <v>1884</v>
      </c>
      <c r="M28" s="15">
        <f t="shared" si="2"/>
        <v>17</v>
      </c>
      <c r="N28" s="15">
        <f t="shared" si="2"/>
        <v>128</v>
      </c>
      <c r="O28" s="15">
        <f t="shared" si="2"/>
        <v>326</v>
      </c>
      <c r="P28" s="15">
        <f t="shared" si="2"/>
        <v>37</v>
      </c>
      <c r="Q28" s="15">
        <f t="shared" si="2"/>
        <v>1411</v>
      </c>
      <c r="R28" s="15">
        <f t="shared" si="2"/>
        <v>523</v>
      </c>
      <c r="S28" s="15">
        <f t="shared" si="2"/>
        <v>155</v>
      </c>
      <c r="T28" s="15">
        <f t="shared" si="2"/>
        <v>1118</v>
      </c>
      <c r="U28" s="15">
        <f t="shared" si="2"/>
        <v>411</v>
      </c>
      <c r="V28" s="15">
        <f t="shared" si="2"/>
        <v>23</v>
      </c>
      <c r="W28" s="15">
        <f t="shared" si="2"/>
        <v>1274</v>
      </c>
    </row>
    <row r="29" spans="1:23" ht="15" customHeight="1" x14ac:dyDescent="0.25">
      <c r="A29" s="23" t="s">
        <v>52</v>
      </c>
      <c r="B29" s="15">
        <f>+B8+B9+B10+B11+B13</f>
        <v>15926</v>
      </c>
      <c r="C29" s="15">
        <f t="shared" ref="C29:W29" si="3">+C8+C9+C10+C11+C13</f>
        <v>185</v>
      </c>
      <c r="D29" s="15">
        <f t="shared" si="3"/>
        <v>512</v>
      </c>
      <c r="E29" s="15">
        <f t="shared" si="3"/>
        <v>5912</v>
      </c>
      <c r="F29" s="15">
        <f t="shared" si="3"/>
        <v>228</v>
      </c>
      <c r="G29" s="15">
        <f t="shared" si="3"/>
        <v>1056</v>
      </c>
      <c r="H29" s="15">
        <f t="shared" si="3"/>
        <v>1320</v>
      </c>
      <c r="I29" s="15">
        <f t="shared" si="3"/>
        <v>1056</v>
      </c>
      <c r="J29" s="15">
        <f t="shared" si="3"/>
        <v>22</v>
      </c>
      <c r="K29" s="15">
        <f t="shared" si="3"/>
        <v>367</v>
      </c>
      <c r="L29" s="15">
        <f t="shared" si="3"/>
        <v>3071</v>
      </c>
      <c r="M29" s="15">
        <f t="shared" si="3"/>
        <v>64</v>
      </c>
      <c r="N29" s="15">
        <f t="shared" si="3"/>
        <v>195</v>
      </c>
      <c r="O29" s="15">
        <f t="shared" si="3"/>
        <v>342</v>
      </c>
      <c r="P29" s="15">
        <f t="shared" si="3"/>
        <v>84</v>
      </c>
      <c r="Q29" s="15">
        <f t="shared" si="3"/>
        <v>2435</v>
      </c>
      <c r="R29" s="15">
        <f t="shared" si="3"/>
        <v>607</v>
      </c>
      <c r="S29" s="15">
        <f t="shared" si="3"/>
        <v>224</v>
      </c>
      <c r="T29" s="15">
        <f t="shared" si="3"/>
        <v>747</v>
      </c>
      <c r="U29" s="15">
        <f t="shared" si="3"/>
        <v>1124</v>
      </c>
      <c r="V29" s="15">
        <f t="shared" si="3"/>
        <v>45</v>
      </c>
      <c r="W29" s="15">
        <f t="shared" si="3"/>
        <v>1848</v>
      </c>
    </row>
    <row r="30" spans="1:23" ht="15" customHeight="1" x14ac:dyDescent="0.25">
      <c r="A30" s="22" t="s">
        <v>21</v>
      </c>
      <c r="B30" s="13">
        <f>+B14+B15+B16+B17</f>
        <v>12508</v>
      </c>
      <c r="C30" s="13">
        <f t="shared" ref="C30:W30" si="4">+C14+C15+C16+C17</f>
        <v>153</v>
      </c>
      <c r="D30" s="13">
        <f t="shared" si="4"/>
        <v>341</v>
      </c>
      <c r="E30" s="13">
        <f t="shared" si="4"/>
        <v>7281</v>
      </c>
      <c r="F30" s="13">
        <f t="shared" si="4"/>
        <v>88</v>
      </c>
      <c r="G30" s="13">
        <f t="shared" si="4"/>
        <v>724</v>
      </c>
      <c r="H30" s="13">
        <f t="shared" si="4"/>
        <v>955</v>
      </c>
      <c r="I30" s="13">
        <f t="shared" si="4"/>
        <v>696</v>
      </c>
      <c r="J30" s="13">
        <f t="shared" si="4"/>
        <v>17</v>
      </c>
      <c r="K30" s="13">
        <f t="shared" si="4"/>
        <v>86</v>
      </c>
      <c r="L30" s="13">
        <f t="shared" si="4"/>
        <v>1404</v>
      </c>
      <c r="M30" s="13">
        <f t="shared" si="4"/>
        <v>11</v>
      </c>
      <c r="N30" s="13">
        <f t="shared" si="4"/>
        <v>79</v>
      </c>
      <c r="O30" s="13">
        <f t="shared" si="4"/>
        <v>225</v>
      </c>
      <c r="P30" s="13">
        <f t="shared" si="4"/>
        <v>19</v>
      </c>
      <c r="Q30" s="13">
        <f t="shared" si="4"/>
        <v>1600</v>
      </c>
      <c r="R30" s="13">
        <f t="shared" si="4"/>
        <v>265</v>
      </c>
      <c r="S30" s="13">
        <f t="shared" si="4"/>
        <v>94</v>
      </c>
      <c r="T30" s="13">
        <f t="shared" si="4"/>
        <v>475</v>
      </c>
      <c r="U30" s="13">
        <f t="shared" si="4"/>
        <v>429</v>
      </c>
      <c r="V30" s="13">
        <f t="shared" si="4"/>
        <v>28</v>
      </c>
      <c r="W30" s="13">
        <f t="shared" si="4"/>
        <v>939</v>
      </c>
    </row>
    <row r="31" spans="1:23" ht="15" customHeight="1" x14ac:dyDescent="0.25">
      <c r="A31" s="22" t="s">
        <v>53</v>
      </c>
      <c r="B31" s="13">
        <f>+B32+B33</f>
        <v>13487</v>
      </c>
      <c r="C31" s="13">
        <f t="shared" ref="C31:W31" si="5">+C32+C33</f>
        <v>211</v>
      </c>
      <c r="D31" s="13">
        <f t="shared" si="5"/>
        <v>572</v>
      </c>
      <c r="E31" s="13">
        <f t="shared" si="5"/>
        <v>4025</v>
      </c>
      <c r="F31" s="13">
        <f t="shared" si="5"/>
        <v>177</v>
      </c>
      <c r="G31" s="13">
        <f t="shared" si="5"/>
        <v>1644</v>
      </c>
      <c r="H31" s="13">
        <f t="shared" si="5"/>
        <v>1899</v>
      </c>
      <c r="I31" s="13">
        <f t="shared" si="5"/>
        <v>1483</v>
      </c>
      <c r="J31" s="13">
        <f t="shared" si="5"/>
        <v>84</v>
      </c>
      <c r="K31" s="13">
        <f t="shared" si="5"/>
        <v>101</v>
      </c>
      <c r="L31" s="13">
        <f t="shared" si="5"/>
        <v>1251</v>
      </c>
      <c r="M31" s="13">
        <f t="shared" si="5"/>
        <v>13</v>
      </c>
      <c r="N31" s="13">
        <f t="shared" si="5"/>
        <v>103</v>
      </c>
      <c r="O31" s="13">
        <f t="shared" si="5"/>
        <v>254</v>
      </c>
      <c r="P31" s="13">
        <f t="shared" si="5"/>
        <v>29</v>
      </c>
      <c r="Q31" s="13">
        <f t="shared" si="5"/>
        <v>2090</v>
      </c>
      <c r="R31" s="13">
        <f t="shared" si="5"/>
        <v>282</v>
      </c>
      <c r="S31" s="13">
        <f t="shared" si="5"/>
        <v>142</v>
      </c>
      <c r="T31" s="13">
        <f t="shared" si="5"/>
        <v>466</v>
      </c>
      <c r="U31" s="13">
        <f t="shared" si="5"/>
        <v>324</v>
      </c>
      <c r="V31" s="13">
        <f t="shared" si="5"/>
        <v>38</v>
      </c>
      <c r="W31" s="13">
        <f t="shared" si="5"/>
        <v>1809</v>
      </c>
    </row>
    <row r="32" spans="1:23" ht="15" customHeight="1" x14ac:dyDescent="0.25">
      <c r="A32" s="23" t="s">
        <v>23</v>
      </c>
      <c r="B32" s="15">
        <f>+B18+B19+B20+B21+B22+B23</f>
        <v>8889</v>
      </c>
      <c r="C32" s="15">
        <f t="shared" ref="C32:W32" si="6">+C18+C19+C20+C21+C22+C23</f>
        <v>139</v>
      </c>
      <c r="D32" s="15">
        <f t="shared" si="6"/>
        <v>379</v>
      </c>
      <c r="E32" s="15">
        <f t="shared" si="6"/>
        <v>2704</v>
      </c>
      <c r="F32" s="15">
        <f t="shared" si="6"/>
        <v>130</v>
      </c>
      <c r="G32" s="15">
        <f t="shared" si="6"/>
        <v>1053</v>
      </c>
      <c r="H32" s="15">
        <f t="shared" si="6"/>
        <v>1311</v>
      </c>
      <c r="I32" s="15">
        <f t="shared" si="6"/>
        <v>934</v>
      </c>
      <c r="J32" s="15">
        <f t="shared" si="6"/>
        <v>51</v>
      </c>
      <c r="K32" s="15">
        <f t="shared" si="6"/>
        <v>68</v>
      </c>
      <c r="L32" s="15">
        <f t="shared" si="6"/>
        <v>768</v>
      </c>
      <c r="M32" s="15">
        <f t="shared" si="6"/>
        <v>7</v>
      </c>
      <c r="N32" s="15">
        <f t="shared" si="6"/>
        <v>61</v>
      </c>
      <c r="O32" s="15">
        <f t="shared" si="6"/>
        <v>175</v>
      </c>
      <c r="P32" s="15">
        <f t="shared" si="6"/>
        <v>17</v>
      </c>
      <c r="Q32" s="15">
        <f t="shared" si="6"/>
        <v>1527</v>
      </c>
      <c r="R32" s="15">
        <f t="shared" si="6"/>
        <v>192</v>
      </c>
      <c r="S32" s="15">
        <f t="shared" si="6"/>
        <v>88</v>
      </c>
      <c r="T32" s="15">
        <f t="shared" si="6"/>
        <v>326</v>
      </c>
      <c r="U32" s="15">
        <f t="shared" si="6"/>
        <v>217</v>
      </c>
      <c r="V32" s="15">
        <f t="shared" si="6"/>
        <v>25</v>
      </c>
      <c r="W32" s="15">
        <f t="shared" si="6"/>
        <v>1092</v>
      </c>
    </row>
    <row r="33" spans="1:23" ht="15" customHeight="1" x14ac:dyDescent="0.25">
      <c r="A33" s="16" t="s">
        <v>24</v>
      </c>
      <c r="B33" s="17">
        <f>+B24+B25</f>
        <v>4598</v>
      </c>
      <c r="C33" s="17">
        <f t="shared" ref="C33:W33" si="7">+C24+C25</f>
        <v>72</v>
      </c>
      <c r="D33" s="17">
        <f t="shared" si="7"/>
        <v>193</v>
      </c>
      <c r="E33" s="17">
        <f t="shared" si="7"/>
        <v>1321</v>
      </c>
      <c r="F33" s="17">
        <f t="shared" si="7"/>
        <v>47</v>
      </c>
      <c r="G33" s="17">
        <f t="shared" si="7"/>
        <v>591</v>
      </c>
      <c r="H33" s="17">
        <f t="shared" si="7"/>
        <v>588</v>
      </c>
      <c r="I33" s="17">
        <f t="shared" si="7"/>
        <v>549</v>
      </c>
      <c r="J33" s="17">
        <f t="shared" si="7"/>
        <v>33</v>
      </c>
      <c r="K33" s="17">
        <f t="shared" si="7"/>
        <v>33</v>
      </c>
      <c r="L33" s="17">
        <f t="shared" si="7"/>
        <v>483</v>
      </c>
      <c r="M33" s="17">
        <f t="shared" si="7"/>
        <v>6</v>
      </c>
      <c r="N33" s="17">
        <f t="shared" si="7"/>
        <v>42</v>
      </c>
      <c r="O33" s="17">
        <f t="shared" si="7"/>
        <v>79</v>
      </c>
      <c r="P33" s="17">
        <f t="shared" si="7"/>
        <v>12</v>
      </c>
      <c r="Q33" s="17">
        <f t="shared" si="7"/>
        <v>563</v>
      </c>
      <c r="R33" s="17">
        <f t="shared" si="7"/>
        <v>90</v>
      </c>
      <c r="S33" s="17">
        <f t="shared" si="7"/>
        <v>54</v>
      </c>
      <c r="T33" s="17">
        <f t="shared" si="7"/>
        <v>140</v>
      </c>
      <c r="U33" s="17">
        <f t="shared" si="7"/>
        <v>107</v>
      </c>
      <c r="V33" s="17">
        <f t="shared" si="7"/>
        <v>13</v>
      </c>
      <c r="W33" s="17">
        <f t="shared" si="7"/>
        <v>717</v>
      </c>
    </row>
    <row r="34" spans="1:23" ht="15" customHeight="1" x14ac:dyDescent="0.25">
      <c r="A34" s="24" t="s">
        <v>63</v>
      </c>
    </row>
    <row r="35" spans="1:23" ht="15" customHeight="1" x14ac:dyDescent="0.25">
      <c r="B35" s="3"/>
    </row>
  </sheetData>
  <mergeCells count="3">
    <mergeCell ref="A1:W1"/>
    <mergeCell ref="A2:A4"/>
    <mergeCell ref="C2:W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35"/>
  <sheetViews>
    <sheetView showGridLines="0" zoomScaleNormal="100" zoomScaleSheetLayoutView="80" workbookViewId="0">
      <selection activeCell="A8" sqref="A8:A9"/>
    </sheetView>
  </sheetViews>
  <sheetFormatPr defaultColWidth="9.140625" defaultRowHeight="15" customHeight="1" x14ac:dyDescent="0.25"/>
  <cols>
    <col min="1" max="1" width="26.28515625" style="1" customWidth="1"/>
    <col min="2" max="2" width="13.42578125" style="1" customWidth="1"/>
    <col min="3" max="3" width="13.5703125" style="1" customWidth="1"/>
    <col min="4" max="4" width="11.42578125" style="1" customWidth="1"/>
    <col min="5" max="5" width="12.140625" style="1" customWidth="1"/>
    <col min="6" max="6" width="10.7109375" style="1" customWidth="1"/>
    <col min="7" max="7" width="13.42578125" style="1" customWidth="1"/>
    <col min="8" max="8" width="14.42578125" style="1" customWidth="1"/>
    <col min="9" max="14" width="15.7109375" style="1" customWidth="1"/>
    <col min="15" max="15" width="14.5703125" style="1" customWidth="1"/>
    <col min="16" max="16" width="13.42578125" style="1" customWidth="1"/>
    <col min="17" max="18" width="15.7109375" style="1" customWidth="1"/>
    <col min="19" max="19" width="12.140625" style="1" customWidth="1"/>
    <col min="20" max="20" width="13.140625" style="1" customWidth="1"/>
    <col min="21" max="21" width="12" style="1" customWidth="1"/>
    <col min="22" max="22" width="12.85546875" style="1" customWidth="1"/>
    <col min="23" max="23" width="14.42578125" style="1" customWidth="1"/>
    <col min="24" max="16384" width="9.140625" style="1"/>
  </cols>
  <sheetData>
    <row r="1" spans="1:23" s="2" customFormat="1" ht="18.75" customHeight="1" x14ac:dyDescent="0.25">
      <c r="A1" s="86" t="s">
        <v>124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3" ht="15" customHeight="1" x14ac:dyDescent="0.25">
      <c r="A2" s="74" t="s">
        <v>22</v>
      </c>
      <c r="B2" s="25"/>
      <c r="C2" s="77" t="s">
        <v>31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3"/>
      <c r="T2" s="73"/>
      <c r="U2" s="73"/>
      <c r="V2" s="73"/>
      <c r="W2" s="73"/>
    </row>
    <row r="3" spans="1:23" ht="63" customHeight="1" x14ac:dyDescent="0.25">
      <c r="A3" s="75"/>
      <c r="B3" s="29" t="s">
        <v>48</v>
      </c>
      <c r="C3" s="30" t="s">
        <v>32</v>
      </c>
      <c r="D3" s="30" t="s">
        <v>33</v>
      </c>
      <c r="E3" s="30" t="s">
        <v>29</v>
      </c>
      <c r="F3" s="30" t="s">
        <v>34</v>
      </c>
      <c r="G3" s="30" t="s">
        <v>25</v>
      </c>
      <c r="H3" s="30" t="s">
        <v>27</v>
      </c>
      <c r="I3" s="30" t="s">
        <v>26</v>
      </c>
      <c r="J3" s="30" t="s">
        <v>35</v>
      </c>
      <c r="K3" s="30" t="s">
        <v>36</v>
      </c>
      <c r="L3" s="30" t="s">
        <v>37</v>
      </c>
      <c r="M3" s="30" t="s">
        <v>38</v>
      </c>
      <c r="N3" s="30" t="s">
        <v>39</v>
      </c>
      <c r="O3" s="30" t="s">
        <v>40</v>
      </c>
      <c r="P3" s="30" t="s">
        <v>41</v>
      </c>
      <c r="Q3" s="30" t="s">
        <v>42</v>
      </c>
      <c r="R3" s="30" t="s">
        <v>43</v>
      </c>
      <c r="S3" s="30" t="s">
        <v>44</v>
      </c>
      <c r="T3" s="30" t="s">
        <v>45</v>
      </c>
      <c r="U3" s="30" t="s">
        <v>46</v>
      </c>
      <c r="V3" s="30" t="s">
        <v>47</v>
      </c>
      <c r="W3" s="30" t="s">
        <v>28</v>
      </c>
    </row>
    <row r="4" spans="1:23" ht="6.75" customHeight="1" x14ac:dyDescent="0.25">
      <c r="A4" s="76"/>
      <c r="B4" s="2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" customHeight="1" x14ac:dyDescent="0.25">
      <c r="A5" s="18" t="s">
        <v>15</v>
      </c>
      <c r="B5" s="28">
        <v>5680</v>
      </c>
      <c r="C5" s="19">
        <v>77</v>
      </c>
      <c r="D5" s="19">
        <v>192</v>
      </c>
      <c r="E5" s="19">
        <v>1225</v>
      </c>
      <c r="F5" s="19">
        <v>72</v>
      </c>
      <c r="G5" s="19">
        <v>434</v>
      </c>
      <c r="H5" s="19">
        <v>575</v>
      </c>
      <c r="I5" s="19">
        <v>605</v>
      </c>
      <c r="J5" s="19">
        <v>13</v>
      </c>
      <c r="K5" s="19">
        <v>133</v>
      </c>
      <c r="L5" s="19">
        <v>834</v>
      </c>
      <c r="M5" s="19">
        <v>12</v>
      </c>
      <c r="N5" s="19">
        <v>55</v>
      </c>
      <c r="O5" s="19">
        <v>204</v>
      </c>
      <c r="P5" s="19">
        <v>25</v>
      </c>
      <c r="Q5" s="19">
        <v>992</v>
      </c>
      <c r="R5" s="19">
        <v>453</v>
      </c>
      <c r="S5" s="19">
        <v>89</v>
      </c>
      <c r="T5" s="19">
        <v>545</v>
      </c>
      <c r="U5" s="19">
        <v>333</v>
      </c>
      <c r="V5" s="19">
        <v>13</v>
      </c>
      <c r="W5" s="19">
        <v>841</v>
      </c>
    </row>
    <row r="6" spans="1:23" ht="15" customHeight="1" x14ac:dyDescent="0.25">
      <c r="A6" s="18" t="s">
        <v>11</v>
      </c>
      <c r="B6" s="28">
        <v>338</v>
      </c>
      <c r="C6" s="19">
        <v>5</v>
      </c>
      <c r="D6" s="19">
        <v>7</v>
      </c>
      <c r="E6" s="19">
        <v>65</v>
      </c>
      <c r="F6" s="19">
        <v>11</v>
      </c>
      <c r="G6" s="19">
        <v>19</v>
      </c>
      <c r="H6" s="19">
        <v>41</v>
      </c>
      <c r="I6" s="19">
        <v>130</v>
      </c>
      <c r="J6" s="19">
        <v>0</v>
      </c>
      <c r="K6" s="19">
        <v>6</v>
      </c>
      <c r="L6" s="19">
        <v>51</v>
      </c>
      <c r="M6" s="19">
        <v>3</v>
      </c>
      <c r="N6" s="19">
        <v>2</v>
      </c>
      <c r="O6" s="19">
        <v>6</v>
      </c>
      <c r="P6" s="19">
        <v>0</v>
      </c>
      <c r="Q6" s="19">
        <v>14</v>
      </c>
      <c r="R6" s="19">
        <v>8</v>
      </c>
      <c r="S6" s="19">
        <v>6</v>
      </c>
      <c r="T6" s="19">
        <v>16</v>
      </c>
      <c r="U6" s="19">
        <v>1</v>
      </c>
      <c r="V6" s="19">
        <v>0</v>
      </c>
      <c r="W6" s="19">
        <v>38</v>
      </c>
    </row>
    <row r="7" spans="1:23" ht="15" customHeight="1" x14ac:dyDescent="0.25">
      <c r="A7" s="18" t="s">
        <v>10</v>
      </c>
      <c r="B7" s="28">
        <v>6347</v>
      </c>
      <c r="C7" s="19">
        <v>94</v>
      </c>
      <c r="D7" s="19">
        <v>240</v>
      </c>
      <c r="E7" s="19">
        <v>1833</v>
      </c>
      <c r="F7" s="19">
        <v>48</v>
      </c>
      <c r="G7" s="19">
        <v>452</v>
      </c>
      <c r="H7" s="19">
        <v>534</v>
      </c>
      <c r="I7" s="19">
        <v>827</v>
      </c>
      <c r="J7" s="19">
        <v>10</v>
      </c>
      <c r="K7" s="19">
        <v>356</v>
      </c>
      <c r="L7" s="19">
        <v>1220</v>
      </c>
      <c r="M7" s="19">
        <v>5</v>
      </c>
      <c r="N7" s="19">
        <v>83</v>
      </c>
      <c r="O7" s="19">
        <v>194</v>
      </c>
      <c r="P7" s="19">
        <v>19</v>
      </c>
      <c r="Q7" s="19">
        <v>711</v>
      </c>
      <c r="R7" s="19">
        <v>217</v>
      </c>
      <c r="S7" s="19">
        <v>90</v>
      </c>
      <c r="T7" s="19">
        <v>736</v>
      </c>
      <c r="U7" s="19">
        <v>192</v>
      </c>
      <c r="V7" s="19">
        <v>19</v>
      </c>
      <c r="W7" s="19">
        <v>636</v>
      </c>
    </row>
    <row r="8" spans="1:23" ht="15" customHeight="1" x14ac:dyDescent="0.25">
      <c r="A8" s="18" t="s">
        <v>150</v>
      </c>
      <c r="B8" s="28">
        <v>4936</v>
      </c>
      <c r="C8" s="19">
        <v>20</v>
      </c>
      <c r="D8" s="19">
        <v>28</v>
      </c>
      <c r="E8" s="19">
        <v>3215</v>
      </c>
      <c r="F8" s="19">
        <v>128</v>
      </c>
      <c r="G8" s="19">
        <v>162</v>
      </c>
      <c r="H8" s="19">
        <v>162</v>
      </c>
      <c r="I8" s="19">
        <v>150</v>
      </c>
      <c r="J8" s="19">
        <v>1</v>
      </c>
      <c r="K8" s="19">
        <v>55</v>
      </c>
      <c r="L8" s="19">
        <v>912</v>
      </c>
      <c r="M8" s="19">
        <v>61</v>
      </c>
      <c r="N8" s="19">
        <v>63</v>
      </c>
      <c r="O8" s="19">
        <v>162</v>
      </c>
      <c r="P8" s="19">
        <v>5</v>
      </c>
      <c r="Q8" s="19">
        <v>414</v>
      </c>
      <c r="R8" s="19">
        <v>106</v>
      </c>
      <c r="S8" s="19">
        <v>75</v>
      </c>
      <c r="T8" s="19">
        <v>24</v>
      </c>
      <c r="U8" s="19">
        <v>1007</v>
      </c>
      <c r="V8" s="19">
        <v>12</v>
      </c>
      <c r="W8" s="19">
        <v>404</v>
      </c>
    </row>
    <row r="9" spans="1:23" ht="15" customHeight="1" x14ac:dyDescent="0.25">
      <c r="A9" s="18" t="s">
        <v>151</v>
      </c>
      <c r="B9" s="28">
        <v>1267</v>
      </c>
      <c r="C9" s="19">
        <v>21</v>
      </c>
      <c r="D9" s="19">
        <v>68</v>
      </c>
      <c r="E9" s="19">
        <v>485</v>
      </c>
      <c r="F9" s="19">
        <v>22</v>
      </c>
      <c r="G9" s="19">
        <v>136</v>
      </c>
      <c r="H9" s="19">
        <v>119</v>
      </c>
      <c r="I9" s="19">
        <v>120</v>
      </c>
      <c r="J9" s="19">
        <v>1</v>
      </c>
      <c r="K9" s="19">
        <v>11</v>
      </c>
      <c r="L9" s="19">
        <v>108</v>
      </c>
      <c r="M9" s="19">
        <v>6</v>
      </c>
      <c r="N9" s="19">
        <v>31</v>
      </c>
      <c r="O9" s="19">
        <v>35</v>
      </c>
      <c r="P9" s="19">
        <v>4</v>
      </c>
      <c r="Q9" s="19">
        <v>203</v>
      </c>
      <c r="R9" s="19">
        <v>100</v>
      </c>
      <c r="S9" s="19">
        <v>24</v>
      </c>
      <c r="T9" s="19">
        <v>61</v>
      </c>
      <c r="U9" s="19">
        <v>54</v>
      </c>
      <c r="V9" s="19">
        <v>0</v>
      </c>
      <c r="W9" s="19">
        <v>176</v>
      </c>
    </row>
    <row r="10" spans="1:23" ht="15" customHeight="1" x14ac:dyDescent="0.25">
      <c r="A10" s="18" t="s">
        <v>16</v>
      </c>
      <c r="B10" s="28">
        <v>5698</v>
      </c>
      <c r="C10" s="19">
        <v>71</v>
      </c>
      <c r="D10" s="19">
        <v>253</v>
      </c>
      <c r="E10" s="19">
        <v>1454</v>
      </c>
      <c r="F10" s="19">
        <v>69</v>
      </c>
      <c r="G10" s="19">
        <v>500</v>
      </c>
      <c r="H10" s="19">
        <v>757</v>
      </c>
      <c r="I10" s="19">
        <v>547</v>
      </c>
      <c r="J10" s="19">
        <v>11</v>
      </c>
      <c r="K10" s="19">
        <v>176</v>
      </c>
      <c r="L10" s="19">
        <v>991</v>
      </c>
      <c r="M10" s="19">
        <v>4</v>
      </c>
      <c r="N10" s="19">
        <v>67</v>
      </c>
      <c r="O10" s="19">
        <v>76</v>
      </c>
      <c r="P10" s="19">
        <v>55</v>
      </c>
      <c r="Q10" s="19">
        <v>1008</v>
      </c>
      <c r="R10" s="19">
        <v>153</v>
      </c>
      <c r="S10" s="19">
        <v>90</v>
      </c>
      <c r="T10" s="19">
        <v>395</v>
      </c>
      <c r="U10" s="19">
        <v>86</v>
      </c>
      <c r="V10" s="19">
        <v>19</v>
      </c>
      <c r="W10" s="19">
        <v>709</v>
      </c>
    </row>
    <row r="11" spans="1:23" ht="15" customHeight="1" x14ac:dyDescent="0.25">
      <c r="A11" s="18" t="s">
        <v>13</v>
      </c>
      <c r="B11" s="28">
        <v>1743</v>
      </c>
      <c r="C11" s="19">
        <v>36</v>
      </c>
      <c r="D11" s="19">
        <v>78</v>
      </c>
      <c r="E11" s="19">
        <v>652</v>
      </c>
      <c r="F11" s="19">
        <v>13</v>
      </c>
      <c r="G11" s="19">
        <v>146</v>
      </c>
      <c r="H11" s="19">
        <v>163</v>
      </c>
      <c r="I11" s="19">
        <v>227</v>
      </c>
      <c r="J11" s="19">
        <v>3</v>
      </c>
      <c r="K11" s="19">
        <v>62</v>
      </c>
      <c r="L11" s="19">
        <v>385</v>
      </c>
      <c r="M11" s="19">
        <v>3</v>
      </c>
      <c r="N11" s="19">
        <v>21</v>
      </c>
      <c r="O11" s="19">
        <v>45</v>
      </c>
      <c r="P11" s="19">
        <v>16</v>
      </c>
      <c r="Q11" s="19">
        <v>345</v>
      </c>
      <c r="R11" s="19">
        <v>41</v>
      </c>
      <c r="S11" s="19">
        <v>21</v>
      </c>
      <c r="T11" s="19">
        <v>57</v>
      </c>
      <c r="U11" s="19">
        <v>51</v>
      </c>
      <c r="V11" s="19">
        <v>4</v>
      </c>
      <c r="W11" s="19">
        <v>169</v>
      </c>
    </row>
    <row r="12" spans="1:23" ht="15" customHeight="1" x14ac:dyDescent="0.25">
      <c r="A12" s="18" t="s">
        <v>9</v>
      </c>
      <c r="B12" s="28">
        <v>1332</v>
      </c>
      <c r="C12" s="19">
        <v>13</v>
      </c>
      <c r="D12" s="19">
        <v>81</v>
      </c>
      <c r="E12" s="19">
        <v>722</v>
      </c>
      <c r="F12" s="19">
        <v>24</v>
      </c>
      <c r="G12" s="19">
        <v>85</v>
      </c>
      <c r="H12" s="19">
        <v>131</v>
      </c>
      <c r="I12" s="19">
        <v>97</v>
      </c>
      <c r="J12" s="19">
        <v>0</v>
      </c>
      <c r="K12" s="19">
        <v>4</v>
      </c>
      <c r="L12" s="19">
        <v>76</v>
      </c>
      <c r="M12" s="19">
        <v>1</v>
      </c>
      <c r="N12" s="19">
        <v>5</v>
      </c>
      <c r="O12" s="19">
        <v>42</v>
      </c>
      <c r="P12" s="19">
        <v>5</v>
      </c>
      <c r="Q12" s="19">
        <v>81</v>
      </c>
      <c r="R12" s="19">
        <v>30</v>
      </c>
      <c r="S12" s="19">
        <v>9</v>
      </c>
      <c r="T12" s="19">
        <v>138</v>
      </c>
      <c r="U12" s="19">
        <v>59</v>
      </c>
      <c r="V12" s="19">
        <v>0</v>
      </c>
      <c r="W12" s="19">
        <v>103</v>
      </c>
    </row>
    <row r="13" spans="1:23" ht="15" customHeight="1" x14ac:dyDescent="0.25">
      <c r="A13" s="18" t="s">
        <v>12</v>
      </c>
      <c r="B13" s="28">
        <v>5725</v>
      </c>
      <c r="C13" s="19">
        <v>78</v>
      </c>
      <c r="D13" s="19">
        <v>198</v>
      </c>
      <c r="E13" s="19">
        <v>1271</v>
      </c>
      <c r="F13" s="19">
        <v>49</v>
      </c>
      <c r="G13" s="19">
        <v>406</v>
      </c>
      <c r="H13" s="19">
        <v>515</v>
      </c>
      <c r="I13" s="19">
        <v>350</v>
      </c>
      <c r="J13" s="19">
        <v>10</v>
      </c>
      <c r="K13" s="19">
        <v>134</v>
      </c>
      <c r="L13" s="19">
        <v>1213</v>
      </c>
      <c r="M13" s="19">
        <v>8</v>
      </c>
      <c r="N13" s="19">
        <v>53</v>
      </c>
      <c r="O13" s="19">
        <v>125</v>
      </c>
      <c r="P13" s="19">
        <v>24</v>
      </c>
      <c r="Q13" s="19">
        <v>1125</v>
      </c>
      <c r="R13" s="19">
        <v>407</v>
      </c>
      <c r="S13" s="19">
        <v>62</v>
      </c>
      <c r="T13" s="19">
        <v>377</v>
      </c>
      <c r="U13" s="19">
        <v>249</v>
      </c>
      <c r="V13" s="19">
        <v>16</v>
      </c>
      <c r="W13" s="19">
        <v>774</v>
      </c>
    </row>
    <row r="14" spans="1:23" ht="15" customHeight="1" x14ac:dyDescent="0.25">
      <c r="A14" s="18" t="s">
        <v>17</v>
      </c>
      <c r="B14" s="28">
        <v>7624</v>
      </c>
      <c r="C14" s="19">
        <v>108</v>
      </c>
      <c r="D14" s="19">
        <v>180</v>
      </c>
      <c r="E14" s="19">
        <v>5277</v>
      </c>
      <c r="F14" s="19">
        <v>45</v>
      </c>
      <c r="G14" s="19">
        <v>337</v>
      </c>
      <c r="H14" s="19">
        <v>470</v>
      </c>
      <c r="I14" s="19">
        <v>253</v>
      </c>
      <c r="J14" s="19">
        <v>5</v>
      </c>
      <c r="K14" s="19">
        <v>50</v>
      </c>
      <c r="L14" s="19">
        <v>777</v>
      </c>
      <c r="M14" s="19">
        <v>5</v>
      </c>
      <c r="N14" s="19">
        <v>52</v>
      </c>
      <c r="O14" s="19">
        <v>133</v>
      </c>
      <c r="P14" s="19">
        <v>12</v>
      </c>
      <c r="Q14" s="19">
        <v>865</v>
      </c>
      <c r="R14" s="19">
        <v>184</v>
      </c>
      <c r="S14" s="19">
        <v>65</v>
      </c>
      <c r="T14" s="19">
        <v>305</v>
      </c>
      <c r="U14" s="19">
        <v>338</v>
      </c>
      <c r="V14" s="19">
        <v>14</v>
      </c>
      <c r="W14" s="19">
        <v>443</v>
      </c>
    </row>
    <row r="15" spans="1:23" ht="15" customHeight="1" x14ac:dyDescent="0.25">
      <c r="A15" s="18" t="s">
        <v>8</v>
      </c>
      <c r="B15" s="28">
        <v>2310</v>
      </c>
      <c r="C15" s="19">
        <v>25</v>
      </c>
      <c r="D15" s="19">
        <v>100</v>
      </c>
      <c r="E15" s="19">
        <v>1351</v>
      </c>
      <c r="F15" s="19">
        <v>7</v>
      </c>
      <c r="G15" s="19">
        <v>136</v>
      </c>
      <c r="H15" s="19">
        <v>207</v>
      </c>
      <c r="I15" s="19">
        <v>156</v>
      </c>
      <c r="J15" s="19">
        <v>6</v>
      </c>
      <c r="K15" s="19">
        <v>18</v>
      </c>
      <c r="L15" s="19">
        <v>252</v>
      </c>
      <c r="M15" s="19">
        <v>0</v>
      </c>
      <c r="N15" s="19">
        <v>17</v>
      </c>
      <c r="O15" s="19">
        <v>65</v>
      </c>
      <c r="P15" s="19">
        <v>1</v>
      </c>
      <c r="Q15" s="19">
        <v>265</v>
      </c>
      <c r="R15" s="19">
        <v>32</v>
      </c>
      <c r="S15" s="19">
        <v>15</v>
      </c>
      <c r="T15" s="19">
        <v>65</v>
      </c>
      <c r="U15" s="19">
        <v>85</v>
      </c>
      <c r="V15" s="19">
        <v>3</v>
      </c>
      <c r="W15" s="19">
        <v>164</v>
      </c>
    </row>
    <row r="16" spans="1:23" ht="15" customHeight="1" x14ac:dyDescent="0.25">
      <c r="A16" s="18" t="s">
        <v>18</v>
      </c>
      <c r="B16" s="28">
        <v>2553</v>
      </c>
      <c r="C16" s="19">
        <v>32</v>
      </c>
      <c r="D16" s="19">
        <v>70</v>
      </c>
      <c r="E16" s="19">
        <v>932</v>
      </c>
      <c r="F16" s="19">
        <v>32</v>
      </c>
      <c r="G16" s="19">
        <v>200</v>
      </c>
      <c r="H16" s="19">
        <v>256</v>
      </c>
      <c r="I16" s="19">
        <v>208</v>
      </c>
      <c r="J16" s="19">
        <v>5</v>
      </c>
      <c r="K16" s="19">
        <v>17</v>
      </c>
      <c r="L16" s="19">
        <v>352</v>
      </c>
      <c r="M16" s="19">
        <v>2</v>
      </c>
      <c r="N16" s="19">
        <v>13</v>
      </c>
      <c r="O16" s="19">
        <v>44</v>
      </c>
      <c r="P16" s="19">
        <v>4</v>
      </c>
      <c r="Q16" s="19">
        <v>560</v>
      </c>
      <c r="R16" s="19">
        <v>89</v>
      </c>
      <c r="S16" s="19">
        <v>18</v>
      </c>
      <c r="T16" s="19">
        <v>135</v>
      </c>
      <c r="U16" s="19">
        <v>45</v>
      </c>
      <c r="V16" s="19">
        <v>10</v>
      </c>
      <c r="W16" s="19">
        <v>211</v>
      </c>
    </row>
    <row r="17" spans="1:23" ht="15" customHeight="1" x14ac:dyDescent="0.25">
      <c r="A17" s="18" t="s">
        <v>7</v>
      </c>
      <c r="B17" s="28">
        <v>2779</v>
      </c>
      <c r="C17" s="19">
        <v>52</v>
      </c>
      <c r="D17" s="19">
        <v>110</v>
      </c>
      <c r="E17" s="19">
        <v>1174</v>
      </c>
      <c r="F17" s="19">
        <v>24</v>
      </c>
      <c r="G17" s="19">
        <v>278</v>
      </c>
      <c r="H17" s="19">
        <v>307</v>
      </c>
      <c r="I17" s="19">
        <v>328</v>
      </c>
      <c r="J17" s="19">
        <v>3</v>
      </c>
      <c r="K17" s="19">
        <v>19</v>
      </c>
      <c r="L17" s="19">
        <v>264</v>
      </c>
      <c r="M17" s="19">
        <v>6</v>
      </c>
      <c r="N17" s="19">
        <v>14</v>
      </c>
      <c r="O17" s="19">
        <v>51</v>
      </c>
      <c r="P17" s="19">
        <v>4</v>
      </c>
      <c r="Q17" s="19">
        <v>299</v>
      </c>
      <c r="R17" s="19">
        <v>52</v>
      </c>
      <c r="S17" s="19">
        <v>36</v>
      </c>
      <c r="T17" s="19">
        <v>105</v>
      </c>
      <c r="U17" s="19">
        <v>67</v>
      </c>
      <c r="V17" s="19">
        <v>8</v>
      </c>
      <c r="W17" s="19">
        <v>330</v>
      </c>
    </row>
    <row r="18" spans="1:23" ht="15" customHeight="1" x14ac:dyDescent="0.25">
      <c r="A18" s="18" t="s">
        <v>6</v>
      </c>
      <c r="B18" s="28">
        <v>1688</v>
      </c>
      <c r="C18" s="19">
        <v>21</v>
      </c>
      <c r="D18" s="19">
        <v>75</v>
      </c>
      <c r="E18" s="19">
        <v>543</v>
      </c>
      <c r="F18" s="19">
        <v>16</v>
      </c>
      <c r="G18" s="19">
        <v>210</v>
      </c>
      <c r="H18" s="19">
        <v>265</v>
      </c>
      <c r="I18" s="19">
        <v>235</v>
      </c>
      <c r="J18" s="19">
        <v>1</v>
      </c>
      <c r="K18" s="19">
        <v>16</v>
      </c>
      <c r="L18" s="19">
        <v>142</v>
      </c>
      <c r="M18" s="19">
        <v>0</v>
      </c>
      <c r="N18" s="19">
        <v>7</v>
      </c>
      <c r="O18" s="19">
        <v>35</v>
      </c>
      <c r="P18" s="19">
        <v>4</v>
      </c>
      <c r="Q18" s="19">
        <v>199</v>
      </c>
      <c r="R18" s="19">
        <v>52</v>
      </c>
      <c r="S18" s="19">
        <v>16</v>
      </c>
      <c r="T18" s="19">
        <v>46</v>
      </c>
      <c r="U18" s="19">
        <v>43</v>
      </c>
      <c r="V18" s="19">
        <v>7</v>
      </c>
      <c r="W18" s="19">
        <v>226</v>
      </c>
    </row>
    <row r="19" spans="1:23" ht="15" customHeight="1" x14ac:dyDescent="0.25">
      <c r="A19" s="18" t="s">
        <v>19</v>
      </c>
      <c r="B19" s="28">
        <v>592</v>
      </c>
      <c r="C19" s="19">
        <v>13</v>
      </c>
      <c r="D19" s="19">
        <v>18</v>
      </c>
      <c r="E19" s="19">
        <v>106</v>
      </c>
      <c r="F19" s="19">
        <v>12</v>
      </c>
      <c r="G19" s="19">
        <v>50</v>
      </c>
      <c r="H19" s="19">
        <v>74</v>
      </c>
      <c r="I19" s="19">
        <v>92</v>
      </c>
      <c r="J19" s="19">
        <v>0</v>
      </c>
      <c r="K19" s="19">
        <v>1</v>
      </c>
      <c r="L19" s="19">
        <v>32</v>
      </c>
      <c r="M19" s="19">
        <v>1</v>
      </c>
      <c r="N19" s="19">
        <v>0</v>
      </c>
      <c r="O19" s="19">
        <v>20</v>
      </c>
      <c r="P19" s="19">
        <v>2</v>
      </c>
      <c r="Q19" s="19">
        <v>175</v>
      </c>
      <c r="R19" s="19">
        <v>24</v>
      </c>
      <c r="S19" s="19">
        <v>5</v>
      </c>
      <c r="T19" s="19">
        <v>21</v>
      </c>
      <c r="U19" s="19">
        <v>9</v>
      </c>
      <c r="V19" s="19">
        <v>1</v>
      </c>
      <c r="W19" s="19">
        <v>70</v>
      </c>
    </row>
    <row r="20" spans="1:23" ht="15" customHeight="1" x14ac:dyDescent="0.25">
      <c r="A20" s="18" t="s">
        <v>5</v>
      </c>
      <c r="B20" s="28">
        <v>2485</v>
      </c>
      <c r="C20" s="19">
        <v>49</v>
      </c>
      <c r="D20" s="19">
        <v>128</v>
      </c>
      <c r="E20" s="19">
        <v>965</v>
      </c>
      <c r="F20" s="19">
        <v>33</v>
      </c>
      <c r="G20" s="19">
        <v>327</v>
      </c>
      <c r="H20" s="19">
        <v>376</v>
      </c>
      <c r="I20" s="19">
        <v>320</v>
      </c>
      <c r="J20" s="19">
        <v>9</v>
      </c>
      <c r="K20" s="19">
        <v>21</v>
      </c>
      <c r="L20" s="19">
        <v>151</v>
      </c>
      <c r="M20" s="19">
        <v>6</v>
      </c>
      <c r="N20" s="19">
        <v>18</v>
      </c>
      <c r="O20" s="19">
        <v>45</v>
      </c>
      <c r="P20" s="19">
        <v>7</v>
      </c>
      <c r="Q20" s="19">
        <v>288</v>
      </c>
      <c r="R20" s="19">
        <v>48</v>
      </c>
      <c r="S20" s="19">
        <v>30</v>
      </c>
      <c r="T20" s="19">
        <v>74</v>
      </c>
      <c r="U20" s="19">
        <v>62</v>
      </c>
      <c r="V20" s="19">
        <v>6</v>
      </c>
      <c r="W20" s="19">
        <v>289</v>
      </c>
    </row>
    <row r="21" spans="1:23" ht="15" customHeight="1" x14ac:dyDescent="0.25">
      <c r="A21" s="18" t="s">
        <v>20</v>
      </c>
      <c r="B21" s="28">
        <v>3402</v>
      </c>
      <c r="C21" s="19">
        <v>52</v>
      </c>
      <c r="D21" s="19">
        <v>132</v>
      </c>
      <c r="E21" s="19">
        <v>912</v>
      </c>
      <c r="F21" s="19">
        <v>42</v>
      </c>
      <c r="G21" s="19">
        <v>398</v>
      </c>
      <c r="H21" s="19">
        <v>452</v>
      </c>
      <c r="I21" s="19">
        <v>259</v>
      </c>
      <c r="J21" s="19">
        <v>37</v>
      </c>
      <c r="K21" s="19">
        <v>17</v>
      </c>
      <c r="L21" s="19">
        <v>318</v>
      </c>
      <c r="M21" s="19">
        <v>2</v>
      </c>
      <c r="N21" s="19">
        <v>23</v>
      </c>
      <c r="O21" s="19">
        <v>52</v>
      </c>
      <c r="P21" s="19">
        <v>5</v>
      </c>
      <c r="Q21" s="19">
        <v>834</v>
      </c>
      <c r="R21" s="19">
        <v>86</v>
      </c>
      <c r="S21" s="19">
        <v>20</v>
      </c>
      <c r="T21" s="19">
        <v>173</v>
      </c>
      <c r="U21" s="19">
        <v>57</v>
      </c>
      <c r="V21" s="19">
        <v>9</v>
      </c>
      <c r="W21" s="19">
        <v>409</v>
      </c>
    </row>
    <row r="22" spans="1:23" ht="15" customHeight="1" x14ac:dyDescent="0.25">
      <c r="A22" s="18" t="s">
        <v>4</v>
      </c>
      <c r="B22" s="28">
        <v>806</v>
      </c>
      <c r="C22" s="19">
        <v>14</v>
      </c>
      <c r="D22" s="19">
        <v>37</v>
      </c>
      <c r="E22" s="19">
        <v>196</v>
      </c>
      <c r="F22" s="19">
        <v>9</v>
      </c>
      <c r="G22" s="19">
        <v>80</v>
      </c>
      <c r="H22" s="19">
        <v>82</v>
      </c>
      <c r="I22" s="19">
        <v>100</v>
      </c>
      <c r="J22" s="19">
        <v>7</v>
      </c>
      <c r="K22" s="19">
        <v>9</v>
      </c>
      <c r="L22" s="19">
        <v>84</v>
      </c>
      <c r="M22" s="19">
        <v>0</v>
      </c>
      <c r="N22" s="19">
        <v>6</v>
      </c>
      <c r="O22" s="19">
        <v>13</v>
      </c>
      <c r="P22" s="19">
        <v>1</v>
      </c>
      <c r="Q22" s="19">
        <v>173</v>
      </c>
      <c r="R22" s="19">
        <v>24</v>
      </c>
      <c r="S22" s="19">
        <v>10</v>
      </c>
      <c r="T22" s="19">
        <v>16</v>
      </c>
      <c r="U22" s="19">
        <v>31</v>
      </c>
      <c r="V22" s="19">
        <v>1</v>
      </c>
      <c r="W22" s="19">
        <v>94</v>
      </c>
    </row>
    <row r="23" spans="1:23" ht="15" customHeight="1" x14ac:dyDescent="0.25">
      <c r="A23" s="18" t="s">
        <v>3</v>
      </c>
      <c r="B23" s="28">
        <v>2049</v>
      </c>
      <c r="C23" s="19">
        <v>37</v>
      </c>
      <c r="D23" s="19">
        <v>94</v>
      </c>
      <c r="E23" s="19">
        <v>595</v>
      </c>
      <c r="F23" s="19">
        <v>32</v>
      </c>
      <c r="G23" s="19">
        <v>293</v>
      </c>
      <c r="H23" s="19">
        <v>426</v>
      </c>
      <c r="I23" s="19">
        <v>258</v>
      </c>
      <c r="J23" s="19">
        <v>4</v>
      </c>
      <c r="K23" s="19">
        <v>17</v>
      </c>
      <c r="L23" s="19">
        <v>174</v>
      </c>
      <c r="M23" s="19">
        <v>1</v>
      </c>
      <c r="N23" s="19">
        <v>12</v>
      </c>
      <c r="O23" s="19">
        <v>77</v>
      </c>
      <c r="P23" s="19">
        <v>5</v>
      </c>
      <c r="Q23" s="19">
        <v>204</v>
      </c>
      <c r="R23" s="19">
        <v>38</v>
      </c>
      <c r="S23" s="19">
        <v>23</v>
      </c>
      <c r="T23" s="19">
        <v>83</v>
      </c>
      <c r="U23" s="19">
        <v>79</v>
      </c>
      <c r="V23" s="19">
        <v>3</v>
      </c>
      <c r="W23" s="19">
        <v>244</v>
      </c>
    </row>
    <row r="24" spans="1:23" ht="15" customHeight="1" x14ac:dyDescent="0.25">
      <c r="A24" s="18" t="s">
        <v>2</v>
      </c>
      <c r="B24" s="28">
        <v>3367</v>
      </c>
      <c r="C24" s="19">
        <v>53</v>
      </c>
      <c r="D24" s="19">
        <v>110</v>
      </c>
      <c r="E24" s="19">
        <v>832</v>
      </c>
      <c r="F24" s="19">
        <v>39</v>
      </c>
      <c r="G24" s="19">
        <v>415</v>
      </c>
      <c r="H24" s="19">
        <v>508</v>
      </c>
      <c r="I24" s="19">
        <v>375</v>
      </c>
      <c r="J24" s="19">
        <v>18</v>
      </c>
      <c r="K24" s="19">
        <v>21</v>
      </c>
      <c r="L24" s="19">
        <v>336</v>
      </c>
      <c r="M24" s="19">
        <v>3</v>
      </c>
      <c r="N24" s="19">
        <v>19</v>
      </c>
      <c r="O24" s="19">
        <v>42</v>
      </c>
      <c r="P24" s="19">
        <v>8</v>
      </c>
      <c r="Q24" s="19">
        <v>484</v>
      </c>
      <c r="R24" s="19">
        <v>78</v>
      </c>
      <c r="S24" s="19">
        <v>40</v>
      </c>
      <c r="T24" s="19">
        <v>119</v>
      </c>
      <c r="U24" s="19">
        <v>52</v>
      </c>
      <c r="V24" s="19">
        <v>9</v>
      </c>
      <c r="W24" s="19">
        <v>581</v>
      </c>
    </row>
    <row r="25" spans="1:23" ht="15" customHeight="1" x14ac:dyDescent="0.25">
      <c r="A25" s="9" t="s">
        <v>1</v>
      </c>
      <c r="B25" s="27">
        <v>2405</v>
      </c>
      <c r="C25" s="10">
        <v>33</v>
      </c>
      <c r="D25" s="10">
        <v>124</v>
      </c>
      <c r="E25" s="10">
        <v>785</v>
      </c>
      <c r="F25" s="10">
        <v>18</v>
      </c>
      <c r="G25" s="10">
        <v>335</v>
      </c>
      <c r="H25" s="10">
        <v>240</v>
      </c>
      <c r="I25" s="10">
        <v>371</v>
      </c>
      <c r="J25" s="10">
        <v>19</v>
      </c>
      <c r="K25" s="10">
        <v>21</v>
      </c>
      <c r="L25" s="10">
        <v>235</v>
      </c>
      <c r="M25" s="10">
        <v>6</v>
      </c>
      <c r="N25" s="10">
        <v>27</v>
      </c>
      <c r="O25" s="10">
        <v>62</v>
      </c>
      <c r="P25" s="10">
        <v>5</v>
      </c>
      <c r="Q25" s="10">
        <v>231</v>
      </c>
      <c r="R25" s="10">
        <v>47</v>
      </c>
      <c r="S25" s="10">
        <v>31</v>
      </c>
      <c r="T25" s="10">
        <v>59</v>
      </c>
      <c r="U25" s="10">
        <v>83</v>
      </c>
      <c r="V25" s="10">
        <v>5</v>
      </c>
      <c r="W25" s="10">
        <v>343</v>
      </c>
    </row>
    <row r="26" spans="1:23" ht="15" customHeight="1" x14ac:dyDescent="0.25">
      <c r="A26" s="22" t="s">
        <v>14</v>
      </c>
      <c r="B26" s="12">
        <f>SUM(B5:B25)</f>
        <v>65126</v>
      </c>
      <c r="C26" s="12">
        <f t="shared" ref="C26:W26" si="0">SUM(C5:C25)</f>
        <v>904</v>
      </c>
      <c r="D26" s="12">
        <f t="shared" si="0"/>
        <v>2323</v>
      </c>
      <c r="E26" s="12">
        <f t="shared" si="0"/>
        <v>24590</v>
      </c>
      <c r="F26" s="12">
        <f t="shared" si="0"/>
        <v>745</v>
      </c>
      <c r="G26" s="12">
        <f t="shared" si="0"/>
        <v>5399</v>
      </c>
      <c r="H26" s="12">
        <f t="shared" si="0"/>
        <v>6660</v>
      </c>
      <c r="I26" s="12">
        <f t="shared" si="0"/>
        <v>6008</v>
      </c>
      <c r="J26" s="12">
        <f t="shared" si="0"/>
        <v>163</v>
      </c>
      <c r="K26" s="12">
        <f t="shared" si="0"/>
        <v>1164</v>
      </c>
      <c r="L26" s="12">
        <f t="shared" si="0"/>
        <v>8907</v>
      </c>
      <c r="M26" s="12">
        <f t="shared" si="0"/>
        <v>135</v>
      </c>
      <c r="N26" s="12">
        <f t="shared" si="0"/>
        <v>588</v>
      </c>
      <c r="O26" s="12">
        <f t="shared" si="0"/>
        <v>1528</v>
      </c>
      <c r="P26" s="12">
        <f t="shared" si="0"/>
        <v>211</v>
      </c>
      <c r="Q26" s="12">
        <f t="shared" si="0"/>
        <v>9470</v>
      </c>
      <c r="R26" s="12">
        <f t="shared" si="0"/>
        <v>2269</v>
      </c>
      <c r="S26" s="12">
        <f t="shared" si="0"/>
        <v>775</v>
      </c>
      <c r="T26" s="12">
        <f t="shared" si="0"/>
        <v>3550</v>
      </c>
      <c r="U26" s="12">
        <f t="shared" si="0"/>
        <v>2983</v>
      </c>
      <c r="V26" s="12">
        <f t="shared" si="0"/>
        <v>159</v>
      </c>
      <c r="W26" s="12">
        <f t="shared" si="0"/>
        <v>7254</v>
      </c>
    </row>
    <row r="27" spans="1:23" ht="15" customHeight="1" x14ac:dyDescent="0.25">
      <c r="A27" s="22" t="s">
        <v>50</v>
      </c>
      <c r="B27" s="13">
        <f>+B28+B29</f>
        <v>33066</v>
      </c>
      <c r="C27" s="13">
        <f t="shared" ref="C27:W27" si="1">+C28+C29</f>
        <v>415</v>
      </c>
      <c r="D27" s="13">
        <f t="shared" si="1"/>
        <v>1145</v>
      </c>
      <c r="E27" s="13">
        <f t="shared" si="1"/>
        <v>10922</v>
      </c>
      <c r="F27" s="13">
        <f t="shared" si="1"/>
        <v>436</v>
      </c>
      <c r="G27" s="13">
        <f t="shared" si="1"/>
        <v>2340</v>
      </c>
      <c r="H27" s="13">
        <f t="shared" si="1"/>
        <v>2997</v>
      </c>
      <c r="I27" s="13">
        <f t="shared" si="1"/>
        <v>3053</v>
      </c>
      <c r="J27" s="13">
        <f t="shared" si="1"/>
        <v>49</v>
      </c>
      <c r="K27" s="13">
        <f t="shared" si="1"/>
        <v>937</v>
      </c>
      <c r="L27" s="13">
        <f t="shared" si="1"/>
        <v>5790</v>
      </c>
      <c r="M27" s="13">
        <f t="shared" si="1"/>
        <v>103</v>
      </c>
      <c r="N27" s="13">
        <f t="shared" si="1"/>
        <v>380</v>
      </c>
      <c r="O27" s="13">
        <f t="shared" si="1"/>
        <v>889</v>
      </c>
      <c r="P27" s="13">
        <f t="shared" si="1"/>
        <v>153</v>
      </c>
      <c r="Q27" s="13">
        <f t="shared" si="1"/>
        <v>4893</v>
      </c>
      <c r="R27" s="13">
        <f t="shared" si="1"/>
        <v>1515</v>
      </c>
      <c r="S27" s="13">
        <f t="shared" si="1"/>
        <v>466</v>
      </c>
      <c r="T27" s="13">
        <f t="shared" si="1"/>
        <v>2349</v>
      </c>
      <c r="U27" s="13">
        <f t="shared" si="1"/>
        <v>2032</v>
      </c>
      <c r="V27" s="13">
        <f t="shared" si="1"/>
        <v>83</v>
      </c>
      <c r="W27" s="13">
        <f t="shared" si="1"/>
        <v>3850</v>
      </c>
    </row>
    <row r="28" spans="1:23" ht="15" customHeight="1" x14ac:dyDescent="0.25">
      <c r="A28" s="23" t="s">
        <v>51</v>
      </c>
      <c r="B28" s="15">
        <f>+B5+B6+B7+B12</f>
        <v>13697</v>
      </c>
      <c r="C28" s="15">
        <f t="shared" ref="C28:W28" si="2">+C5+C6+C7+C12</f>
        <v>189</v>
      </c>
      <c r="D28" s="15">
        <f t="shared" si="2"/>
        <v>520</v>
      </c>
      <c r="E28" s="15">
        <f t="shared" si="2"/>
        <v>3845</v>
      </c>
      <c r="F28" s="15">
        <f t="shared" si="2"/>
        <v>155</v>
      </c>
      <c r="G28" s="15">
        <f t="shared" si="2"/>
        <v>990</v>
      </c>
      <c r="H28" s="15">
        <f t="shared" si="2"/>
        <v>1281</v>
      </c>
      <c r="I28" s="15">
        <f t="shared" si="2"/>
        <v>1659</v>
      </c>
      <c r="J28" s="15">
        <f t="shared" si="2"/>
        <v>23</v>
      </c>
      <c r="K28" s="15">
        <f t="shared" si="2"/>
        <v>499</v>
      </c>
      <c r="L28" s="15">
        <f t="shared" si="2"/>
        <v>2181</v>
      </c>
      <c r="M28" s="15">
        <f t="shared" si="2"/>
        <v>21</v>
      </c>
      <c r="N28" s="15">
        <f t="shared" si="2"/>
        <v>145</v>
      </c>
      <c r="O28" s="15">
        <f t="shared" si="2"/>
        <v>446</v>
      </c>
      <c r="P28" s="15">
        <f t="shared" si="2"/>
        <v>49</v>
      </c>
      <c r="Q28" s="15">
        <f t="shared" si="2"/>
        <v>1798</v>
      </c>
      <c r="R28" s="15">
        <f t="shared" si="2"/>
        <v>708</v>
      </c>
      <c r="S28" s="15">
        <f t="shared" si="2"/>
        <v>194</v>
      </c>
      <c r="T28" s="15">
        <f t="shared" si="2"/>
        <v>1435</v>
      </c>
      <c r="U28" s="15">
        <f t="shared" si="2"/>
        <v>585</v>
      </c>
      <c r="V28" s="15">
        <f t="shared" si="2"/>
        <v>32</v>
      </c>
      <c r="W28" s="15">
        <f t="shared" si="2"/>
        <v>1618</v>
      </c>
    </row>
    <row r="29" spans="1:23" ht="15" customHeight="1" x14ac:dyDescent="0.25">
      <c r="A29" s="23" t="s">
        <v>52</v>
      </c>
      <c r="B29" s="15">
        <f>+B8+B9+B10+B11+B13</f>
        <v>19369</v>
      </c>
      <c r="C29" s="15">
        <f t="shared" ref="C29:W29" si="3">+C8+C9+C10+C11+C13</f>
        <v>226</v>
      </c>
      <c r="D29" s="15">
        <f t="shared" si="3"/>
        <v>625</v>
      </c>
      <c r="E29" s="15">
        <f t="shared" si="3"/>
        <v>7077</v>
      </c>
      <c r="F29" s="15">
        <f t="shared" si="3"/>
        <v>281</v>
      </c>
      <c r="G29" s="15">
        <f t="shared" si="3"/>
        <v>1350</v>
      </c>
      <c r="H29" s="15">
        <f t="shared" si="3"/>
        <v>1716</v>
      </c>
      <c r="I29" s="15">
        <f t="shared" si="3"/>
        <v>1394</v>
      </c>
      <c r="J29" s="15">
        <f t="shared" si="3"/>
        <v>26</v>
      </c>
      <c r="K29" s="15">
        <f t="shared" si="3"/>
        <v>438</v>
      </c>
      <c r="L29" s="15">
        <f t="shared" si="3"/>
        <v>3609</v>
      </c>
      <c r="M29" s="15">
        <f t="shared" si="3"/>
        <v>82</v>
      </c>
      <c r="N29" s="15">
        <f t="shared" si="3"/>
        <v>235</v>
      </c>
      <c r="O29" s="15">
        <f t="shared" si="3"/>
        <v>443</v>
      </c>
      <c r="P29" s="15">
        <f t="shared" si="3"/>
        <v>104</v>
      </c>
      <c r="Q29" s="15">
        <f t="shared" si="3"/>
        <v>3095</v>
      </c>
      <c r="R29" s="15">
        <f t="shared" si="3"/>
        <v>807</v>
      </c>
      <c r="S29" s="15">
        <f t="shared" si="3"/>
        <v>272</v>
      </c>
      <c r="T29" s="15">
        <f t="shared" si="3"/>
        <v>914</v>
      </c>
      <c r="U29" s="15">
        <f t="shared" si="3"/>
        <v>1447</v>
      </c>
      <c r="V29" s="15">
        <f t="shared" si="3"/>
        <v>51</v>
      </c>
      <c r="W29" s="15">
        <f t="shared" si="3"/>
        <v>2232</v>
      </c>
    </row>
    <row r="30" spans="1:23" ht="15" customHeight="1" x14ac:dyDescent="0.25">
      <c r="A30" s="22" t="s">
        <v>21</v>
      </c>
      <c r="B30" s="13">
        <f>+B14+B15+B16+B17</f>
        <v>15266</v>
      </c>
      <c r="C30" s="13">
        <f t="shared" ref="C30:W30" si="4">+C14+C15+C16+C17</f>
        <v>217</v>
      </c>
      <c r="D30" s="13">
        <f t="shared" si="4"/>
        <v>460</v>
      </c>
      <c r="E30" s="13">
        <f t="shared" si="4"/>
        <v>8734</v>
      </c>
      <c r="F30" s="13">
        <f t="shared" si="4"/>
        <v>108</v>
      </c>
      <c r="G30" s="13">
        <f t="shared" si="4"/>
        <v>951</v>
      </c>
      <c r="H30" s="13">
        <f t="shared" si="4"/>
        <v>1240</v>
      </c>
      <c r="I30" s="13">
        <f t="shared" si="4"/>
        <v>945</v>
      </c>
      <c r="J30" s="13">
        <f t="shared" si="4"/>
        <v>19</v>
      </c>
      <c r="K30" s="13">
        <f t="shared" si="4"/>
        <v>104</v>
      </c>
      <c r="L30" s="13">
        <f t="shared" si="4"/>
        <v>1645</v>
      </c>
      <c r="M30" s="13">
        <f t="shared" si="4"/>
        <v>13</v>
      </c>
      <c r="N30" s="13">
        <f t="shared" si="4"/>
        <v>96</v>
      </c>
      <c r="O30" s="13">
        <f t="shared" si="4"/>
        <v>293</v>
      </c>
      <c r="P30" s="13">
        <f t="shared" si="4"/>
        <v>21</v>
      </c>
      <c r="Q30" s="13">
        <f t="shared" si="4"/>
        <v>1989</v>
      </c>
      <c r="R30" s="13">
        <f t="shared" si="4"/>
        <v>357</v>
      </c>
      <c r="S30" s="13">
        <f t="shared" si="4"/>
        <v>134</v>
      </c>
      <c r="T30" s="13">
        <f t="shared" si="4"/>
        <v>610</v>
      </c>
      <c r="U30" s="13">
        <f t="shared" si="4"/>
        <v>535</v>
      </c>
      <c r="V30" s="13">
        <f t="shared" si="4"/>
        <v>35</v>
      </c>
      <c r="W30" s="13">
        <f t="shared" si="4"/>
        <v>1148</v>
      </c>
    </row>
    <row r="31" spans="1:23" ht="15" customHeight="1" x14ac:dyDescent="0.25">
      <c r="A31" s="22" t="s">
        <v>53</v>
      </c>
      <c r="B31" s="13">
        <f>+B32+B33</f>
        <v>16794</v>
      </c>
      <c r="C31" s="13">
        <f t="shared" ref="C31:W31" si="5">+C32+C33</f>
        <v>272</v>
      </c>
      <c r="D31" s="13">
        <f t="shared" si="5"/>
        <v>718</v>
      </c>
      <c r="E31" s="13">
        <f t="shared" si="5"/>
        <v>4934</v>
      </c>
      <c r="F31" s="13">
        <f t="shared" si="5"/>
        <v>201</v>
      </c>
      <c r="G31" s="13">
        <f t="shared" si="5"/>
        <v>2108</v>
      </c>
      <c r="H31" s="13">
        <f t="shared" si="5"/>
        <v>2423</v>
      </c>
      <c r="I31" s="13">
        <f t="shared" si="5"/>
        <v>2010</v>
      </c>
      <c r="J31" s="13">
        <f t="shared" si="5"/>
        <v>95</v>
      </c>
      <c r="K31" s="13">
        <f t="shared" si="5"/>
        <v>123</v>
      </c>
      <c r="L31" s="13">
        <f t="shared" si="5"/>
        <v>1472</v>
      </c>
      <c r="M31" s="13">
        <f t="shared" si="5"/>
        <v>19</v>
      </c>
      <c r="N31" s="13">
        <f t="shared" si="5"/>
        <v>112</v>
      </c>
      <c r="O31" s="13">
        <f t="shared" si="5"/>
        <v>346</v>
      </c>
      <c r="P31" s="13">
        <f t="shared" si="5"/>
        <v>37</v>
      </c>
      <c r="Q31" s="13">
        <f t="shared" si="5"/>
        <v>2588</v>
      </c>
      <c r="R31" s="13">
        <f t="shared" si="5"/>
        <v>397</v>
      </c>
      <c r="S31" s="13">
        <f t="shared" si="5"/>
        <v>175</v>
      </c>
      <c r="T31" s="13">
        <f t="shared" si="5"/>
        <v>591</v>
      </c>
      <c r="U31" s="13">
        <f t="shared" si="5"/>
        <v>416</v>
      </c>
      <c r="V31" s="13">
        <f t="shared" si="5"/>
        <v>41</v>
      </c>
      <c r="W31" s="13">
        <f t="shared" si="5"/>
        <v>2256</v>
      </c>
    </row>
    <row r="32" spans="1:23" ht="15" customHeight="1" x14ac:dyDescent="0.25">
      <c r="A32" s="23" t="s">
        <v>23</v>
      </c>
      <c r="B32" s="15">
        <f>+B18+B19+B20+B21+B22+B23</f>
        <v>11022</v>
      </c>
      <c r="C32" s="15">
        <f t="shared" ref="C32:W32" si="6">+C18+C19+C20+C21+C22+C23</f>
        <v>186</v>
      </c>
      <c r="D32" s="15">
        <f t="shared" si="6"/>
        <v>484</v>
      </c>
      <c r="E32" s="15">
        <f t="shared" si="6"/>
        <v>3317</v>
      </c>
      <c r="F32" s="15">
        <f t="shared" si="6"/>
        <v>144</v>
      </c>
      <c r="G32" s="15">
        <f t="shared" si="6"/>
        <v>1358</v>
      </c>
      <c r="H32" s="15">
        <f t="shared" si="6"/>
        <v>1675</v>
      </c>
      <c r="I32" s="15">
        <f t="shared" si="6"/>
        <v>1264</v>
      </c>
      <c r="J32" s="15">
        <f t="shared" si="6"/>
        <v>58</v>
      </c>
      <c r="K32" s="15">
        <f t="shared" si="6"/>
        <v>81</v>
      </c>
      <c r="L32" s="15">
        <f t="shared" si="6"/>
        <v>901</v>
      </c>
      <c r="M32" s="15">
        <f t="shared" si="6"/>
        <v>10</v>
      </c>
      <c r="N32" s="15">
        <f t="shared" si="6"/>
        <v>66</v>
      </c>
      <c r="O32" s="15">
        <f t="shared" si="6"/>
        <v>242</v>
      </c>
      <c r="P32" s="15">
        <f t="shared" si="6"/>
        <v>24</v>
      </c>
      <c r="Q32" s="15">
        <f t="shared" si="6"/>
        <v>1873</v>
      </c>
      <c r="R32" s="15">
        <f t="shared" si="6"/>
        <v>272</v>
      </c>
      <c r="S32" s="15">
        <f t="shared" si="6"/>
        <v>104</v>
      </c>
      <c r="T32" s="15">
        <f t="shared" si="6"/>
        <v>413</v>
      </c>
      <c r="U32" s="15">
        <f t="shared" si="6"/>
        <v>281</v>
      </c>
      <c r="V32" s="15">
        <f t="shared" si="6"/>
        <v>27</v>
      </c>
      <c r="W32" s="15">
        <f t="shared" si="6"/>
        <v>1332</v>
      </c>
    </row>
    <row r="33" spans="1:23" ht="15" customHeight="1" x14ac:dyDescent="0.25">
      <c r="A33" s="16" t="s">
        <v>24</v>
      </c>
      <c r="B33" s="17">
        <f>+B24+B25</f>
        <v>5772</v>
      </c>
      <c r="C33" s="17">
        <f t="shared" ref="C33:W33" si="7">+C24+C25</f>
        <v>86</v>
      </c>
      <c r="D33" s="17">
        <f t="shared" si="7"/>
        <v>234</v>
      </c>
      <c r="E33" s="17">
        <f t="shared" si="7"/>
        <v>1617</v>
      </c>
      <c r="F33" s="17">
        <f t="shared" si="7"/>
        <v>57</v>
      </c>
      <c r="G33" s="17">
        <f t="shared" si="7"/>
        <v>750</v>
      </c>
      <c r="H33" s="17">
        <f t="shared" si="7"/>
        <v>748</v>
      </c>
      <c r="I33" s="17">
        <f t="shared" si="7"/>
        <v>746</v>
      </c>
      <c r="J33" s="17">
        <f t="shared" si="7"/>
        <v>37</v>
      </c>
      <c r="K33" s="17">
        <f t="shared" si="7"/>
        <v>42</v>
      </c>
      <c r="L33" s="17">
        <f t="shared" si="7"/>
        <v>571</v>
      </c>
      <c r="M33" s="17">
        <f t="shared" si="7"/>
        <v>9</v>
      </c>
      <c r="N33" s="17">
        <f t="shared" si="7"/>
        <v>46</v>
      </c>
      <c r="O33" s="17">
        <f t="shared" si="7"/>
        <v>104</v>
      </c>
      <c r="P33" s="17">
        <f t="shared" si="7"/>
        <v>13</v>
      </c>
      <c r="Q33" s="17">
        <f t="shared" si="7"/>
        <v>715</v>
      </c>
      <c r="R33" s="17">
        <f t="shared" si="7"/>
        <v>125</v>
      </c>
      <c r="S33" s="17">
        <f t="shared" si="7"/>
        <v>71</v>
      </c>
      <c r="T33" s="17">
        <f t="shared" si="7"/>
        <v>178</v>
      </c>
      <c r="U33" s="17">
        <f t="shared" si="7"/>
        <v>135</v>
      </c>
      <c r="V33" s="17">
        <f t="shared" si="7"/>
        <v>14</v>
      </c>
      <c r="W33" s="17">
        <f t="shared" si="7"/>
        <v>924</v>
      </c>
    </row>
    <row r="34" spans="1:23" ht="15" customHeight="1" x14ac:dyDescent="0.25">
      <c r="A34" s="24" t="s">
        <v>63</v>
      </c>
    </row>
    <row r="35" spans="1:23" ht="15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</sheetData>
  <mergeCells count="3">
    <mergeCell ref="A1:W1"/>
    <mergeCell ref="A2:A4"/>
    <mergeCell ref="C2:W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G35"/>
  <sheetViews>
    <sheetView showGridLines="0" zoomScaleNormal="100" zoomScaleSheetLayoutView="80" workbookViewId="0">
      <selection activeCell="A8" sqref="A8:A9"/>
    </sheetView>
  </sheetViews>
  <sheetFormatPr defaultColWidth="9.140625" defaultRowHeight="15" customHeight="1" x14ac:dyDescent="0.25"/>
  <cols>
    <col min="1" max="1" width="26.42578125" style="1" customWidth="1"/>
    <col min="2" max="11" width="13.140625" style="1" customWidth="1"/>
    <col min="12" max="12" width="4.140625" style="55" customWidth="1"/>
    <col min="13" max="22" width="13.140625" style="1" customWidth="1"/>
    <col min="23" max="23" width="4.140625" style="1" customWidth="1"/>
    <col min="24" max="33" width="13.140625" style="1" customWidth="1"/>
    <col min="34" max="16384" width="9.140625" style="1"/>
  </cols>
  <sheetData>
    <row r="1" spans="1:33" s="2" customFormat="1" ht="18.75" customHeight="1" x14ac:dyDescent="0.25">
      <c r="A1" s="86" t="s">
        <v>140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51"/>
    </row>
    <row r="2" spans="1:33" ht="15" customHeight="1" x14ac:dyDescent="0.25">
      <c r="A2" s="74" t="s">
        <v>22</v>
      </c>
      <c r="B2" s="77" t="s">
        <v>66</v>
      </c>
      <c r="C2" s="77"/>
      <c r="D2" s="77"/>
      <c r="E2" s="77"/>
      <c r="F2" s="77"/>
      <c r="G2" s="73"/>
      <c r="H2" s="73"/>
      <c r="I2" s="73"/>
      <c r="J2" s="73"/>
      <c r="K2" s="73"/>
      <c r="L2" s="52"/>
      <c r="M2" s="77" t="s">
        <v>75</v>
      </c>
      <c r="N2" s="77"/>
      <c r="O2" s="77"/>
      <c r="P2" s="77"/>
      <c r="Q2" s="77"/>
      <c r="R2" s="73"/>
      <c r="S2" s="73"/>
      <c r="T2" s="73"/>
      <c r="U2" s="73"/>
      <c r="V2" s="73"/>
      <c r="X2" s="77" t="s">
        <v>0</v>
      </c>
      <c r="Y2" s="77"/>
      <c r="Z2" s="77"/>
      <c r="AA2" s="77"/>
      <c r="AB2" s="77"/>
      <c r="AC2" s="73"/>
      <c r="AD2" s="73"/>
      <c r="AE2" s="73"/>
      <c r="AF2" s="73"/>
      <c r="AG2" s="73"/>
    </row>
    <row r="3" spans="1:33" ht="54" customHeight="1" x14ac:dyDescent="0.25">
      <c r="A3" s="75"/>
      <c r="B3" s="41" t="s">
        <v>62</v>
      </c>
      <c r="C3" s="41" t="s">
        <v>61</v>
      </c>
      <c r="D3" s="41" t="s">
        <v>60</v>
      </c>
      <c r="E3" s="41" t="s">
        <v>59</v>
      </c>
      <c r="F3" s="41" t="s">
        <v>58</v>
      </c>
      <c r="G3" s="41" t="s">
        <v>57</v>
      </c>
      <c r="H3" s="41" t="s">
        <v>56</v>
      </c>
      <c r="I3" s="41" t="s">
        <v>55</v>
      </c>
      <c r="J3" s="41" t="s">
        <v>54</v>
      </c>
      <c r="K3" s="37" t="s">
        <v>0</v>
      </c>
      <c r="L3" s="53"/>
      <c r="M3" s="41" t="s">
        <v>62</v>
      </c>
      <c r="N3" s="41" t="s">
        <v>61</v>
      </c>
      <c r="O3" s="41" t="s">
        <v>60</v>
      </c>
      <c r="P3" s="41" t="s">
        <v>59</v>
      </c>
      <c r="Q3" s="41" t="s">
        <v>58</v>
      </c>
      <c r="R3" s="41" t="s">
        <v>57</v>
      </c>
      <c r="S3" s="41" t="s">
        <v>56</v>
      </c>
      <c r="T3" s="41" t="s">
        <v>55</v>
      </c>
      <c r="U3" s="41" t="s">
        <v>54</v>
      </c>
      <c r="V3" s="37" t="s">
        <v>0</v>
      </c>
      <c r="X3" s="41" t="s">
        <v>62</v>
      </c>
      <c r="Y3" s="41" t="s">
        <v>61</v>
      </c>
      <c r="Z3" s="41" t="s">
        <v>60</v>
      </c>
      <c r="AA3" s="41" t="s">
        <v>59</v>
      </c>
      <c r="AB3" s="41" t="s">
        <v>58</v>
      </c>
      <c r="AC3" s="41" t="s">
        <v>57</v>
      </c>
      <c r="AD3" s="41" t="s">
        <v>56</v>
      </c>
      <c r="AE3" s="41" t="s">
        <v>55</v>
      </c>
      <c r="AF3" s="41" t="s">
        <v>54</v>
      </c>
      <c r="AG3" s="37" t="s">
        <v>0</v>
      </c>
    </row>
    <row r="4" spans="1:33" ht="6.75" customHeight="1" x14ac:dyDescent="0.25">
      <c r="A4" s="76"/>
      <c r="B4" s="39"/>
      <c r="C4" s="39"/>
      <c r="D4" s="39"/>
      <c r="E4" s="39"/>
      <c r="F4" s="39"/>
      <c r="G4" s="39"/>
      <c r="H4" s="39"/>
      <c r="I4" s="39"/>
      <c r="J4" s="39"/>
      <c r="K4" s="39"/>
      <c r="L4" s="52"/>
      <c r="M4" s="44"/>
      <c r="N4" s="44"/>
      <c r="O4" s="44"/>
      <c r="P4" s="44"/>
      <c r="Q4" s="44"/>
      <c r="R4" s="44"/>
      <c r="S4" s="44"/>
      <c r="T4" s="44"/>
      <c r="U4" s="44"/>
      <c r="V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3" ht="15" customHeight="1" x14ac:dyDescent="0.25">
      <c r="A5" s="18" t="s">
        <v>15</v>
      </c>
      <c r="B5" s="19">
        <v>15</v>
      </c>
      <c r="C5" s="19">
        <v>23</v>
      </c>
      <c r="D5" s="19">
        <v>1337</v>
      </c>
      <c r="E5" s="19">
        <v>309</v>
      </c>
      <c r="F5" s="19">
        <v>498</v>
      </c>
      <c r="G5" s="19">
        <v>1157</v>
      </c>
      <c r="H5" s="19">
        <v>1708</v>
      </c>
      <c r="I5" s="19">
        <v>297</v>
      </c>
      <c r="J5" s="19">
        <v>728</v>
      </c>
      <c r="K5" s="19">
        <f t="shared" ref="K5:K25" si="0">SUM(B5:J5)</f>
        <v>6072</v>
      </c>
      <c r="L5" s="54"/>
      <c r="M5" s="19">
        <v>326</v>
      </c>
      <c r="N5" s="19">
        <v>8922</v>
      </c>
      <c r="O5" s="19">
        <v>19239</v>
      </c>
      <c r="P5" s="19">
        <v>1244</v>
      </c>
      <c r="Q5" s="19">
        <v>2415</v>
      </c>
      <c r="R5" s="19">
        <v>2703</v>
      </c>
      <c r="S5" s="19">
        <v>7376</v>
      </c>
      <c r="T5" s="19">
        <v>665</v>
      </c>
      <c r="U5" s="19">
        <v>2635</v>
      </c>
      <c r="V5" s="19">
        <f t="shared" ref="V5:V25" si="1">SUM(M5:U5)</f>
        <v>45525</v>
      </c>
      <c r="W5" s="42"/>
      <c r="X5" s="19">
        <v>341</v>
      </c>
      <c r="Y5" s="19">
        <v>8945</v>
      </c>
      <c r="Z5" s="19">
        <v>20576</v>
      </c>
      <c r="AA5" s="19">
        <v>1553</v>
      </c>
      <c r="AB5" s="19">
        <v>2913</v>
      </c>
      <c r="AC5" s="19">
        <v>3860</v>
      </c>
      <c r="AD5" s="19">
        <v>9084</v>
      </c>
      <c r="AE5" s="19">
        <v>962</v>
      </c>
      <c r="AF5" s="19">
        <v>3363</v>
      </c>
      <c r="AG5" s="19">
        <f t="shared" ref="AG5:AG25" si="2">SUM(X5:AF5)</f>
        <v>51597</v>
      </c>
    </row>
    <row r="6" spans="1:33" ht="15" customHeight="1" x14ac:dyDescent="0.25">
      <c r="A6" s="18" t="s">
        <v>11</v>
      </c>
      <c r="B6" s="19">
        <v>0</v>
      </c>
      <c r="C6" s="19">
        <v>2</v>
      </c>
      <c r="D6" s="19">
        <v>106</v>
      </c>
      <c r="E6" s="19">
        <v>16</v>
      </c>
      <c r="F6" s="19">
        <v>34</v>
      </c>
      <c r="G6" s="19">
        <v>96</v>
      </c>
      <c r="H6" s="19">
        <v>97</v>
      </c>
      <c r="I6" s="19">
        <v>15</v>
      </c>
      <c r="J6" s="19">
        <v>26</v>
      </c>
      <c r="K6" s="19">
        <f t="shared" si="0"/>
        <v>392</v>
      </c>
      <c r="L6" s="54"/>
      <c r="M6" s="19">
        <v>7</v>
      </c>
      <c r="N6" s="19">
        <v>392</v>
      </c>
      <c r="O6" s="19">
        <v>917</v>
      </c>
      <c r="P6" s="19">
        <v>58</v>
      </c>
      <c r="Q6" s="19">
        <v>168</v>
      </c>
      <c r="R6" s="19">
        <v>100</v>
      </c>
      <c r="S6" s="19">
        <v>325</v>
      </c>
      <c r="T6" s="19">
        <v>22</v>
      </c>
      <c r="U6" s="19">
        <v>109</v>
      </c>
      <c r="V6" s="19">
        <f t="shared" si="1"/>
        <v>2098</v>
      </c>
      <c r="W6" s="42"/>
      <c r="X6" s="19">
        <v>7</v>
      </c>
      <c r="Y6" s="19">
        <v>394</v>
      </c>
      <c r="Z6" s="19">
        <v>1023</v>
      </c>
      <c r="AA6" s="19">
        <v>74</v>
      </c>
      <c r="AB6" s="19">
        <v>202</v>
      </c>
      <c r="AC6" s="19">
        <v>196</v>
      </c>
      <c r="AD6" s="19">
        <v>422</v>
      </c>
      <c r="AE6" s="19">
        <v>37</v>
      </c>
      <c r="AF6" s="19">
        <v>135</v>
      </c>
      <c r="AG6" s="19">
        <f t="shared" si="2"/>
        <v>2490</v>
      </c>
    </row>
    <row r="7" spans="1:33" ht="15" customHeight="1" x14ac:dyDescent="0.25">
      <c r="A7" s="18" t="s">
        <v>10</v>
      </c>
      <c r="B7" s="19">
        <v>18</v>
      </c>
      <c r="C7" s="19">
        <v>30</v>
      </c>
      <c r="D7" s="19">
        <v>1030</v>
      </c>
      <c r="E7" s="19">
        <v>275</v>
      </c>
      <c r="F7" s="19">
        <v>387</v>
      </c>
      <c r="G7" s="19">
        <v>1042</v>
      </c>
      <c r="H7" s="19">
        <v>1404</v>
      </c>
      <c r="I7" s="19">
        <v>338</v>
      </c>
      <c r="J7" s="19">
        <v>858</v>
      </c>
      <c r="K7" s="19">
        <f t="shared" si="0"/>
        <v>5382</v>
      </c>
      <c r="L7" s="54"/>
      <c r="M7" s="19">
        <v>374</v>
      </c>
      <c r="N7" s="19">
        <v>7267</v>
      </c>
      <c r="O7" s="19">
        <v>15034</v>
      </c>
      <c r="P7" s="19">
        <v>1292</v>
      </c>
      <c r="Q7" s="19">
        <v>2125</v>
      </c>
      <c r="R7" s="19">
        <v>3467</v>
      </c>
      <c r="S7" s="19">
        <v>7329</v>
      </c>
      <c r="T7" s="19">
        <v>930</v>
      </c>
      <c r="U7" s="19">
        <v>3582</v>
      </c>
      <c r="V7" s="19">
        <f t="shared" si="1"/>
        <v>41400</v>
      </c>
      <c r="W7" s="42"/>
      <c r="X7" s="19">
        <v>392</v>
      </c>
      <c r="Y7" s="19">
        <v>7297</v>
      </c>
      <c r="Z7" s="19">
        <v>16064</v>
      </c>
      <c r="AA7" s="19">
        <v>1567</v>
      </c>
      <c r="AB7" s="19">
        <v>2512</v>
      </c>
      <c r="AC7" s="19">
        <v>4509</v>
      </c>
      <c r="AD7" s="19">
        <v>8733</v>
      </c>
      <c r="AE7" s="19">
        <v>1268</v>
      </c>
      <c r="AF7" s="19">
        <v>4440</v>
      </c>
      <c r="AG7" s="19">
        <f t="shared" si="2"/>
        <v>46782</v>
      </c>
    </row>
    <row r="8" spans="1:33" ht="15" customHeight="1" x14ac:dyDescent="0.25">
      <c r="A8" s="18" t="s">
        <v>150</v>
      </c>
      <c r="B8" s="19">
        <v>23</v>
      </c>
      <c r="C8" s="19">
        <v>26</v>
      </c>
      <c r="D8" s="19">
        <v>298</v>
      </c>
      <c r="E8" s="19">
        <v>675</v>
      </c>
      <c r="F8" s="19">
        <v>714</v>
      </c>
      <c r="G8" s="19">
        <v>373</v>
      </c>
      <c r="H8" s="19">
        <v>354</v>
      </c>
      <c r="I8" s="19">
        <v>113</v>
      </c>
      <c r="J8" s="19">
        <v>181</v>
      </c>
      <c r="K8" s="19">
        <f t="shared" si="0"/>
        <v>2757</v>
      </c>
      <c r="L8" s="54"/>
      <c r="M8" s="19">
        <v>205</v>
      </c>
      <c r="N8" s="19">
        <v>2338</v>
      </c>
      <c r="O8" s="19">
        <v>5164</v>
      </c>
      <c r="P8" s="19">
        <v>3367</v>
      </c>
      <c r="Q8" s="19">
        <v>2760</v>
      </c>
      <c r="R8" s="19">
        <v>562</v>
      </c>
      <c r="S8" s="19">
        <v>1449</v>
      </c>
      <c r="T8" s="19">
        <v>168</v>
      </c>
      <c r="U8" s="19">
        <v>762</v>
      </c>
      <c r="V8" s="19">
        <f t="shared" si="1"/>
        <v>16775</v>
      </c>
      <c r="W8" s="42"/>
      <c r="X8" s="19">
        <v>228</v>
      </c>
      <c r="Y8" s="19">
        <v>2364</v>
      </c>
      <c r="Z8" s="19">
        <v>5462</v>
      </c>
      <c r="AA8" s="19">
        <v>4042</v>
      </c>
      <c r="AB8" s="19">
        <v>3474</v>
      </c>
      <c r="AC8" s="19">
        <v>935</v>
      </c>
      <c r="AD8" s="19">
        <v>1803</v>
      </c>
      <c r="AE8" s="19">
        <v>281</v>
      </c>
      <c r="AF8" s="19">
        <v>943</v>
      </c>
      <c r="AG8" s="19">
        <f t="shared" si="2"/>
        <v>19532</v>
      </c>
    </row>
    <row r="9" spans="1:33" ht="15" customHeight="1" x14ac:dyDescent="0.25">
      <c r="A9" s="18" t="s">
        <v>151</v>
      </c>
      <c r="B9" s="19">
        <v>2</v>
      </c>
      <c r="C9" s="19">
        <v>6</v>
      </c>
      <c r="D9" s="19">
        <v>254</v>
      </c>
      <c r="E9" s="19">
        <v>195</v>
      </c>
      <c r="F9" s="19">
        <v>286</v>
      </c>
      <c r="G9" s="19">
        <v>414</v>
      </c>
      <c r="H9" s="19">
        <v>486</v>
      </c>
      <c r="I9" s="19">
        <v>107</v>
      </c>
      <c r="J9" s="19">
        <v>192</v>
      </c>
      <c r="K9" s="19">
        <f t="shared" si="0"/>
        <v>1942</v>
      </c>
      <c r="L9" s="54"/>
      <c r="M9" s="19">
        <v>65</v>
      </c>
      <c r="N9" s="19">
        <v>1838</v>
      </c>
      <c r="O9" s="19">
        <v>4436</v>
      </c>
      <c r="P9" s="19">
        <v>728</v>
      </c>
      <c r="Q9" s="19">
        <v>1529</v>
      </c>
      <c r="R9" s="19">
        <v>733</v>
      </c>
      <c r="S9" s="19">
        <v>1927</v>
      </c>
      <c r="T9" s="19">
        <v>183</v>
      </c>
      <c r="U9" s="19">
        <v>621</v>
      </c>
      <c r="V9" s="19">
        <f t="shared" si="1"/>
        <v>12060</v>
      </c>
      <c r="W9" s="42"/>
      <c r="X9" s="19">
        <v>67</v>
      </c>
      <c r="Y9" s="19">
        <v>1844</v>
      </c>
      <c r="Z9" s="19">
        <v>4690</v>
      </c>
      <c r="AA9" s="19">
        <v>923</v>
      </c>
      <c r="AB9" s="19">
        <v>1815</v>
      </c>
      <c r="AC9" s="19">
        <v>1147</v>
      </c>
      <c r="AD9" s="19">
        <v>2413</v>
      </c>
      <c r="AE9" s="19">
        <v>290</v>
      </c>
      <c r="AF9" s="19">
        <v>813</v>
      </c>
      <c r="AG9" s="19">
        <f t="shared" si="2"/>
        <v>14002</v>
      </c>
    </row>
    <row r="10" spans="1:33" ht="15" customHeight="1" x14ac:dyDescent="0.25">
      <c r="A10" s="18" t="s">
        <v>16</v>
      </c>
      <c r="B10" s="19">
        <v>9</v>
      </c>
      <c r="C10" s="19">
        <v>58</v>
      </c>
      <c r="D10" s="19">
        <v>881</v>
      </c>
      <c r="E10" s="19">
        <v>317</v>
      </c>
      <c r="F10" s="19">
        <v>607</v>
      </c>
      <c r="G10" s="19">
        <v>1630</v>
      </c>
      <c r="H10" s="19">
        <v>1868</v>
      </c>
      <c r="I10" s="19">
        <v>537</v>
      </c>
      <c r="J10" s="19">
        <v>924</v>
      </c>
      <c r="K10" s="19">
        <f t="shared" si="0"/>
        <v>6831</v>
      </c>
      <c r="L10" s="54"/>
      <c r="M10" s="19">
        <v>803</v>
      </c>
      <c r="N10" s="19">
        <v>20802</v>
      </c>
      <c r="O10" s="19">
        <v>27978</v>
      </c>
      <c r="P10" s="19">
        <v>2545</v>
      </c>
      <c r="Q10" s="19">
        <v>4995</v>
      </c>
      <c r="R10" s="19">
        <v>3994</v>
      </c>
      <c r="S10" s="19">
        <v>10067</v>
      </c>
      <c r="T10" s="19">
        <v>1006</v>
      </c>
      <c r="U10" s="19">
        <v>3842</v>
      </c>
      <c r="V10" s="19">
        <f t="shared" si="1"/>
        <v>76032</v>
      </c>
      <c r="W10" s="42"/>
      <c r="X10" s="19">
        <v>812</v>
      </c>
      <c r="Y10" s="19">
        <v>20860</v>
      </c>
      <c r="Z10" s="19">
        <v>28859</v>
      </c>
      <c r="AA10" s="19">
        <v>2862</v>
      </c>
      <c r="AB10" s="19">
        <v>5602</v>
      </c>
      <c r="AC10" s="19">
        <v>5624</v>
      </c>
      <c r="AD10" s="19">
        <v>11935</v>
      </c>
      <c r="AE10" s="19">
        <v>1543</v>
      </c>
      <c r="AF10" s="19">
        <v>4766</v>
      </c>
      <c r="AG10" s="19">
        <f t="shared" si="2"/>
        <v>82863</v>
      </c>
    </row>
    <row r="11" spans="1:33" ht="15" customHeight="1" x14ac:dyDescent="0.25">
      <c r="A11" s="18" t="s">
        <v>13</v>
      </c>
      <c r="B11" s="19">
        <v>1</v>
      </c>
      <c r="C11" s="19">
        <v>9</v>
      </c>
      <c r="D11" s="19">
        <v>166</v>
      </c>
      <c r="E11" s="19">
        <v>76</v>
      </c>
      <c r="F11" s="19">
        <v>107</v>
      </c>
      <c r="G11" s="19">
        <v>370</v>
      </c>
      <c r="H11" s="19">
        <v>464</v>
      </c>
      <c r="I11" s="19">
        <v>93</v>
      </c>
      <c r="J11" s="19">
        <v>179</v>
      </c>
      <c r="K11" s="19">
        <f t="shared" si="0"/>
        <v>1465</v>
      </c>
      <c r="L11" s="54"/>
      <c r="M11" s="19">
        <v>140</v>
      </c>
      <c r="N11" s="19">
        <v>3737</v>
      </c>
      <c r="O11" s="19">
        <v>4858</v>
      </c>
      <c r="P11" s="19">
        <v>521</v>
      </c>
      <c r="Q11" s="19">
        <v>1298</v>
      </c>
      <c r="R11" s="19">
        <v>961</v>
      </c>
      <c r="S11" s="19">
        <v>2358</v>
      </c>
      <c r="T11" s="19">
        <v>258</v>
      </c>
      <c r="U11" s="19">
        <v>765</v>
      </c>
      <c r="V11" s="19">
        <f t="shared" si="1"/>
        <v>14896</v>
      </c>
      <c r="W11" s="42"/>
      <c r="X11" s="19">
        <v>141</v>
      </c>
      <c r="Y11" s="19">
        <v>3746</v>
      </c>
      <c r="Z11" s="19">
        <v>5024</v>
      </c>
      <c r="AA11" s="19">
        <v>597</v>
      </c>
      <c r="AB11" s="19">
        <v>1405</v>
      </c>
      <c r="AC11" s="19">
        <v>1331</v>
      </c>
      <c r="AD11" s="19">
        <v>2822</v>
      </c>
      <c r="AE11" s="19">
        <v>351</v>
      </c>
      <c r="AF11" s="19">
        <v>944</v>
      </c>
      <c r="AG11" s="19">
        <f t="shared" si="2"/>
        <v>16361</v>
      </c>
    </row>
    <row r="12" spans="1:33" ht="15" customHeight="1" x14ac:dyDescent="0.25">
      <c r="A12" s="18" t="s">
        <v>9</v>
      </c>
      <c r="B12" s="19">
        <v>3</v>
      </c>
      <c r="C12" s="19">
        <v>11</v>
      </c>
      <c r="D12" s="19">
        <v>251</v>
      </c>
      <c r="E12" s="19">
        <v>27</v>
      </c>
      <c r="F12" s="19">
        <v>82</v>
      </c>
      <c r="G12" s="19">
        <v>168</v>
      </c>
      <c r="H12" s="19">
        <v>614</v>
      </c>
      <c r="I12" s="19">
        <v>44</v>
      </c>
      <c r="J12" s="19">
        <v>211</v>
      </c>
      <c r="K12" s="19">
        <f t="shared" si="0"/>
        <v>1411</v>
      </c>
      <c r="L12" s="54"/>
      <c r="M12" s="19">
        <v>114</v>
      </c>
      <c r="N12" s="19">
        <v>1960</v>
      </c>
      <c r="O12" s="19">
        <v>4099</v>
      </c>
      <c r="P12" s="19">
        <v>226</v>
      </c>
      <c r="Q12" s="19">
        <v>663</v>
      </c>
      <c r="R12" s="19">
        <v>545</v>
      </c>
      <c r="S12" s="19">
        <v>2750</v>
      </c>
      <c r="T12" s="19">
        <v>113</v>
      </c>
      <c r="U12" s="19">
        <v>967</v>
      </c>
      <c r="V12" s="19">
        <f t="shared" si="1"/>
        <v>11437</v>
      </c>
      <c r="W12" s="42"/>
      <c r="X12" s="19">
        <v>117</v>
      </c>
      <c r="Y12" s="19">
        <v>1971</v>
      </c>
      <c r="Z12" s="19">
        <v>4350</v>
      </c>
      <c r="AA12" s="19">
        <v>253</v>
      </c>
      <c r="AB12" s="19">
        <v>745</v>
      </c>
      <c r="AC12" s="19">
        <v>713</v>
      </c>
      <c r="AD12" s="19">
        <v>3364</v>
      </c>
      <c r="AE12" s="19">
        <v>157</v>
      </c>
      <c r="AF12" s="19">
        <v>1178</v>
      </c>
      <c r="AG12" s="19">
        <f t="shared" si="2"/>
        <v>12848</v>
      </c>
    </row>
    <row r="13" spans="1:33" ht="15" customHeight="1" x14ac:dyDescent="0.25">
      <c r="A13" s="18" t="s">
        <v>12</v>
      </c>
      <c r="B13" s="19">
        <v>5</v>
      </c>
      <c r="C13" s="19">
        <v>21</v>
      </c>
      <c r="D13" s="19">
        <v>675</v>
      </c>
      <c r="E13" s="19">
        <v>148</v>
      </c>
      <c r="F13" s="19">
        <v>260</v>
      </c>
      <c r="G13" s="19">
        <v>868</v>
      </c>
      <c r="H13" s="19">
        <v>1355</v>
      </c>
      <c r="I13" s="19">
        <v>248</v>
      </c>
      <c r="J13" s="19">
        <v>620</v>
      </c>
      <c r="K13" s="19">
        <f t="shared" si="0"/>
        <v>4200</v>
      </c>
      <c r="L13" s="54"/>
      <c r="M13" s="19">
        <v>555</v>
      </c>
      <c r="N13" s="19">
        <v>11197</v>
      </c>
      <c r="O13" s="19">
        <v>16477</v>
      </c>
      <c r="P13" s="19">
        <v>1625</v>
      </c>
      <c r="Q13" s="19">
        <v>2705</v>
      </c>
      <c r="R13" s="19">
        <v>3852</v>
      </c>
      <c r="S13" s="19">
        <v>8349</v>
      </c>
      <c r="T13" s="19">
        <v>1141</v>
      </c>
      <c r="U13" s="19">
        <v>3530</v>
      </c>
      <c r="V13" s="19">
        <f t="shared" si="1"/>
        <v>49431</v>
      </c>
      <c r="W13" s="42"/>
      <c r="X13" s="19">
        <v>560</v>
      </c>
      <c r="Y13" s="19">
        <v>11218</v>
      </c>
      <c r="Z13" s="19">
        <v>17152</v>
      </c>
      <c r="AA13" s="19">
        <v>1773</v>
      </c>
      <c r="AB13" s="19">
        <v>2965</v>
      </c>
      <c r="AC13" s="19">
        <v>4720</v>
      </c>
      <c r="AD13" s="19">
        <v>9704</v>
      </c>
      <c r="AE13" s="19">
        <v>1389</v>
      </c>
      <c r="AF13" s="19">
        <v>4150</v>
      </c>
      <c r="AG13" s="19">
        <f t="shared" si="2"/>
        <v>53631</v>
      </c>
    </row>
    <row r="14" spans="1:33" ht="15" customHeight="1" x14ac:dyDescent="0.25">
      <c r="A14" s="18" t="s">
        <v>17</v>
      </c>
      <c r="B14" s="19">
        <v>8</v>
      </c>
      <c r="C14" s="19">
        <v>34</v>
      </c>
      <c r="D14" s="19">
        <v>797</v>
      </c>
      <c r="E14" s="19">
        <v>77</v>
      </c>
      <c r="F14" s="19">
        <v>168</v>
      </c>
      <c r="G14" s="19">
        <v>552</v>
      </c>
      <c r="H14" s="19">
        <v>1576</v>
      </c>
      <c r="I14" s="19">
        <v>320</v>
      </c>
      <c r="J14" s="19">
        <v>804</v>
      </c>
      <c r="K14" s="19">
        <f t="shared" si="0"/>
        <v>4336</v>
      </c>
      <c r="L14" s="54"/>
      <c r="M14" s="19">
        <v>610</v>
      </c>
      <c r="N14" s="19">
        <v>11260</v>
      </c>
      <c r="O14" s="19">
        <v>15755</v>
      </c>
      <c r="P14" s="19">
        <v>698</v>
      </c>
      <c r="Q14" s="19">
        <v>1881</v>
      </c>
      <c r="R14" s="19">
        <v>2059</v>
      </c>
      <c r="S14" s="19">
        <v>9590</v>
      </c>
      <c r="T14" s="19">
        <v>903</v>
      </c>
      <c r="U14" s="19">
        <v>5017</v>
      </c>
      <c r="V14" s="19">
        <f t="shared" si="1"/>
        <v>47773</v>
      </c>
      <c r="W14" s="42"/>
      <c r="X14" s="19">
        <v>618</v>
      </c>
      <c r="Y14" s="19">
        <v>11294</v>
      </c>
      <c r="Z14" s="19">
        <v>16552</v>
      </c>
      <c r="AA14" s="19">
        <v>775</v>
      </c>
      <c r="AB14" s="19">
        <v>2049</v>
      </c>
      <c r="AC14" s="19">
        <v>2611</v>
      </c>
      <c r="AD14" s="19">
        <v>11166</v>
      </c>
      <c r="AE14" s="19">
        <v>1223</v>
      </c>
      <c r="AF14" s="19">
        <v>5821</v>
      </c>
      <c r="AG14" s="19">
        <f t="shared" si="2"/>
        <v>52109</v>
      </c>
    </row>
    <row r="15" spans="1:33" ht="15" customHeight="1" x14ac:dyDescent="0.25">
      <c r="A15" s="18" t="s">
        <v>8</v>
      </c>
      <c r="B15" s="19">
        <v>4</v>
      </c>
      <c r="C15" s="19">
        <v>11</v>
      </c>
      <c r="D15" s="19">
        <v>297</v>
      </c>
      <c r="E15" s="19">
        <v>42</v>
      </c>
      <c r="F15" s="19">
        <v>121</v>
      </c>
      <c r="G15" s="19">
        <v>268</v>
      </c>
      <c r="H15" s="19">
        <v>1055</v>
      </c>
      <c r="I15" s="19">
        <v>136</v>
      </c>
      <c r="J15" s="19">
        <v>512</v>
      </c>
      <c r="K15" s="19">
        <f t="shared" si="0"/>
        <v>2446</v>
      </c>
      <c r="L15" s="54"/>
      <c r="M15" s="19">
        <v>285</v>
      </c>
      <c r="N15" s="19">
        <v>5389</v>
      </c>
      <c r="O15" s="19">
        <v>7403</v>
      </c>
      <c r="P15" s="19">
        <v>387</v>
      </c>
      <c r="Q15" s="19">
        <v>1399</v>
      </c>
      <c r="R15" s="19">
        <v>984</v>
      </c>
      <c r="S15" s="19">
        <v>5816</v>
      </c>
      <c r="T15" s="19">
        <v>355</v>
      </c>
      <c r="U15" s="19">
        <v>2472</v>
      </c>
      <c r="V15" s="19">
        <f t="shared" si="1"/>
        <v>24490</v>
      </c>
      <c r="W15" s="42"/>
      <c r="X15" s="19">
        <v>289</v>
      </c>
      <c r="Y15" s="19">
        <v>5400</v>
      </c>
      <c r="Z15" s="19">
        <v>7700</v>
      </c>
      <c r="AA15" s="19">
        <v>429</v>
      </c>
      <c r="AB15" s="19">
        <v>1520</v>
      </c>
      <c r="AC15" s="19">
        <v>1252</v>
      </c>
      <c r="AD15" s="19">
        <v>6871</v>
      </c>
      <c r="AE15" s="19">
        <v>491</v>
      </c>
      <c r="AF15" s="19">
        <v>2984</v>
      </c>
      <c r="AG15" s="19">
        <f t="shared" si="2"/>
        <v>26936</v>
      </c>
    </row>
    <row r="16" spans="1:33" ht="15" customHeight="1" x14ac:dyDescent="0.25">
      <c r="A16" s="18" t="s">
        <v>18</v>
      </c>
      <c r="B16" s="19">
        <v>5</v>
      </c>
      <c r="C16" s="19">
        <v>18</v>
      </c>
      <c r="D16" s="19">
        <v>392</v>
      </c>
      <c r="E16" s="19">
        <v>73</v>
      </c>
      <c r="F16" s="19">
        <v>168</v>
      </c>
      <c r="G16" s="19">
        <v>400</v>
      </c>
      <c r="H16" s="19">
        <v>1100</v>
      </c>
      <c r="I16" s="19">
        <v>140</v>
      </c>
      <c r="J16" s="19">
        <v>488</v>
      </c>
      <c r="K16" s="19">
        <f t="shared" si="0"/>
        <v>2784</v>
      </c>
      <c r="L16" s="54"/>
      <c r="M16" s="19">
        <v>489</v>
      </c>
      <c r="N16" s="19">
        <v>9064</v>
      </c>
      <c r="O16" s="19">
        <v>10510</v>
      </c>
      <c r="P16" s="19">
        <v>507</v>
      </c>
      <c r="Q16" s="19">
        <v>1410</v>
      </c>
      <c r="R16" s="19">
        <v>1155</v>
      </c>
      <c r="S16" s="19">
        <v>5094</v>
      </c>
      <c r="T16" s="19">
        <v>335</v>
      </c>
      <c r="U16" s="19">
        <v>2312</v>
      </c>
      <c r="V16" s="19">
        <f t="shared" si="1"/>
        <v>30876</v>
      </c>
      <c r="W16" s="42"/>
      <c r="X16" s="19">
        <v>494</v>
      </c>
      <c r="Y16" s="19">
        <v>9082</v>
      </c>
      <c r="Z16" s="19">
        <v>10902</v>
      </c>
      <c r="AA16" s="19">
        <v>580</v>
      </c>
      <c r="AB16" s="19">
        <v>1578</v>
      </c>
      <c r="AC16" s="19">
        <v>1555</v>
      </c>
      <c r="AD16" s="19">
        <v>6194</v>
      </c>
      <c r="AE16" s="19">
        <v>475</v>
      </c>
      <c r="AF16" s="19">
        <v>2800</v>
      </c>
      <c r="AG16" s="19">
        <f t="shared" si="2"/>
        <v>33660</v>
      </c>
    </row>
    <row r="17" spans="1:33" ht="15" customHeight="1" x14ac:dyDescent="0.25">
      <c r="A17" s="18" t="s">
        <v>7</v>
      </c>
      <c r="B17" s="19">
        <v>13</v>
      </c>
      <c r="C17" s="19">
        <v>52</v>
      </c>
      <c r="D17" s="19">
        <v>1007</v>
      </c>
      <c r="E17" s="19">
        <v>139</v>
      </c>
      <c r="F17" s="19">
        <v>311</v>
      </c>
      <c r="G17" s="19">
        <v>725</v>
      </c>
      <c r="H17" s="19">
        <v>2868</v>
      </c>
      <c r="I17" s="19">
        <v>242</v>
      </c>
      <c r="J17" s="19">
        <v>1118</v>
      </c>
      <c r="K17" s="19">
        <f t="shared" si="0"/>
        <v>6475</v>
      </c>
      <c r="L17" s="54"/>
      <c r="M17" s="19">
        <v>951</v>
      </c>
      <c r="N17" s="19">
        <v>13430</v>
      </c>
      <c r="O17" s="19">
        <v>20582</v>
      </c>
      <c r="P17" s="19">
        <v>911</v>
      </c>
      <c r="Q17" s="19">
        <v>2350</v>
      </c>
      <c r="R17" s="19">
        <v>2201</v>
      </c>
      <c r="S17" s="19">
        <v>13032</v>
      </c>
      <c r="T17" s="19">
        <v>644</v>
      </c>
      <c r="U17" s="19">
        <v>5691</v>
      </c>
      <c r="V17" s="19">
        <f t="shared" si="1"/>
        <v>59792</v>
      </c>
      <c r="W17" s="42"/>
      <c r="X17" s="19">
        <v>964</v>
      </c>
      <c r="Y17" s="19">
        <v>13482</v>
      </c>
      <c r="Z17" s="19">
        <v>21589</v>
      </c>
      <c r="AA17" s="19">
        <v>1050</v>
      </c>
      <c r="AB17" s="19">
        <v>2661</v>
      </c>
      <c r="AC17" s="19">
        <v>2926</v>
      </c>
      <c r="AD17" s="19">
        <v>15900</v>
      </c>
      <c r="AE17" s="19">
        <v>886</v>
      </c>
      <c r="AF17" s="19">
        <v>6809</v>
      </c>
      <c r="AG17" s="19">
        <f t="shared" si="2"/>
        <v>66267</v>
      </c>
    </row>
    <row r="18" spans="1:33" ht="15" customHeight="1" x14ac:dyDescent="0.25">
      <c r="A18" s="18" t="s">
        <v>6</v>
      </c>
      <c r="B18" s="19">
        <v>6</v>
      </c>
      <c r="C18" s="19">
        <v>26</v>
      </c>
      <c r="D18" s="19">
        <v>567</v>
      </c>
      <c r="E18" s="19">
        <v>88</v>
      </c>
      <c r="F18" s="19">
        <v>162</v>
      </c>
      <c r="G18" s="19">
        <v>353</v>
      </c>
      <c r="H18" s="19">
        <v>1323</v>
      </c>
      <c r="I18" s="19">
        <v>111</v>
      </c>
      <c r="J18" s="19">
        <v>487</v>
      </c>
      <c r="K18" s="19">
        <f t="shared" si="0"/>
        <v>3123</v>
      </c>
      <c r="L18" s="54"/>
      <c r="M18" s="19">
        <v>1040</v>
      </c>
      <c r="N18" s="19">
        <v>10164</v>
      </c>
      <c r="O18" s="19">
        <v>15111</v>
      </c>
      <c r="P18" s="19">
        <v>758</v>
      </c>
      <c r="Q18" s="19">
        <v>1772</v>
      </c>
      <c r="R18" s="19">
        <v>1424</v>
      </c>
      <c r="S18" s="19">
        <v>8082</v>
      </c>
      <c r="T18" s="19">
        <v>332</v>
      </c>
      <c r="U18" s="19">
        <v>2559</v>
      </c>
      <c r="V18" s="19">
        <f t="shared" si="1"/>
        <v>41242</v>
      </c>
      <c r="W18" s="42"/>
      <c r="X18" s="19">
        <v>1046</v>
      </c>
      <c r="Y18" s="19">
        <v>10190</v>
      </c>
      <c r="Z18" s="19">
        <v>15678</v>
      </c>
      <c r="AA18" s="19">
        <v>846</v>
      </c>
      <c r="AB18" s="19">
        <v>1934</v>
      </c>
      <c r="AC18" s="19">
        <v>1777</v>
      </c>
      <c r="AD18" s="19">
        <v>9405</v>
      </c>
      <c r="AE18" s="19">
        <v>443</v>
      </c>
      <c r="AF18" s="19">
        <v>3046</v>
      </c>
      <c r="AG18" s="19">
        <f t="shared" si="2"/>
        <v>44365</v>
      </c>
    </row>
    <row r="19" spans="1:33" ht="15" customHeight="1" x14ac:dyDescent="0.25">
      <c r="A19" s="18" t="s">
        <v>19</v>
      </c>
      <c r="B19" s="19">
        <v>3</v>
      </c>
      <c r="C19" s="19">
        <v>12</v>
      </c>
      <c r="D19" s="19">
        <v>253</v>
      </c>
      <c r="E19" s="19">
        <v>16</v>
      </c>
      <c r="F19" s="19">
        <v>71</v>
      </c>
      <c r="G19" s="19">
        <v>173</v>
      </c>
      <c r="H19" s="19">
        <v>641</v>
      </c>
      <c r="I19" s="19">
        <v>54</v>
      </c>
      <c r="J19" s="19">
        <v>240</v>
      </c>
      <c r="K19" s="19">
        <f t="shared" si="0"/>
        <v>1463</v>
      </c>
      <c r="L19" s="54"/>
      <c r="M19" s="19">
        <v>365</v>
      </c>
      <c r="N19" s="19">
        <v>3886</v>
      </c>
      <c r="O19" s="19">
        <v>6375</v>
      </c>
      <c r="P19" s="19">
        <v>236</v>
      </c>
      <c r="Q19" s="19">
        <v>571</v>
      </c>
      <c r="R19" s="19">
        <v>568</v>
      </c>
      <c r="S19" s="19">
        <v>3545</v>
      </c>
      <c r="T19" s="19">
        <v>143</v>
      </c>
      <c r="U19" s="19">
        <v>1042</v>
      </c>
      <c r="V19" s="19">
        <f t="shared" si="1"/>
        <v>16731</v>
      </c>
      <c r="W19" s="42"/>
      <c r="X19" s="19">
        <v>368</v>
      </c>
      <c r="Y19" s="19">
        <v>3898</v>
      </c>
      <c r="Z19" s="19">
        <v>6628</v>
      </c>
      <c r="AA19" s="19">
        <v>252</v>
      </c>
      <c r="AB19" s="19">
        <v>642</v>
      </c>
      <c r="AC19" s="19">
        <v>741</v>
      </c>
      <c r="AD19" s="19">
        <v>4186</v>
      </c>
      <c r="AE19" s="19">
        <v>197</v>
      </c>
      <c r="AF19" s="19">
        <v>1282</v>
      </c>
      <c r="AG19" s="19">
        <f t="shared" si="2"/>
        <v>18194</v>
      </c>
    </row>
    <row r="20" spans="1:33" ht="15" customHeight="1" x14ac:dyDescent="0.25">
      <c r="A20" s="18" t="s">
        <v>5</v>
      </c>
      <c r="B20" s="19">
        <v>23</v>
      </c>
      <c r="C20" s="19">
        <v>135</v>
      </c>
      <c r="D20" s="19">
        <v>1718</v>
      </c>
      <c r="E20" s="19">
        <v>229</v>
      </c>
      <c r="F20" s="19">
        <v>424</v>
      </c>
      <c r="G20" s="19">
        <v>860</v>
      </c>
      <c r="H20" s="19">
        <v>3828</v>
      </c>
      <c r="I20" s="19">
        <v>229</v>
      </c>
      <c r="J20" s="19">
        <v>1213</v>
      </c>
      <c r="K20" s="19">
        <f t="shared" si="0"/>
        <v>8659</v>
      </c>
      <c r="L20" s="54"/>
      <c r="M20" s="19">
        <v>2198</v>
      </c>
      <c r="N20" s="19">
        <v>16194</v>
      </c>
      <c r="O20" s="19">
        <v>27781</v>
      </c>
      <c r="P20" s="19">
        <v>1054</v>
      </c>
      <c r="Q20" s="19">
        <v>2198</v>
      </c>
      <c r="R20" s="19">
        <v>2394</v>
      </c>
      <c r="S20" s="19">
        <v>13421</v>
      </c>
      <c r="T20" s="19">
        <v>548</v>
      </c>
      <c r="U20" s="19">
        <v>4658</v>
      </c>
      <c r="V20" s="19">
        <f t="shared" si="1"/>
        <v>70446</v>
      </c>
      <c r="W20" s="42"/>
      <c r="X20" s="19">
        <v>2221</v>
      </c>
      <c r="Y20" s="19">
        <v>16329</v>
      </c>
      <c r="Z20" s="19">
        <v>29499</v>
      </c>
      <c r="AA20" s="19">
        <v>1283</v>
      </c>
      <c r="AB20" s="19">
        <v>2622</v>
      </c>
      <c r="AC20" s="19">
        <v>3254</v>
      </c>
      <c r="AD20" s="19">
        <v>17249</v>
      </c>
      <c r="AE20" s="19">
        <v>777</v>
      </c>
      <c r="AF20" s="19">
        <v>5871</v>
      </c>
      <c r="AG20" s="19">
        <f t="shared" si="2"/>
        <v>79105</v>
      </c>
    </row>
    <row r="21" spans="1:33" ht="15" customHeight="1" x14ac:dyDescent="0.25">
      <c r="A21" s="18" t="s">
        <v>20</v>
      </c>
      <c r="B21" s="19">
        <v>42</v>
      </c>
      <c r="C21" s="19">
        <v>229</v>
      </c>
      <c r="D21" s="19">
        <v>3000</v>
      </c>
      <c r="E21" s="19">
        <v>401</v>
      </c>
      <c r="F21" s="19">
        <v>620</v>
      </c>
      <c r="G21" s="19">
        <v>1196</v>
      </c>
      <c r="H21" s="19">
        <v>5118</v>
      </c>
      <c r="I21" s="19">
        <v>385</v>
      </c>
      <c r="J21" s="19">
        <v>1950</v>
      </c>
      <c r="K21" s="19">
        <f t="shared" si="0"/>
        <v>12941</v>
      </c>
      <c r="L21" s="54"/>
      <c r="M21" s="19">
        <v>6292</v>
      </c>
      <c r="N21" s="19">
        <v>47922</v>
      </c>
      <c r="O21" s="19">
        <v>64891</v>
      </c>
      <c r="P21" s="19">
        <v>2824</v>
      </c>
      <c r="Q21" s="19">
        <v>5822</v>
      </c>
      <c r="R21" s="19">
        <v>5980</v>
      </c>
      <c r="S21" s="19">
        <v>30436</v>
      </c>
      <c r="T21" s="19">
        <v>1437</v>
      </c>
      <c r="U21" s="19">
        <v>12847</v>
      </c>
      <c r="V21" s="19">
        <f t="shared" si="1"/>
        <v>178451</v>
      </c>
      <c r="W21" s="42"/>
      <c r="X21" s="19">
        <v>6334</v>
      </c>
      <c r="Y21" s="19">
        <v>48151</v>
      </c>
      <c r="Z21" s="19">
        <v>67891</v>
      </c>
      <c r="AA21" s="19">
        <v>3225</v>
      </c>
      <c r="AB21" s="19">
        <v>6442</v>
      </c>
      <c r="AC21" s="19">
        <v>7176</v>
      </c>
      <c r="AD21" s="19">
        <v>35554</v>
      </c>
      <c r="AE21" s="19">
        <v>1822</v>
      </c>
      <c r="AF21" s="19">
        <v>14797</v>
      </c>
      <c r="AG21" s="19">
        <f t="shared" si="2"/>
        <v>191392</v>
      </c>
    </row>
    <row r="22" spans="1:33" ht="15" customHeight="1" x14ac:dyDescent="0.25">
      <c r="A22" s="18" t="s">
        <v>4</v>
      </c>
      <c r="B22" s="19">
        <v>8</v>
      </c>
      <c r="C22" s="19">
        <v>36</v>
      </c>
      <c r="D22" s="19">
        <v>577</v>
      </c>
      <c r="E22" s="19">
        <v>101</v>
      </c>
      <c r="F22" s="19">
        <v>159</v>
      </c>
      <c r="G22" s="19">
        <v>495</v>
      </c>
      <c r="H22" s="19">
        <v>1312</v>
      </c>
      <c r="I22" s="19">
        <v>171</v>
      </c>
      <c r="J22" s="19">
        <v>577</v>
      </c>
      <c r="K22" s="19">
        <f t="shared" si="0"/>
        <v>3436</v>
      </c>
      <c r="L22" s="54"/>
      <c r="M22" s="19">
        <v>1568</v>
      </c>
      <c r="N22" s="19">
        <v>7711</v>
      </c>
      <c r="O22" s="19">
        <v>10833</v>
      </c>
      <c r="P22" s="19">
        <v>502</v>
      </c>
      <c r="Q22" s="19">
        <v>1078</v>
      </c>
      <c r="R22" s="19">
        <v>1228</v>
      </c>
      <c r="S22" s="19">
        <v>5070</v>
      </c>
      <c r="T22" s="19">
        <v>386</v>
      </c>
      <c r="U22" s="19">
        <v>1978</v>
      </c>
      <c r="V22" s="19">
        <f t="shared" si="1"/>
        <v>30354</v>
      </c>
      <c r="W22" s="42"/>
      <c r="X22" s="19">
        <v>1576</v>
      </c>
      <c r="Y22" s="19">
        <v>7747</v>
      </c>
      <c r="Z22" s="19">
        <v>11410</v>
      </c>
      <c r="AA22" s="19">
        <v>603</v>
      </c>
      <c r="AB22" s="19">
        <v>1237</v>
      </c>
      <c r="AC22" s="19">
        <v>1723</v>
      </c>
      <c r="AD22" s="19">
        <v>6382</v>
      </c>
      <c r="AE22" s="19">
        <v>557</v>
      </c>
      <c r="AF22" s="19">
        <v>2555</v>
      </c>
      <c r="AG22" s="19">
        <f t="shared" si="2"/>
        <v>33790</v>
      </c>
    </row>
    <row r="23" spans="1:33" ht="15" customHeight="1" x14ac:dyDescent="0.25">
      <c r="A23" s="18" t="s">
        <v>3</v>
      </c>
      <c r="B23" s="19">
        <v>22</v>
      </c>
      <c r="C23" s="19">
        <v>122</v>
      </c>
      <c r="D23" s="19">
        <v>1555</v>
      </c>
      <c r="E23" s="19">
        <v>208</v>
      </c>
      <c r="F23" s="19">
        <v>322</v>
      </c>
      <c r="G23" s="19">
        <v>766</v>
      </c>
      <c r="H23" s="19">
        <v>3537</v>
      </c>
      <c r="I23" s="19">
        <v>248</v>
      </c>
      <c r="J23" s="19">
        <v>1442</v>
      </c>
      <c r="K23" s="19">
        <f t="shared" si="0"/>
        <v>8222</v>
      </c>
      <c r="L23" s="54"/>
      <c r="M23" s="19">
        <v>4151</v>
      </c>
      <c r="N23" s="19">
        <v>23580</v>
      </c>
      <c r="O23" s="19">
        <v>29633</v>
      </c>
      <c r="P23" s="19">
        <v>1111</v>
      </c>
      <c r="Q23" s="19">
        <v>2272</v>
      </c>
      <c r="R23" s="19">
        <v>2794</v>
      </c>
      <c r="S23" s="19">
        <v>16221</v>
      </c>
      <c r="T23" s="19">
        <v>769</v>
      </c>
      <c r="U23" s="19">
        <v>6656</v>
      </c>
      <c r="V23" s="19">
        <f t="shared" si="1"/>
        <v>87187</v>
      </c>
      <c r="W23" s="42"/>
      <c r="X23" s="19">
        <v>4173</v>
      </c>
      <c r="Y23" s="19">
        <v>23702</v>
      </c>
      <c r="Z23" s="19">
        <v>31188</v>
      </c>
      <c r="AA23" s="19">
        <v>1319</v>
      </c>
      <c r="AB23" s="19">
        <v>2594</v>
      </c>
      <c r="AC23" s="19">
        <v>3560</v>
      </c>
      <c r="AD23" s="19">
        <v>19758</v>
      </c>
      <c r="AE23" s="19">
        <v>1017</v>
      </c>
      <c r="AF23" s="19">
        <v>8098</v>
      </c>
      <c r="AG23" s="19">
        <f t="shared" si="2"/>
        <v>95409</v>
      </c>
    </row>
    <row r="24" spans="1:33" ht="15" customHeight="1" x14ac:dyDescent="0.25">
      <c r="A24" s="18" t="s">
        <v>2</v>
      </c>
      <c r="B24" s="19">
        <v>61</v>
      </c>
      <c r="C24" s="19">
        <v>147</v>
      </c>
      <c r="D24" s="19">
        <v>3106</v>
      </c>
      <c r="E24" s="19">
        <v>368</v>
      </c>
      <c r="F24" s="19">
        <v>513</v>
      </c>
      <c r="G24" s="19">
        <v>1538</v>
      </c>
      <c r="H24" s="19">
        <v>4994</v>
      </c>
      <c r="I24" s="19">
        <v>625</v>
      </c>
      <c r="J24" s="19">
        <v>2124</v>
      </c>
      <c r="K24" s="19">
        <f t="shared" si="0"/>
        <v>13476</v>
      </c>
      <c r="L24" s="54"/>
      <c r="M24" s="19">
        <v>4690</v>
      </c>
      <c r="N24" s="19">
        <v>30571</v>
      </c>
      <c r="O24" s="19">
        <v>45123</v>
      </c>
      <c r="P24" s="19">
        <v>1653</v>
      </c>
      <c r="Q24" s="19">
        <v>3017</v>
      </c>
      <c r="R24" s="19">
        <v>5175</v>
      </c>
      <c r="S24" s="19">
        <v>24497</v>
      </c>
      <c r="T24" s="19">
        <v>1997</v>
      </c>
      <c r="U24" s="19">
        <v>12131</v>
      </c>
      <c r="V24" s="19">
        <f t="shared" si="1"/>
        <v>128854</v>
      </c>
      <c r="W24" s="42"/>
      <c r="X24" s="19">
        <v>4751</v>
      </c>
      <c r="Y24" s="19">
        <v>30718</v>
      </c>
      <c r="Z24" s="19">
        <v>48229</v>
      </c>
      <c r="AA24" s="19">
        <v>2021</v>
      </c>
      <c r="AB24" s="19">
        <v>3530</v>
      </c>
      <c r="AC24" s="19">
        <v>6713</v>
      </c>
      <c r="AD24" s="19">
        <v>29491</v>
      </c>
      <c r="AE24" s="19">
        <v>2622</v>
      </c>
      <c r="AF24" s="19">
        <v>14255</v>
      </c>
      <c r="AG24" s="19">
        <f t="shared" si="2"/>
        <v>142330</v>
      </c>
    </row>
    <row r="25" spans="1:33" ht="15" customHeight="1" x14ac:dyDescent="0.25">
      <c r="A25" s="9" t="s">
        <v>1</v>
      </c>
      <c r="B25" s="10">
        <v>13</v>
      </c>
      <c r="C25" s="10">
        <v>99</v>
      </c>
      <c r="D25" s="10">
        <v>2537</v>
      </c>
      <c r="E25" s="10">
        <v>217</v>
      </c>
      <c r="F25" s="10">
        <v>250</v>
      </c>
      <c r="G25" s="10">
        <v>1008</v>
      </c>
      <c r="H25" s="10">
        <v>1955</v>
      </c>
      <c r="I25" s="10">
        <v>316</v>
      </c>
      <c r="J25" s="10">
        <v>678</v>
      </c>
      <c r="K25" s="10">
        <f t="shared" si="0"/>
        <v>7073</v>
      </c>
      <c r="L25" s="54"/>
      <c r="M25" s="10">
        <v>726</v>
      </c>
      <c r="N25" s="10">
        <v>9053</v>
      </c>
      <c r="O25" s="10">
        <v>18265</v>
      </c>
      <c r="P25" s="10">
        <v>538</v>
      </c>
      <c r="Q25" s="10">
        <v>948</v>
      </c>
      <c r="R25" s="10">
        <v>1725</v>
      </c>
      <c r="S25" s="10">
        <v>5768</v>
      </c>
      <c r="T25" s="10">
        <v>576</v>
      </c>
      <c r="U25" s="10">
        <v>2193</v>
      </c>
      <c r="V25" s="10">
        <f t="shared" si="1"/>
        <v>39792</v>
      </c>
      <c r="W25" s="42"/>
      <c r="X25" s="19">
        <v>739</v>
      </c>
      <c r="Y25" s="19">
        <v>9152</v>
      </c>
      <c r="Z25" s="19">
        <v>20802</v>
      </c>
      <c r="AA25" s="19">
        <v>755</v>
      </c>
      <c r="AB25" s="19">
        <v>1198</v>
      </c>
      <c r="AC25" s="19">
        <v>2733</v>
      </c>
      <c r="AD25" s="19">
        <v>7723</v>
      </c>
      <c r="AE25" s="19">
        <v>892</v>
      </c>
      <c r="AF25" s="19">
        <v>2871</v>
      </c>
      <c r="AG25" s="10">
        <f t="shared" si="2"/>
        <v>46865</v>
      </c>
    </row>
    <row r="26" spans="1:33" ht="15" customHeight="1" x14ac:dyDescent="0.25">
      <c r="A26" s="22" t="s">
        <v>14</v>
      </c>
      <c r="B26" s="12">
        <f t="shared" ref="B26:K26" si="3">SUM(B5:B25)</f>
        <v>284</v>
      </c>
      <c r="C26" s="12">
        <f t="shared" si="3"/>
        <v>1107</v>
      </c>
      <c r="D26" s="12">
        <f t="shared" si="3"/>
        <v>20804</v>
      </c>
      <c r="E26" s="12">
        <f t="shared" si="3"/>
        <v>3997</v>
      </c>
      <c r="F26" s="12">
        <f t="shared" si="3"/>
        <v>6264</v>
      </c>
      <c r="G26" s="12">
        <f t="shared" si="3"/>
        <v>14452</v>
      </c>
      <c r="H26" s="12">
        <f t="shared" si="3"/>
        <v>37657</v>
      </c>
      <c r="I26" s="12">
        <f t="shared" si="3"/>
        <v>4769</v>
      </c>
      <c r="J26" s="12">
        <f t="shared" si="3"/>
        <v>15552</v>
      </c>
      <c r="K26" s="12">
        <f t="shared" si="3"/>
        <v>104886</v>
      </c>
      <c r="L26" s="50"/>
      <c r="M26" s="12">
        <f t="shared" ref="M26:V26" si="4">SUM(M5:M25)</f>
        <v>25954</v>
      </c>
      <c r="N26" s="12">
        <f t="shared" si="4"/>
        <v>246677</v>
      </c>
      <c r="O26" s="12">
        <f t="shared" si="4"/>
        <v>370464</v>
      </c>
      <c r="P26" s="12">
        <f t="shared" si="4"/>
        <v>22785</v>
      </c>
      <c r="Q26" s="12">
        <f t="shared" si="4"/>
        <v>43376</v>
      </c>
      <c r="R26" s="12">
        <f t="shared" si="4"/>
        <v>44604</v>
      </c>
      <c r="S26" s="12">
        <f t="shared" si="4"/>
        <v>182502</v>
      </c>
      <c r="T26" s="12">
        <f t="shared" si="4"/>
        <v>12911</v>
      </c>
      <c r="U26" s="12">
        <f t="shared" si="4"/>
        <v>76369</v>
      </c>
      <c r="V26" s="12">
        <f t="shared" si="4"/>
        <v>1025642</v>
      </c>
      <c r="W26" s="42"/>
      <c r="X26" s="12">
        <f t="shared" ref="X26:AG26" si="5">SUM(X5:X25)</f>
        <v>26238</v>
      </c>
      <c r="Y26" s="12">
        <f t="shared" si="5"/>
        <v>247784</v>
      </c>
      <c r="Z26" s="12">
        <f t="shared" si="5"/>
        <v>391268</v>
      </c>
      <c r="AA26" s="12">
        <f t="shared" si="5"/>
        <v>26782</v>
      </c>
      <c r="AB26" s="12">
        <f t="shared" si="5"/>
        <v>49640</v>
      </c>
      <c r="AC26" s="12">
        <f t="shared" si="5"/>
        <v>59056</v>
      </c>
      <c r="AD26" s="12">
        <f t="shared" si="5"/>
        <v>220159</v>
      </c>
      <c r="AE26" s="12">
        <f t="shared" si="5"/>
        <v>17680</v>
      </c>
      <c r="AF26" s="12">
        <f t="shared" si="5"/>
        <v>91921</v>
      </c>
      <c r="AG26" s="12">
        <f t="shared" si="5"/>
        <v>1130528</v>
      </c>
    </row>
    <row r="27" spans="1:33" ht="15" customHeight="1" x14ac:dyDescent="0.25">
      <c r="A27" s="22" t="s">
        <v>50</v>
      </c>
      <c r="B27" s="13">
        <f t="shared" ref="B27:K27" si="6">+B28+B29</f>
        <v>76</v>
      </c>
      <c r="C27" s="13">
        <f t="shared" si="6"/>
        <v>186</v>
      </c>
      <c r="D27" s="13">
        <f t="shared" si="6"/>
        <v>4998</v>
      </c>
      <c r="E27" s="13">
        <f t="shared" si="6"/>
        <v>2038</v>
      </c>
      <c r="F27" s="13">
        <f t="shared" si="6"/>
        <v>2975</v>
      </c>
      <c r="G27" s="13">
        <f t="shared" si="6"/>
        <v>6118</v>
      </c>
      <c r="H27" s="13">
        <f t="shared" si="6"/>
        <v>8350</v>
      </c>
      <c r="I27" s="13">
        <f t="shared" si="6"/>
        <v>1792</v>
      </c>
      <c r="J27" s="13">
        <f t="shared" si="6"/>
        <v>3919</v>
      </c>
      <c r="K27" s="13">
        <f t="shared" si="6"/>
        <v>30452</v>
      </c>
      <c r="L27" s="50"/>
      <c r="M27" s="13">
        <f t="shared" ref="M27:V27" si="7">+M28+M29</f>
        <v>2589</v>
      </c>
      <c r="N27" s="13">
        <f t="shared" si="7"/>
        <v>58453</v>
      </c>
      <c r="O27" s="13">
        <f t="shared" si="7"/>
        <v>98202</v>
      </c>
      <c r="P27" s="13">
        <f t="shared" si="7"/>
        <v>11606</v>
      </c>
      <c r="Q27" s="13">
        <f t="shared" si="7"/>
        <v>18658</v>
      </c>
      <c r="R27" s="13">
        <f t="shared" si="7"/>
        <v>16917</v>
      </c>
      <c r="S27" s="13">
        <f t="shared" si="7"/>
        <v>41930</v>
      </c>
      <c r="T27" s="13">
        <f t="shared" si="7"/>
        <v>4486</v>
      </c>
      <c r="U27" s="13">
        <f t="shared" si="7"/>
        <v>16813</v>
      </c>
      <c r="V27" s="13">
        <f t="shared" si="7"/>
        <v>269654</v>
      </c>
      <c r="W27" s="42"/>
      <c r="X27" s="13">
        <f t="shared" ref="X27:AG27" si="8">+X28+X29</f>
        <v>2665</v>
      </c>
      <c r="Y27" s="13">
        <f t="shared" si="8"/>
        <v>58639</v>
      </c>
      <c r="Z27" s="13">
        <f t="shared" si="8"/>
        <v>103200</v>
      </c>
      <c r="AA27" s="13">
        <f t="shared" si="8"/>
        <v>13644</v>
      </c>
      <c r="AB27" s="13">
        <f t="shared" si="8"/>
        <v>21633</v>
      </c>
      <c r="AC27" s="13">
        <f t="shared" si="8"/>
        <v>23035</v>
      </c>
      <c r="AD27" s="13">
        <f t="shared" si="8"/>
        <v>50280</v>
      </c>
      <c r="AE27" s="13">
        <f t="shared" si="8"/>
        <v>6278</v>
      </c>
      <c r="AF27" s="13">
        <f t="shared" si="8"/>
        <v>20732</v>
      </c>
      <c r="AG27" s="13">
        <f t="shared" si="8"/>
        <v>300106</v>
      </c>
    </row>
    <row r="28" spans="1:33" ht="15" customHeight="1" x14ac:dyDescent="0.25">
      <c r="A28" s="23" t="s">
        <v>51</v>
      </c>
      <c r="B28" s="15">
        <f t="shared" ref="B28:K28" si="9">+B5+B6+B7+B12</f>
        <v>36</v>
      </c>
      <c r="C28" s="15">
        <f t="shared" si="9"/>
        <v>66</v>
      </c>
      <c r="D28" s="15">
        <f t="shared" si="9"/>
        <v>2724</v>
      </c>
      <c r="E28" s="15">
        <f t="shared" si="9"/>
        <v>627</v>
      </c>
      <c r="F28" s="15">
        <f t="shared" si="9"/>
        <v>1001</v>
      </c>
      <c r="G28" s="15">
        <f t="shared" si="9"/>
        <v>2463</v>
      </c>
      <c r="H28" s="15">
        <f t="shared" si="9"/>
        <v>3823</v>
      </c>
      <c r="I28" s="15">
        <f t="shared" si="9"/>
        <v>694</v>
      </c>
      <c r="J28" s="15">
        <f t="shared" si="9"/>
        <v>1823</v>
      </c>
      <c r="K28" s="15">
        <f t="shared" si="9"/>
        <v>13257</v>
      </c>
      <c r="L28" s="50"/>
      <c r="M28" s="15">
        <f t="shared" ref="M28:V28" si="10">+M5+M6+M7+M12</f>
        <v>821</v>
      </c>
      <c r="N28" s="15">
        <f t="shared" si="10"/>
        <v>18541</v>
      </c>
      <c r="O28" s="15">
        <f t="shared" si="10"/>
        <v>39289</v>
      </c>
      <c r="P28" s="15">
        <f t="shared" si="10"/>
        <v>2820</v>
      </c>
      <c r="Q28" s="15">
        <f t="shared" si="10"/>
        <v>5371</v>
      </c>
      <c r="R28" s="15">
        <f t="shared" si="10"/>
        <v>6815</v>
      </c>
      <c r="S28" s="15">
        <f t="shared" si="10"/>
        <v>17780</v>
      </c>
      <c r="T28" s="15">
        <f t="shared" si="10"/>
        <v>1730</v>
      </c>
      <c r="U28" s="15">
        <f t="shared" si="10"/>
        <v>7293</v>
      </c>
      <c r="V28" s="15">
        <f t="shared" si="10"/>
        <v>100460</v>
      </c>
      <c r="W28" s="42"/>
      <c r="X28" s="15">
        <f t="shared" ref="X28:AG28" si="11">+X5+X6+X7+X12</f>
        <v>857</v>
      </c>
      <c r="Y28" s="15">
        <f t="shared" si="11"/>
        <v>18607</v>
      </c>
      <c r="Z28" s="15">
        <f t="shared" si="11"/>
        <v>42013</v>
      </c>
      <c r="AA28" s="15">
        <f t="shared" si="11"/>
        <v>3447</v>
      </c>
      <c r="AB28" s="15">
        <f t="shared" si="11"/>
        <v>6372</v>
      </c>
      <c r="AC28" s="15">
        <f t="shared" si="11"/>
        <v>9278</v>
      </c>
      <c r="AD28" s="15">
        <f t="shared" si="11"/>
        <v>21603</v>
      </c>
      <c r="AE28" s="15">
        <f t="shared" si="11"/>
        <v>2424</v>
      </c>
      <c r="AF28" s="15">
        <f t="shared" si="11"/>
        <v>9116</v>
      </c>
      <c r="AG28" s="15">
        <f t="shared" si="11"/>
        <v>113717</v>
      </c>
    </row>
    <row r="29" spans="1:33" ht="15" customHeight="1" x14ac:dyDescent="0.25">
      <c r="A29" s="23" t="s">
        <v>52</v>
      </c>
      <c r="B29" s="15">
        <f t="shared" ref="B29:K29" si="12">+B8+B9+B10+B11+B13</f>
        <v>40</v>
      </c>
      <c r="C29" s="15">
        <f t="shared" si="12"/>
        <v>120</v>
      </c>
      <c r="D29" s="15">
        <f t="shared" si="12"/>
        <v>2274</v>
      </c>
      <c r="E29" s="15">
        <f t="shared" si="12"/>
        <v>1411</v>
      </c>
      <c r="F29" s="15">
        <f t="shared" si="12"/>
        <v>1974</v>
      </c>
      <c r="G29" s="15">
        <f t="shared" si="12"/>
        <v>3655</v>
      </c>
      <c r="H29" s="15">
        <f t="shared" si="12"/>
        <v>4527</v>
      </c>
      <c r="I29" s="15">
        <f t="shared" si="12"/>
        <v>1098</v>
      </c>
      <c r="J29" s="15">
        <f t="shared" si="12"/>
        <v>2096</v>
      </c>
      <c r="K29" s="15">
        <f t="shared" si="12"/>
        <v>17195</v>
      </c>
      <c r="L29" s="50"/>
      <c r="M29" s="15">
        <f t="shared" ref="M29:V29" si="13">+M8+M9+M10+M11+M13</f>
        <v>1768</v>
      </c>
      <c r="N29" s="15">
        <f t="shared" si="13"/>
        <v>39912</v>
      </c>
      <c r="O29" s="15">
        <f t="shared" si="13"/>
        <v>58913</v>
      </c>
      <c r="P29" s="15">
        <f t="shared" si="13"/>
        <v>8786</v>
      </c>
      <c r="Q29" s="15">
        <f t="shared" si="13"/>
        <v>13287</v>
      </c>
      <c r="R29" s="15">
        <f t="shared" si="13"/>
        <v>10102</v>
      </c>
      <c r="S29" s="15">
        <f t="shared" si="13"/>
        <v>24150</v>
      </c>
      <c r="T29" s="15">
        <f t="shared" si="13"/>
        <v>2756</v>
      </c>
      <c r="U29" s="15">
        <f t="shared" si="13"/>
        <v>9520</v>
      </c>
      <c r="V29" s="15">
        <f t="shared" si="13"/>
        <v>169194</v>
      </c>
      <c r="W29" s="42"/>
      <c r="X29" s="15">
        <f t="shared" ref="X29:AG29" si="14">+X8+X9+X10+X11+X13</f>
        <v>1808</v>
      </c>
      <c r="Y29" s="15">
        <f t="shared" si="14"/>
        <v>40032</v>
      </c>
      <c r="Z29" s="15">
        <f t="shared" si="14"/>
        <v>61187</v>
      </c>
      <c r="AA29" s="15">
        <f t="shared" si="14"/>
        <v>10197</v>
      </c>
      <c r="AB29" s="15">
        <f t="shared" si="14"/>
        <v>15261</v>
      </c>
      <c r="AC29" s="15">
        <f t="shared" si="14"/>
        <v>13757</v>
      </c>
      <c r="AD29" s="15">
        <f t="shared" si="14"/>
        <v>28677</v>
      </c>
      <c r="AE29" s="15">
        <f t="shared" si="14"/>
        <v>3854</v>
      </c>
      <c r="AF29" s="15">
        <f t="shared" si="14"/>
        <v>11616</v>
      </c>
      <c r="AG29" s="15">
        <f t="shared" si="14"/>
        <v>186389</v>
      </c>
    </row>
    <row r="30" spans="1:33" ht="15" customHeight="1" x14ac:dyDescent="0.25">
      <c r="A30" s="22" t="s">
        <v>21</v>
      </c>
      <c r="B30" s="13">
        <f t="shared" ref="B30:K30" si="15">+B14+B15+B16+B17</f>
        <v>30</v>
      </c>
      <c r="C30" s="13">
        <f t="shared" si="15"/>
        <v>115</v>
      </c>
      <c r="D30" s="13">
        <f t="shared" si="15"/>
        <v>2493</v>
      </c>
      <c r="E30" s="13">
        <f t="shared" si="15"/>
        <v>331</v>
      </c>
      <c r="F30" s="13">
        <f t="shared" si="15"/>
        <v>768</v>
      </c>
      <c r="G30" s="13">
        <f t="shared" si="15"/>
        <v>1945</v>
      </c>
      <c r="H30" s="13">
        <f t="shared" si="15"/>
        <v>6599</v>
      </c>
      <c r="I30" s="13">
        <f t="shared" si="15"/>
        <v>838</v>
      </c>
      <c r="J30" s="13">
        <f t="shared" si="15"/>
        <v>2922</v>
      </c>
      <c r="K30" s="13">
        <f t="shared" si="15"/>
        <v>16041</v>
      </c>
      <c r="L30" s="50"/>
      <c r="M30" s="13">
        <f t="shared" ref="M30:V30" si="16">+M14+M15+M16+M17</f>
        <v>2335</v>
      </c>
      <c r="N30" s="13">
        <f t="shared" si="16"/>
        <v>39143</v>
      </c>
      <c r="O30" s="13">
        <f t="shared" si="16"/>
        <v>54250</v>
      </c>
      <c r="P30" s="13">
        <f t="shared" si="16"/>
        <v>2503</v>
      </c>
      <c r="Q30" s="13">
        <f t="shared" si="16"/>
        <v>7040</v>
      </c>
      <c r="R30" s="13">
        <f t="shared" si="16"/>
        <v>6399</v>
      </c>
      <c r="S30" s="13">
        <f t="shared" si="16"/>
        <v>33532</v>
      </c>
      <c r="T30" s="13">
        <f t="shared" si="16"/>
        <v>2237</v>
      </c>
      <c r="U30" s="13">
        <f t="shared" si="16"/>
        <v>15492</v>
      </c>
      <c r="V30" s="13">
        <f t="shared" si="16"/>
        <v>162931</v>
      </c>
      <c r="W30" s="42"/>
      <c r="X30" s="13">
        <f t="shared" ref="X30:AG30" si="17">+X14+X15+X16+X17</f>
        <v>2365</v>
      </c>
      <c r="Y30" s="13">
        <f t="shared" si="17"/>
        <v>39258</v>
      </c>
      <c r="Z30" s="13">
        <f t="shared" si="17"/>
        <v>56743</v>
      </c>
      <c r="AA30" s="13">
        <f t="shared" si="17"/>
        <v>2834</v>
      </c>
      <c r="AB30" s="13">
        <f t="shared" si="17"/>
        <v>7808</v>
      </c>
      <c r="AC30" s="13">
        <f t="shared" si="17"/>
        <v>8344</v>
      </c>
      <c r="AD30" s="13">
        <f t="shared" si="17"/>
        <v>40131</v>
      </c>
      <c r="AE30" s="13">
        <f t="shared" si="17"/>
        <v>3075</v>
      </c>
      <c r="AF30" s="13">
        <f t="shared" si="17"/>
        <v>18414</v>
      </c>
      <c r="AG30" s="13">
        <f t="shared" si="17"/>
        <v>178972</v>
      </c>
    </row>
    <row r="31" spans="1:33" ht="15" customHeight="1" x14ac:dyDescent="0.25">
      <c r="A31" s="22" t="s">
        <v>53</v>
      </c>
      <c r="B31" s="13">
        <f t="shared" ref="B31:K31" si="18">+B32+B33</f>
        <v>178</v>
      </c>
      <c r="C31" s="13">
        <f t="shared" si="18"/>
        <v>806</v>
      </c>
      <c r="D31" s="13">
        <f t="shared" si="18"/>
        <v>13313</v>
      </c>
      <c r="E31" s="13">
        <f t="shared" si="18"/>
        <v>1628</v>
      </c>
      <c r="F31" s="13">
        <f t="shared" si="18"/>
        <v>2521</v>
      </c>
      <c r="G31" s="13">
        <f t="shared" si="18"/>
        <v>6389</v>
      </c>
      <c r="H31" s="13">
        <f t="shared" si="18"/>
        <v>22708</v>
      </c>
      <c r="I31" s="13">
        <f t="shared" si="18"/>
        <v>2139</v>
      </c>
      <c r="J31" s="13">
        <f t="shared" si="18"/>
        <v>8711</v>
      </c>
      <c r="K31" s="13">
        <f t="shared" si="18"/>
        <v>58393</v>
      </c>
      <c r="L31" s="50"/>
      <c r="M31" s="13">
        <f t="shared" ref="M31:V31" si="19">+M32+M33</f>
        <v>21030</v>
      </c>
      <c r="N31" s="13">
        <f t="shared" si="19"/>
        <v>149081</v>
      </c>
      <c r="O31" s="13">
        <f t="shared" si="19"/>
        <v>218012</v>
      </c>
      <c r="P31" s="13">
        <f t="shared" si="19"/>
        <v>8676</v>
      </c>
      <c r="Q31" s="13">
        <f t="shared" si="19"/>
        <v>17678</v>
      </c>
      <c r="R31" s="13">
        <f t="shared" si="19"/>
        <v>21288</v>
      </c>
      <c r="S31" s="13">
        <f t="shared" si="19"/>
        <v>107040</v>
      </c>
      <c r="T31" s="13">
        <f t="shared" si="19"/>
        <v>6188</v>
      </c>
      <c r="U31" s="13">
        <f t="shared" si="19"/>
        <v>44064</v>
      </c>
      <c r="V31" s="13">
        <f t="shared" si="19"/>
        <v>593057</v>
      </c>
      <c r="W31" s="42"/>
      <c r="X31" s="13">
        <f t="shared" ref="X31:AG31" si="20">+X32+X33</f>
        <v>21208</v>
      </c>
      <c r="Y31" s="13">
        <f t="shared" si="20"/>
        <v>149887</v>
      </c>
      <c r="Z31" s="13">
        <f t="shared" si="20"/>
        <v>231325</v>
      </c>
      <c r="AA31" s="13">
        <f t="shared" si="20"/>
        <v>10304</v>
      </c>
      <c r="AB31" s="13">
        <f t="shared" si="20"/>
        <v>20199</v>
      </c>
      <c r="AC31" s="13">
        <f t="shared" si="20"/>
        <v>27677</v>
      </c>
      <c r="AD31" s="13">
        <f t="shared" si="20"/>
        <v>129748</v>
      </c>
      <c r="AE31" s="13">
        <f t="shared" si="20"/>
        <v>8327</v>
      </c>
      <c r="AF31" s="13">
        <f t="shared" si="20"/>
        <v>52775</v>
      </c>
      <c r="AG31" s="13">
        <f t="shared" si="20"/>
        <v>651450</v>
      </c>
    </row>
    <row r="32" spans="1:33" ht="15" customHeight="1" x14ac:dyDescent="0.25">
      <c r="A32" s="23" t="s">
        <v>23</v>
      </c>
      <c r="B32" s="15">
        <f t="shared" ref="B32:K32" si="21">+B18+B19+B20+B21+B22+B23</f>
        <v>104</v>
      </c>
      <c r="C32" s="15">
        <f t="shared" si="21"/>
        <v>560</v>
      </c>
      <c r="D32" s="15">
        <f t="shared" si="21"/>
        <v>7670</v>
      </c>
      <c r="E32" s="15">
        <f t="shared" si="21"/>
        <v>1043</v>
      </c>
      <c r="F32" s="15">
        <f t="shared" si="21"/>
        <v>1758</v>
      </c>
      <c r="G32" s="15">
        <f t="shared" si="21"/>
        <v>3843</v>
      </c>
      <c r="H32" s="15">
        <f t="shared" si="21"/>
        <v>15759</v>
      </c>
      <c r="I32" s="15">
        <f t="shared" si="21"/>
        <v>1198</v>
      </c>
      <c r="J32" s="15">
        <f t="shared" si="21"/>
        <v>5909</v>
      </c>
      <c r="K32" s="15">
        <f t="shared" si="21"/>
        <v>37844</v>
      </c>
      <c r="M32" s="15">
        <f t="shared" ref="M32:V32" si="22">+M18+M19+M20+M21+M22+M23</f>
        <v>15614</v>
      </c>
      <c r="N32" s="15">
        <f t="shared" si="22"/>
        <v>109457</v>
      </c>
      <c r="O32" s="15">
        <f t="shared" si="22"/>
        <v>154624</v>
      </c>
      <c r="P32" s="15">
        <f t="shared" si="22"/>
        <v>6485</v>
      </c>
      <c r="Q32" s="15">
        <f t="shared" si="22"/>
        <v>13713</v>
      </c>
      <c r="R32" s="15">
        <f t="shared" si="22"/>
        <v>14388</v>
      </c>
      <c r="S32" s="15">
        <f t="shared" si="22"/>
        <v>76775</v>
      </c>
      <c r="T32" s="15">
        <f t="shared" si="22"/>
        <v>3615</v>
      </c>
      <c r="U32" s="15">
        <f t="shared" si="22"/>
        <v>29740</v>
      </c>
      <c r="V32" s="15">
        <f t="shared" si="22"/>
        <v>424411</v>
      </c>
      <c r="W32" s="42"/>
      <c r="X32" s="15">
        <f t="shared" ref="X32:AG32" si="23">+X18+X19+X20+X21+X22+X23</f>
        <v>15718</v>
      </c>
      <c r="Y32" s="15">
        <f t="shared" si="23"/>
        <v>110017</v>
      </c>
      <c r="Z32" s="15">
        <f t="shared" si="23"/>
        <v>162294</v>
      </c>
      <c r="AA32" s="15">
        <f t="shared" si="23"/>
        <v>7528</v>
      </c>
      <c r="AB32" s="15">
        <f t="shared" si="23"/>
        <v>15471</v>
      </c>
      <c r="AC32" s="15">
        <f t="shared" si="23"/>
        <v>18231</v>
      </c>
      <c r="AD32" s="15">
        <f t="shared" si="23"/>
        <v>92534</v>
      </c>
      <c r="AE32" s="15">
        <f t="shared" si="23"/>
        <v>4813</v>
      </c>
      <c r="AF32" s="15">
        <f t="shared" si="23"/>
        <v>35649</v>
      </c>
      <c r="AG32" s="15">
        <f t="shared" si="23"/>
        <v>462255</v>
      </c>
    </row>
    <row r="33" spans="1:33" ht="15" customHeight="1" x14ac:dyDescent="0.25">
      <c r="A33" s="16" t="s">
        <v>24</v>
      </c>
      <c r="B33" s="17">
        <f t="shared" ref="B33:K33" si="24">+B24+B25</f>
        <v>74</v>
      </c>
      <c r="C33" s="17">
        <f t="shared" si="24"/>
        <v>246</v>
      </c>
      <c r="D33" s="17">
        <f t="shared" si="24"/>
        <v>5643</v>
      </c>
      <c r="E33" s="17">
        <f t="shared" si="24"/>
        <v>585</v>
      </c>
      <c r="F33" s="17">
        <f t="shared" si="24"/>
        <v>763</v>
      </c>
      <c r="G33" s="17">
        <f t="shared" si="24"/>
        <v>2546</v>
      </c>
      <c r="H33" s="17">
        <f t="shared" si="24"/>
        <v>6949</v>
      </c>
      <c r="I33" s="17">
        <f t="shared" si="24"/>
        <v>941</v>
      </c>
      <c r="J33" s="17">
        <f t="shared" si="24"/>
        <v>2802</v>
      </c>
      <c r="K33" s="17">
        <f t="shared" si="24"/>
        <v>20549</v>
      </c>
      <c r="M33" s="17">
        <f t="shared" ref="M33:V33" si="25">+M24+M25</f>
        <v>5416</v>
      </c>
      <c r="N33" s="17">
        <f t="shared" si="25"/>
        <v>39624</v>
      </c>
      <c r="O33" s="17">
        <f t="shared" si="25"/>
        <v>63388</v>
      </c>
      <c r="P33" s="17">
        <f t="shared" si="25"/>
        <v>2191</v>
      </c>
      <c r="Q33" s="17">
        <f t="shared" si="25"/>
        <v>3965</v>
      </c>
      <c r="R33" s="17">
        <f t="shared" si="25"/>
        <v>6900</v>
      </c>
      <c r="S33" s="17">
        <f t="shared" si="25"/>
        <v>30265</v>
      </c>
      <c r="T33" s="17">
        <f t="shared" si="25"/>
        <v>2573</v>
      </c>
      <c r="U33" s="17">
        <f t="shared" si="25"/>
        <v>14324</v>
      </c>
      <c r="V33" s="17">
        <f t="shared" si="25"/>
        <v>168646</v>
      </c>
      <c r="W33" s="42"/>
      <c r="X33" s="17">
        <f t="shared" ref="X33:AG33" si="26">+X24+X25</f>
        <v>5490</v>
      </c>
      <c r="Y33" s="17">
        <f t="shared" si="26"/>
        <v>39870</v>
      </c>
      <c r="Z33" s="17">
        <f t="shared" si="26"/>
        <v>69031</v>
      </c>
      <c r="AA33" s="17">
        <f t="shared" si="26"/>
        <v>2776</v>
      </c>
      <c r="AB33" s="17">
        <f t="shared" si="26"/>
        <v>4728</v>
      </c>
      <c r="AC33" s="17">
        <f t="shared" si="26"/>
        <v>9446</v>
      </c>
      <c r="AD33" s="17">
        <f t="shared" si="26"/>
        <v>37214</v>
      </c>
      <c r="AE33" s="17">
        <f t="shared" si="26"/>
        <v>3514</v>
      </c>
      <c r="AF33" s="17">
        <f t="shared" si="26"/>
        <v>17126</v>
      </c>
      <c r="AG33" s="17">
        <f t="shared" si="26"/>
        <v>189195</v>
      </c>
    </row>
    <row r="34" spans="1:33" ht="15" customHeight="1" x14ac:dyDescent="0.25">
      <c r="A34" s="24" t="s">
        <v>63</v>
      </c>
    </row>
    <row r="35" spans="1:33" ht="15" customHeight="1" x14ac:dyDescent="0.25">
      <c r="X35" s="3"/>
      <c r="Y35" s="3"/>
      <c r="Z35" s="3"/>
      <c r="AA35" s="3"/>
      <c r="AB35" s="3"/>
      <c r="AC35" s="3"/>
      <c r="AD35" s="3"/>
      <c r="AE35" s="3"/>
      <c r="AF35" s="3"/>
      <c r="AG35" s="3"/>
    </row>
  </sheetData>
  <mergeCells count="5">
    <mergeCell ref="M2:V2"/>
    <mergeCell ref="A1:K1"/>
    <mergeCell ref="A2:A4"/>
    <mergeCell ref="B2:K2"/>
    <mergeCell ref="X2:AG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80" workbookViewId="0">
      <selection activeCell="A10" sqref="A10:A11"/>
    </sheetView>
  </sheetViews>
  <sheetFormatPr defaultColWidth="9.140625" defaultRowHeight="15" customHeight="1" x14ac:dyDescent="0.25"/>
  <cols>
    <col min="1" max="1" width="25.7109375" style="1" customWidth="1"/>
    <col min="2" max="2" width="13" style="1" customWidth="1"/>
    <col min="3" max="5" width="12.28515625" style="1" customWidth="1"/>
    <col min="6" max="6" width="15.42578125" style="1" customWidth="1"/>
    <col min="7" max="7" width="9.140625" style="1"/>
    <col min="8" max="8" width="13.7109375" style="1" customWidth="1"/>
    <col min="9" max="9" width="13.28515625" style="1" customWidth="1"/>
    <col min="10" max="10" width="17" style="1" customWidth="1"/>
    <col min="11" max="11" width="9.140625" style="1"/>
    <col min="12" max="12" width="15.7109375" style="1" customWidth="1"/>
    <col min="13" max="13" width="12.28515625" style="1" customWidth="1"/>
    <col min="14" max="16384" width="9.140625" style="1"/>
  </cols>
  <sheetData>
    <row r="1" spans="1:13" s="2" customFormat="1" ht="15" customHeight="1" x14ac:dyDescent="0.25">
      <c r="A1" s="86" t="s">
        <v>141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3" s="2" customFormat="1" ht="15" customHeight="1" x14ac:dyDescent="0.25">
      <c r="A2" s="65"/>
      <c r="B2" s="77" t="s">
        <v>66</v>
      </c>
      <c r="C2" s="77"/>
      <c r="D2" s="77"/>
      <c r="E2" s="77"/>
      <c r="F2" s="77" t="s">
        <v>75</v>
      </c>
      <c r="G2" s="77"/>
      <c r="H2" s="77"/>
      <c r="I2" s="77"/>
      <c r="J2" s="77" t="s">
        <v>0</v>
      </c>
      <c r="K2" s="77"/>
      <c r="L2" s="77"/>
      <c r="M2" s="77"/>
    </row>
    <row r="3" spans="1:13" ht="15" customHeight="1" x14ac:dyDescent="0.25">
      <c r="A3" s="84" t="s">
        <v>22</v>
      </c>
      <c r="B3" s="59"/>
      <c r="C3" s="77" t="s">
        <v>76</v>
      </c>
      <c r="D3" s="88"/>
      <c r="E3" s="88"/>
      <c r="F3" s="59"/>
      <c r="G3" s="77" t="s">
        <v>76</v>
      </c>
      <c r="H3" s="88"/>
      <c r="I3" s="88"/>
      <c r="J3" s="59"/>
      <c r="K3" s="77" t="s">
        <v>76</v>
      </c>
      <c r="L3" s="88"/>
      <c r="M3" s="88"/>
    </row>
    <row r="4" spans="1:13" ht="22.5" customHeight="1" x14ac:dyDescent="0.25">
      <c r="A4" s="92"/>
      <c r="B4" s="89" t="s">
        <v>77</v>
      </c>
      <c r="C4" s="89" t="s">
        <v>78</v>
      </c>
      <c r="D4" s="89" t="s">
        <v>79</v>
      </c>
      <c r="E4" s="91" t="s">
        <v>80</v>
      </c>
      <c r="F4" s="89" t="s">
        <v>77</v>
      </c>
      <c r="G4" s="89" t="s">
        <v>78</v>
      </c>
      <c r="H4" s="89" t="s">
        <v>79</v>
      </c>
      <c r="I4" s="91" t="s">
        <v>80</v>
      </c>
      <c r="J4" s="89" t="s">
        <v>77</v>
      </c>
      <c r="K4" s="89" t="s">
        <v>78</v>
      </c>
      <c r="L4" s="89" t="s">
        <v>79</v>
      </c>
      <c r="M4" s="91" t="s">
        <v>80</v>
      </c>
    </row>
    <row r="5" spans="1:13" ht="49.5" customHeight="1" x14ac:dyDescent="0.25">
      <c r="A5" s="92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6.75" customHeight="1" x14ac:dyDescent="0.25">
      <c r="A6" s="9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" customHeight="1" x14ac:dyDescent="0.25">
      <c r="A7" s="18" t="s">
        <v>15</v>
      </c>
      <c r="B7" s="19">
        <v>3467</v>
      </c>
      <c r="C7" s="19">
        <v>437</v>
      </c>
      <c r="D7" s="19">
        <v>219</v>
      </c>
      <c r="E7" s="19">
        <v>2811</v>
      </c>
      <c r="F7" s="19">
        <v>23322</v>
      </c>
      <c r="G7" s="19">
        <v>4881</v>
      </c>
      <c r="H7" s="19">
        <v>1633</v>
      </c>
      <c r="I7" s="19">
        <v>16808</v>
      </c>
      <c r="J7" s="19">
        <v>26789</v>
      </c>
      <c r="K7" s="19">
        <v>5318</v>
      </c>
      <c r="L7" s="19">
        <v>1852</v>
      </c>
      <c r="M7" s="19">
        <v>19619</v>
      </c>
    </row>
    <row r="8" spans="1:13" ht="15" customHeight="1" x14ac:dyDescent="0.25">
      <c r="A8" s="18" t="s">
        <v>11</v>
      </c>
      <c r="B8" s="19">
        <v>318</v>
      </c>
      <c r="C8" s="19">
        <v>42</v>
      </c>
      <c r="D8" s="19">
        <v>11</v>
      </c>
      <c r="E8" s="19">
        <v>265</v>
      </c>
      <c r="F8" s="19">
        <v>1508</v>
      </c>
      <c r="G8" s="19">
        <v>405</v>
      </c>
      <c r="H8" s="19">
        <v>137</v>
      </c>
      <c r="I8" s="19">
        <v>966</v>
      </c>
      <c r="J8" s="19">
        <v>1826</v>
      </c>
      <c r="K8" s="19">
        <v>447</v>
      </c>
      <c r="L8" s="19">
        <v>148</v>
      </c>
      <c r="M8" s="19">
        <v>1231</v>
      </c>
    </row>
    <row r="9" spans="1:13" ht="15" customHeight="1" x14ac:dyDescent="0.25">
      <c r="A9" s="18" t="s">
        <v>10</v>
      </c>
      <c r="B9" s="19">
        <v>2839</v>
      </c>
      <c r="C9" s="19">
        <v>580</v>
      </c>
      <c r="D9" s="19">
        <v>208</v>
      </c>
      <c r="E9" s="19">
        <v>2051</v>
      </c>
      <c r="F9" s="19">
        <v>19086</v>
      </c>
      <c r="G9" s="19">
        <v>6726</v>
      </c>
      <c r="H9" s="19">
        <v>1453</v>
      </c>
      <c r="I9" s="19">
        <v>10907</v>
      </c>
      <c r="J9" s="19">
        <v>21925</v>
      </c>
      <c r="K9" s="19">
        <v>7306</v>
      </c>
      <c r="L9" s="19">
        <v>1661</v>
      </c>
      <c r="M9" s="19">
        <v>12958</v>
      </c>
    </row>
    <row r="10" spans="1:13" ht="15" customHeight="1" x14ac:dyDescent="0.25">
      <c r="A10" s="18" t="s">
        <v>150</v>
      </c>
      <c r="B10" s="19">
        <v>1704</v>
      </c>
      <c r="C10" s="19">
        <v>253</v>
      </c>
      <c r="D10" s="19">
        <v>91</v>
      </c>
      <c r="E10" s="19">
        <v>1360</v>
      </c>
      <c r="F10" s="19">
        <v>9771</v>
      </c>
      <c r="G10" s="19">
        <v>1999</v>
      </c>
      <c r="H10" s="19">
        <v>647</v>
      </c>
      <c r="I10" s="19">
        <v>7125</v>
      </c>
      <c r="J10" s="19">
        <v>11475</v>
      </c>
      <c r="K10" s="19">
        <v>2252</v>
      </c>
      <c r="L10" s="19">
        <v>738</v>
      </c>
      <c r="M10" s="19">
        <v>8485</v>
      </c>
    </row>
    <row r="11" spans="1:13" ht="15" customHeight="1" x14ac:dyDescent="0.25">
      <c r="A11" s="18" t="s">
        <v>151</v>
      </c>
      <c r="B11" s="19">
        <v>883</v>
      </c>
      <c r="C11" s="19">
        <v>185</v>
      </c>
      <c r="D11" s="19">
        <v>46</v>
      </c>
      <c r="E11" s="19">
        <v>652</v>
      </c>
      <c r="F11" s="19">
        <v>5602</v>
      </c>
      <c r="G11" s="19">
        <v>1455</v>
      </c>
      <c r="H11" s="19">
        <v>315</v>
      </c>
      <c r="I11" s="19">
        <v>3832</v>
      </c>
      <c r="J11" s="19">
        <v>6485</v>
      </c>
      <c r="K11" s="19">
        <v>1640</v>
      </c>
      <c r="L11" s="19">
        <v>361</v>
      </c>
      <c r="M11" s="19">
        <v>4484</v>
      </c>
    </row>
    <row r="12" spans="1:13" ht="15" customHeight="1" x14ac:dyDescent="0.25">
      <c r="A12" s="18" t="s">
        <v>16</v>
      </c>
      <c r="B12" s="19">
        <v>2730</v>
      </c>
      <c r="C12" s="19">
        <v>387</v>
      </c>
      <c r="D12" s="19">
        <v>151</v>
      </c>
      <c r="E12" s="19">
        <v>2192</v>
      </c>
      <c r="F12" s="19">
        <v>25353</v>
      </c>
      <c r="G12" s="19">
        <v>5523</v>
      </c>
      <c r="H12" s="19">
        <v>1656</v>
      </c>
      <c r="I12" s="19">
        <v>18174</v>
      </c>
      <c r="J12" s="19">
        <v>28083</v>
      </c>
      <c r="K12" s="19">
        <v>5910</v>
      </c>
      <c r="L12" s="19">
        <v>1807</v>
      </c>
      <c r="M12" s="19">
        <v>20366</v>
      </c>
    </row>
    <row r="13" spans="1:13" ht="15" customHeight="1" x14ac:dyDescent="0.25">
      <c r="A13" s="18" t="s">
        <v>13</v>
      </c>
      <c r="B13" s="19">
        <v>646</v>
      </c>
      <c r="C13" s="19">
        <v>130</v>
      </c>
      <c r="D13" s="19">
        <v>35</v>
      </c>
      <c r="E13" s="19">
        <v>481</v>
      </c>
      <c r="F13" s="19">
        <v>5579</v>
      </c>
      <c r="G13" s="19">
        <v>1673</v>
      </c>
      <c r="H13" s="19">
        <v>451</v>
      </c>
      <c r="I13" s="19">
        <v>3455</v>
      </c>
      <c r="J13" s="19">
        <v>6225</v>
      </c>
      <c r="K13" s="19">
        <v>1803</v>
      </c>
      <c r="L13" s="19">
        <v>486</v>
      </c>
      <c r="M13" s="19">
        <v>3936</v>
      </c>
    </row>
    <row r="14" spans="1:13" ht="15" customHeight="1" x14ac:dyDescent="0.25">
      <c r="A14" s="18" t="s">
        <v>9</v>
      </c>
      <c r="B14" s="19">
        <v>1041</v>
      </c>
      <c r="C14" s="19">
        <v>237</v>
      </c>
      <c r="D14" s="19">
        <v>114</v>
      </c>
      <c r="E14" s="19">
        <v>690</v>
      </c>
      <c r="F14" s="19">
        <v>8798</v>
      </c>
      <c r="G14" s="19">
        <v>4310</v>
      </c>
      <c r="H14" s="19">
        <v>1017</v>
      </c>
      <c r="I14" s="19">
        <v>3471</v>
      </c>
      <c r="J14" s="19">
        <v>9839</v>
      </c>
      <c r="K14" s="19">
        <v>4547</v>
      </c>
      <c r="L14" s="19">
        <v>1131</v>
      </c>
      <c r="M14" s="19">
        <v>4161</v>
      </c>
    </row>
    <row r="15" spans="1:13" ht="15" customHeight="1" x14ac:dyDescent="0.25">
      <c r="A15" s="18" t="s">
        <v>12</v>
      </c>
      <c r="B15" s="19">
        <v>2054</v>
      </c>
      <c r="C15" s="19">
        <v>244</v>
      </c>
      <c r="D15" s="19">
        <v>100</v>
      </c>
      <c r="E15" s="19">
        <v>1710</v>
      </c>
      <c r="F15" s="19">
        <v>21300</v>
      </c>
      <c r="G15" s="19">
        <v>3931</v>
      </c>
      <c r="H15" s="19">
        <v>1357</v>
      </c>
      <c r="I15" s="19">
        <v>16012</v>
      </c>
      <c r="J15" s="19">
        <v>23354</v>
      </c>
      <c r="K15" s="19">
        <v>4175</v>
      </c>
      <c r="L15" s="19">
        <v>1457</v>
      </c>
      <c r="M15" s="19">
        <v>17722</v>
      </c>
    </row>
    <row r="16" spans="1:13" ht="15" customHeight="1" x14ac:dyDescent="0.25">
      <c r="A16" s="18" t="s">
        <v>17</v>
      </c>
      <c r="B16" s="19">
        <v>3012</v>
      </c>
      <c r="C16" s="19">
        <v>580</v>
      </c>
      <c r="D16" s="19">
        <v>256</v>
      </c>
      <c r="E16" s="19">
        <v>2176</v>
      </c>
      <c r="F16" s="19">
        <v>36523</v>
      </c>
      <c r="G16" s="19">
        <v>17528</v>
      </c>
      <c r="H16" s="19">
        <v>3275</v>
      </c>
      <c r="I16" s="19">
        <v>15720</v>
      </c>
      <c r="J16" s="19">
        <v>39535</v>
      </c>
      <c r="K16" s="19">
        <v>18108</v>
      </c>
      <c r="L16" s="19">
        <v>3531</v>
      </c>
      <c r="M16" s="19">
        <v>17896</v>
      </c>
    </row>
    <row r="17" spans="1:13" ht="15" customHeight="1" x14ac:dyDescent="0.25">
      <c r="A17" s="18" t="s">
        <v>8</v>
      </c>
      <c r="B17" s="19">
        <v>1599</v>
      </c>
      <c r="C17" s="19">
        <v>417</v>
      </c>
      <c r="D17" s="19">
        <v>188</v>
      </c>
      <c r="E17" s="19">
        <v>994</v>
      </c>
      <c r="F17" s="19">
        <v>17927</v>
      </c>
      <c r="G17" s="19">
        <v>9237</v>
      </c>
      <c r="H17" s="19">
        <v>1952</v>
      </c>
      <c r="I17" s="19">
        <v>6738</v>
      </c>
      <c r="J17" s="19">
        <v>19526</v>
      </c>
      <c r="K17" s="19">
        <v>9654</v>
      </c>
      <c r="L17" s="19">
        <v>2140</v>
      </c>
      <c r="M17" s="19">
        <v>7732</v>
      </c>
    </row>
    <row r="18" spans="1:13" ht="15" customHeight="1" x14ac:dyDescent="0.25">
      <c r="A18" s="18" t="s">
        <v>18</v>
      </c>
      <c r="B18" s="19">
        <v>1681</v>
      </c>
      <c r="C18" s="19">
        <v>258</v>
      </c>
      <c r="D18" s="19">
        <v>102</v>
      </c>
      <c r="E18" s="19">
        <v>1321</v>
      </c>
      <c r="F18" s="19">
        <v>19710</v>
      </c>
      <c r="G18" s="19">
        <v>6184</v>
      </c>
      <c r="H18" s="19">
        <v>1316</v>
      </c>
      <c r="I18" s="19">
        <v>12210</v>
      </c>
      <c r="J18" s="19">
        <v>21391</v>
      </c>
      <c r="K18" s="19">
        <v>6442</v>
      </c>
      <c r="L18" s="19">
        <v>1418</v>
      </c>
      <c r="M18" s="19">
        <v>13531</v>
      </c>
    </row>
    <row r="19" spans="1:13" ht="15" customHeight="1" x14ac:dyDescent="0.25">
      <c r="A19" s="18" t="s">
        <v>7</v>
      </c>
      <c r="B19" s="19">
        <v>3932</v>
      </c>
      <c r="C19" s="19">
        <v>916</v>
      </c>
      <c r="D19" s="19">
        <v>279</v>
      </c>
      <c r="E19" s="19">
        <v>2737</v>
      </c>
      <c r="F19" s="19">
        <v>41577</v>
      </c>
      <c r="G19" s="19">
        <v>22605</v>
      </c>
      <c r="H19" s="19">
        <v>3110</v>
      </c>
      <c r="I19" s="19">
        <v>15862</v>
      </c>
      <c r="J19" s="19">
        <v>45509</v>
      </c>
      <c r="K19" s="19">
        <v>23521</v>
      </c>
      <c r="L19" s="19">
        <v>3389</v>
      </c>
      <c r="M19" s="19">
        <v>18599</v>
      </c>
    </row>
    <row r="20" spans="1:13" ht="15" customHeight="1" x14ac:dyDescent="0.25">
      <c r="A20" s="18" t="s">
        <v>6</v>
      </c>
      <c r="B20" s="19">
        <v>2177</v>
      </c>
      <c r="C20" s="19">
        <v>571</v>
      </c>
      <c r="D20" s="19">
        <v>234</v>
      </c>
      <c r="E20" s="19">
        <v>1372</v>
      </c>
      <c r="F20" s="19">
        <v>32960</v>
      </c>
      <c r="G20" s="19">
        <v>16481</v>
      </c>
      <c r="H20" s="19">
        <v>3763</v>
      </c>
      <c r="I20" s="19">
        <v>12716</v>
      </c>
      <c r="J20" s="19">
        <v>35137</v>
      </c>
      <c r="K20" s="19">
        <v>17052</v>
      </c>
      <c r="L20" s="19">
        <v>3997</v>
      </c>
      <c r="M20" s="19">
        <v>14088</v>
      </c>
    </row>
    <row r="21" spans="1:13" ht="15" customHeight="1" x14ac:dyDescent="0.25">
      <c r="A21" s="18" t="s">
        <v>19</v>
      </c>
      <c r="B21" s="19">
        <v>911</v>
      </c>
      <c r="C21" s="19">
        <v>228</v>
      </c>
      <c r="D21" s="19">
        <v>80</v>
      </c>
      <c r="E21" s="19">
        <v>603</v>
      </c>
      <c r="F21" s="19">
        <v>11902</v>
      </c>
      <c r="G21" s="19">
        <v>5238</v>
      </c>
      <c r="H21" s="19">
        <v>1360</v>
      </c>
      <c r="I21" s="19">
        <v>5304</v>
      </c>
      <c r="J21" s="19">
        <v>12813</v>
      </c>
      <c r="K21" s="19">
        <v>5466</v>
      </c>
      <c r="L21" s="19">
        <v>1440</v>
      </c>
      <c r="M21" s="19">
        <v>5907</v>
      </c>
    </row>
    <row r="22" spans="1:13" ht="15" customHeight="1" x14ac:dyDescent="0.25">
      <c r="A22" s="18" t="s">
        <v>5</v>
      </c>
      <c r="B22" s="19">
        <v>4937</v>
      </c>
      <c r="C22" s="19">
        <v>1085</v>
      </c>
      <c r="D22" s="19">
        <v>471</v>
      </c>
      <c r="E22" s="19">
        <v>3381</v>
      </c>
      <c r="F22" s="19">
        <v>48782</v>
      </c>
      <c r="G22" s="19">
        <v>25365</v>
      </c>
      <c r="H22" s="19">
        <v>5206</v>
      </c>
      <c r="I22" s="19">
        <v>18211</v>
      </c>
      <c r="J22" s="19">
        <v>53719</v>
      </c>
      <c r="K22" s="19">
        <v>26450</v>
      </c>
      <c r="L22" s="19">
        <v>5677</v>
      </c>
      <c r="M22" s="19">
        <v>21592</v>
      </c>
    </row>
    <row r="23" spans="1:13" ht="15" customHeight="1" x14ac:dyDescent="0.25">
      <c r="A23" s="18" t="s">
        <v>20</v>
      </c>
      <c r="B23" s="19">
        <v>7602</v>
      </c>
      <c r="C23" s="19">
        <v>2349</v>
      </c>
      <c r="D23" s="19">
        <v>529</v>
      </c>
      <c r="E23" s="19">
        <v>4724</v>
      </c>
      <c r="F23" s="19">
        <v>121584</v>
      </c>
      <c r="G23" s="19">
        <v>60674</v>
      </c>
      <c r="H23" s="19">
        <v>10414</v>
      </c>
      <c r="I23" s="19">
        <v>50496</v>
      </c>
      <c r="J23" s="19">
        <v>129186</v>
      </c>
      <c r="K23" s="19">
        <v>63023</v>
      </c>
      <c r="L23" s="19">
        <v>10943</v>
      </c>
      <c r="M23" s="19">
        <v>55220</v>
      </c>
    </row>
    <row r="24" spans="1:13" ht="15" customHeight="1" x14ac:dyDescent="0.25">
      <c r="A24" s="18" t="s">
        <v>4</v>
      </c>
      <c r="B24" s="19">
        <v>2053</v>
      </c>
      <c r="C24" s="19">
        <v>430</v>
      </c>
      <c r="D24" s="19">
        <v>209</v>
      </c>
      <c r="E24" s="19">
        <v>1414</v>
      </c>
      <c r="F24" s="19">
        <v>20332</v>
      </c>
      <c r="G24" s="19">
        <v>9445</v>
      </c>
      <c r="H24" s="19">
        <v>1960</v>
      </c>
      <c r="I24" s="19">
        <v>8927</v>
      </c>
      <c r="J24" s="19">
        <v>22385</v>
      </c>
      <c r="K24" s="19">
        <v>9875</v>
      </c>
      <c r="L24" s="19">
        <v>2169</v>
      </c>
      <c r="M24" s="19">
        <v>10341</v>
      </c>
    </row>
    <row r="25" spans="1:13" ht="15" customHeight="1" x14ac:dyDescent="0.25">
      <c r="A25" s="18" t="s">
        <v>3</v>
      </c>
      <c r="B25" s="19">
        <v>6117</v>
      </c>
      <c r="C25" s="19">
        <v>2574</v>
      </c>
      <c r="D25" s="19">
        <v>667</v>
      </c>
      <c r="E25" s="19">
        <v>2876</v>
      </c>
      <c r="F25" s="19">
        <v>71237</v>
      </c>
      <c r="G25" s="19">
        <v>47073</v>
      </c>
      <c r="H25" s="19">
        <v>6203</v>
      </c>
      <c r="I25" s="19">
        <v>17961</v>
      </c>
      <c r="J25" s="19">
        <v>77354</v>
      </c>
      <c r="K25" s="19">
        <v>49647</v>
      </c>
      <c r="L25" s="19">
        <v>6870</v>
      </c>
      <c r="M25" s="19">
        <v>20837</v>
      </c>
    </row>
    <row r="26" spans="1:13" ht="15" customHeight="1" x14ac:dyDescent="0.25">
      <c r="A26" s="18" t="s">
        <v>2</v>
      </c>
      <c r="B26" s="19">
        <v>7595</v>
      </c>
      <c r="C26" s="19">
        <v>1491</v>
      </c>
      <c r="D26" s="19">
        <v>456</v>
      </c>
      <c r="E26" s="19">
        <v>5648</v>
      </c>
      <c r="F26" s="19">
        <v>82619</v>
      </c>
      <c r="G26" s="19">
        <v>32780</v>
      </c>
      <c r="H26" s="19">
        <v>6755</v>
      </c>
      <c r="I26" s="19">
        <v>43084</v>
      </c>
      <c r="J26" s="19">
        <v>90214</v>
      </c>
      <c r="K26" s="19">
        <v>34271</v>
      </c>
      <c r="L26" s="19">
        <v>7211</v>
      </c>
      <c r="M26" s="19">
        <v>48732</v>
      </c>
    </row>
    <row r="27" spans="1:13" ht="15" customHeight="1" x14ac:dyDescent="0.25">
      <c r="A27" s="9" t="s">
        <v>1</v>
      </c>
      <c r="B27" s="10">
        <v>5150</v>
      </c>
      <c r="C27" s="10">
        <v>769</v>
      </c>
      <c r="D27" s="10">
        <v>271</v>
      </c>
      <c r="E27" s="10">
        <v>4110</v>
      </c>
      <c r="F27" s="10">
        <v>29563</v>
      </c>
      <c r="G27" s="10">
        <v>11923</v>
      </c>
      <c r="H27" s="10">
        <v>2020</v>
      </c>
      <c r="I27" s="10">
        <v>15620</v>
      </c>
      <c r="J27" s="10">
        <v>34713</v>
      </c>
      <c r="K27" s="10">
        <v>12692</v>
      </c>
      <c r="L27" s="10">
        <v>2291</v>
      </c>
      <c r="M27" s="10">
        <v>19730</v>
      </c>
    </row>
    <row r="28" spans="1:13" ht="15" customHeight="1" x14ac:dyDescent="0.25">
      <c r="A28" s="22" t="s">
        <v>14</v>
      </c>
      <c r="B28" s="12">
        <f t="shared" ref="B28:M28" si="0">SUM(B7:B27)</f>
        <v>62448</v>
      </c>
      <c r="C28" s="12">
        <f t="shared" si="0"/>
        <v>14163</v>
      </c>
      <c r="D28" s="12">
        <f t="shared" si="0"/>
        <v>4717</v>
      </c>
      <c r="E28" s="12">
        <f t="shared" si="0"/>
        <v>43568</v>
      </c>
      <c r="F28" s="12">
        <f t="shared" si="0"/>
        <v>655035</v>
      </c>
      <c r="G28" s="12">
        <f t="shared" si="0"/>
        <v>295436</v>
      </c>
      <c r="H28" s="12">
        <f t="shared" si="0"/>
        <v>56000</v>
      </c>
      <c r="I28" s="12">
        <f t="shared" si="0"/>
        <v>303599</v>
      </c>
      <c r="J28" s="12">
        <f t="shared" si="0"/>
        <v>717483</v>
      </c>
      <c r="K28" s="12">
        <f t="shared" si="0"/>
        <v>309599</v>
      </c>
      <c r="L28" s="12">
        <f t="shared" si="0"/>
        <v>60717</v>
      </c>
      <c r="M28" s="12">
        <f t="shared" si="0"/>
        <v>347167</v>
      </c>
    </row>
    <row r="29" spans="1:13" ht="15" customHeight="1" x14ac:dyDescent="0.25">
      <c r="A29" s="22" t="s">
        <v>50</v>
      </c>
      <c r="B29" s="13">
        <f t="shared" ref="B29:M29" si="1">+B30+B31</f>
        <v>15682</v>
      </c>
      <c r="C29" s="13">
        <f t="shared" si="1"/>
        <v>2495</v>
      </c>
      <c r="D29" s="13">
        <f t="shared" si="1"/>
        <v>975</v>
      </c>
      <c r="E29" s="13">
        <f t="shared" si="1"/>
        <v>12212</v>
      </c>
      <c r="F29" s="13">
        <f t="shared" si="1"/>
        <v>120319</v>
      </c>
      <c r="G29" s="13">
        <f t="shared" si="1"/>
        <v>30903</v>
      </c>
      <c r="H29" s="13">
        <f t="shared" si="1"/>
        <v>8666</v>
      </c>
      <c r="I29" s="13">
        <f t="shared" si="1"/>
        <v>80750</v>
      </c>
      <c r="J29" s="13">
        <f t="shared" si="1"/>
        <v>136001</v>
      </c>
      <c r="K29" s="13">
        <f t="shared" si="1"/>
        <v>33398</v>
      </c>
      <c r="L29" s="13">
        <f t="shared" si="1"/>
        <v>9641</v>
      </c>
      <c r="M29" s="13">
        <f t="shared" si="1"/>
        <v>92962</v>
      </c>
    </row>
    <row r="30" spans="1:13" ht="15" customHeight="1" x14ac:dyDescent="0.25">
      <c r="A30" s="23" t="s">
        <v>51</v>
      </c>
      <c r="B30" s="15">
        <f t="shared" ref="B30:M30" si="2">+B7+B8+B9+B14</f>
        <v>7665</v>
      </c>
      <c r="C30" s="15">
        <f t="shared" si="2"/>
        <v>1296</v>
      </c>
      <c r="D30" s="15">
        <f t="shared" si="2"/>
        <v>552</v>
      </c>
      <c r="E30" s="15">
        <f t="shared" si="2"/>
        <v>5817</v>
      </c>
      <c r="F30" s="15">
        <f t="shared" si="2"/>
        <v>52714</v>
      </c>
      <c r="G30" s="15">
        <f t="shared" si="2"/>
        <v>16322</v>
      </c>
      <c r="H30" s="15">
        <f t="shared" si="2"/>
        <v>4240</v>
      </c>
      <c r="I30" s="15">
        <f t="shared" si="2"/>
        <v>32152</v>
      </c>
      <c r="J30" s="15">
        <f t="shared" si="2"/>
        <v>60379</v>
      </c>
      <c r="K30" s="15">
        <f t="shared" si="2"/>
        <v>17618</v>
      </c>
      <c r="L30" s="15">
        <f t="shared" si="2"/>
        <v>4792</v>
      </c>
      <c r="M30" s="15">
        <f t="shared" si="2"/>
        <v>37969</v>
      </c>
    </row>
    <row r="31" spans="1:13" ht="15" customHeight="1" x14ac:dyDescent="0.25">
      <c r="A31" s="23" t="s">
        <v>52</v>
      </c>
      <c r="B31" s="15">
        <f t="shared" ref="B31:M31" si="3">+B10+B11+B12+B13+B15</f>
        <v>8017</v>
      </c>
      <c r="C31" s="15">
        <f t="shared" si="3"/>
        <v>1199</v>
      </c>
      <c r="D31" s="15">
        <f t="shared" si="3"/>
        <v>423</v>
      </c>
      <c r="E31" s="15">
        <f t="shared" si="3"/>
        <v>6395</v>
      </c>
      <c r="F31" s="15">
        <f t="shared" si="3"/>
        <v>67605</v>
      </c>
      <c r="G31" s="15">
        <f t="shared" si="3"/>
        <v>14581</v>
      </c>
      <c r="H31" s="15">
        <f t="shared" si="3"/>
        <v>4426</v>
      </c>
      <c r="I31" s="15">
        <f t="shared" si="3"/>
        <v>48598</v>
      </c>
      <c r="J31" s="15">
        <f t="shared" si="3"/>
        <v>75622</v>
      </c>
      <c r="K31" s="15">
        <f t="shared" si="3"/>
        <v>15780</v>
      </c>
      <c r="L31" s="15">
        <f t="shared" si="3"/>
        <v>4849</v>
      </c>
      <c r="M31" s="15">
        <f t="shared" si="3"/>
        <v>54993</v>
      </c>
    </row>
    <row r="32" spans="1:13" ht="15" customHeight="1" x14ac:dyDescent="0.25">
      <c r="A32" s="22" t="s">
        <v>21</v>
      </c>
      <c r="B32" s="13">
        <f t="shared" ref="B32:M32" si="4">+B16+B17+B18+B19</f>
        <v>10224</v>
      </c>
      <c r="C32" s="13">
        <f t="shared" si="4"/>
        <v>2171</v>
      </c>
      <c r="D32" s="13">
        <f t="shared" si="4"/>
        <v>825</v>
      </c>
      <c r="E32" s="13">
        <f t="shared" si="4"/>
        <v>7228</v>
      </c>
      <c r="F32" s="13">
        <f t="shared" si="4"/>
        <v>115737</v>
      </c>
      <c r="G32" s="13">
        <f t="shared" si="4"/>
        <v>55554</v>
      </c>
      <c r="H32" s="13">
        <f t="shared" si="4"/>
        <v>9653</v>
      </c>
      <c r="I32" s="13">
        <f t="shared" si="4"/>
        <v>50530</v>
      </c>
      <c r="J32" s="13">
        <f t="shared" si="4"/>
        <v>125961</v>
      </c>
      <c r="K32" s="13">
        <f t="shared" si="4"/>
        <v>57725</v>
      </c>
      <c r="L32" s="13">
        <f t="shared" si="4"/>
        <v>10478</v>
      </c>
      <c r="M32" s="13">
        <f t="shared" si="4"/>
        <v>57758</v>
      </c>
    </row>
    <row r="33" spans="1:13" ht="15" customHeight="1" x14ac:dyDescent="0.25">
      <c r="A33" s="22" t="s">
        <v>53</v>
      </c>
      <c r="B33" s="13">
        <f t="shared" ref="B33:M33" si="5">+B34+B35</f>
        <v>36542</v>
      </c>
      <c r="C33" s="13">
        <f t="shared" si="5"/>
        <v>9497</v>
      </c>
      <c r="D33" s="13">
        <f t="shared" si="5"/>
        <v>2917</v>
      </c>
      <c r="E33" s="13">
        <f t="shared" si="5"/>
        <v>24128</v>
      </c>
      <c r="F33" s="13">
        <f t="shared" si="5"/>
        <v>418979</v>
      </c>
      <c r="G33" s="13">
        <f t="shared" si="5"/>
        <v>208979</v>
      </c>
      <c r="H33" s="13">
        <f t="shared" si="5"/>
        <v>37681</v>
      </c>
      <c r="I33" s="13">
        <f t="shared" si="5"/>
        <v>172319</v>
      </c>
      <c r="J33" s="13">
        <f t="shared" si="5"/>
        <v>455521</v>
      </c>
      <c r="K33" s="13">
        <f t="shared" si="5"/>
        <v>218476</v>
      </c>
      <c r="L33" s="13">
        <f t="shared" si="5"/>
        <v>40598</v>
      </c>
      <c r="M33" s="13">
        <f t="shared" si="5"/>
        <v>196447</v>
      </c>
    </row>
    <row r="34" spans="1:13" ht="15" customHeight="1" x14ac:dyDescent="0.25">
      <c r="A34" s="23" t="s">
        <v>23</v>
      </c>
      <c r="B34" s="15">
        <f t="shared" ref="B34:M34" si="6">+B20+B21+B22+B23+B24+B25</f>
        <v>23797</v>
      </c>
      <c r="C34" s="15">
        <f t="shared" si="6"/>
        <v>7237</v>
      </c>
      <c r="D34" s="15">
        <f t="shared" si="6"/>
        <v>2190</v>
      </c>
      <c r="E34" s="15">
        <f t="shared" si="6"/>
        <v>14370</v>
      </c>
      <c r="F34" s="15">
        <f t="shared" si="6"/>
        <v>306797</v>
      </c>
      <c r="G34" s="15">
        <f t="shared" si="6"/>
        <v>164276</v>
      </c>
      <c r="H34" s="15">
        <f t="shared" si="6"/>
        <v>28906</v>
      </c>
      <c r="I34" s="15">
        <f t="shared" si="6"/>
        <v>113615</v>
      </c>
      <c r="J34" s="15">
        <f t="shared" si="6"/>
        <v>330594</v>
      </c>
      <c r="K34" s="15">
        <f t="shared" si="6"/>
        <v>171513</v>
      </c>
      <c r="L34" s="15">
        <f t="shared" si="6"/>
        <v>31096</v>
      </c>
      <c r="M34" s="15">
        <f t="shared" si="6"/>
        <v>127985</v>
      </c>
    </row>
    <row r="35" spans="1:13" ht="15" customHeight="1" x14ac:dyDescent="0.25">
      <c r="A35" s="16" t="s">
        <v>24</v>
      </c>
      <c r="B35" s="17">
        <f t="shared" ref="B35:M35" si="7">+B26+B27</f>
        <v>12745</v>
      </c>
      <c r="C35" s="17">
        <f t="shared" si="7"/>
        <v>2260</v>
      </c>
      <c r="D35" s="17">
        <f t="shared" si="7"/>
        <v>727</v>
      </c>
      <c r="E35" s="17">
        <f t="shared" si="7"/>
        <v>9758</v>
      </c>
      <c r="F35" s="17">
        <f t="shared" si="7"/>
        <v>112182</v>
      </c>
      <c r="G35" s="17">
        <f t="shared" si="7"/>
        <v>44703</v>
      </c>
      <c r="H35" s="17">
        <f t="shared" si="7"/>
        <v>8775</v>
      </c>
      <c r="I35" s="17">
        <f t="shared" si="7"/>
        <v>58704</v>
      </c>
      <c r="J35" s="17">
        <f t="shared" si="7"/>
        <v>124927</v>
      </c>
      <c r="K35" s="17">
        <f t="shared" si="7"/>
        <v>46963</v>
      </c>
      <c r="L35" s="17">
        <f t="shared" si="7"/>
        <v>9502</v>
      </c>
      <c r="M35" s="17">
        <f t="shared" si="7"/>
        <v>68462</v>
      </c>
    </row>
    <row r="36" spans="1:13" ht="15" customHeight="1" x14ac:dyDescent="0.25">
      <c r="A36" s="24" t="s">
        <v>63</v>
      </c>
      <c r="B36" s="60"/>
      <c r="C36" s="60"/>
      <c r="D36" s="60"/>
      <c r="E36" s="60"/>
    </row>
    <row r="37" spans="1:13" ht="15" customHeight="1" x14ac:dyDescent="0.25">
      <c r="B37" s="3"/>
      <c r="C37" s="3"/>
    </row>
    <row r="39" spans="1:13" ht="15" customHeight="1" x14ac:dyDescent="0.25">
      <c r="C39" s="3"/>
    </row>
  </sheetData>
  <mergeCells count="20">
    <mergeCell ref="A1:K1"/>
    <mergeCell ref="D4:D5"/>
    <mergeCell ref="E4:E5"/>
    <mergeCell ref="F4:F5"/>
    <mergeCell ref="G4:G5"/>
    <mergeCell ref="H4:H5"/>
    <mergeCell ref="I4:I5"/>
    <mergeCell ref="B2:E2"/>
    <mergeCell ref="F2:I2"/>
    <mergeCell ref="J2:M2"/>
    <mergeCell ref="A3:A6"/>
    <mergeCell ref="C3:E3"/>
    <mergeCell ref="G3:I3"/>
    <mergeCell ref="K3:M3"/>
    <mergeCell ref="B4:B5"/>
    <mergeCell ref="C4:C5"/>
    <mergeCell ref="J4:J5"/>
    <mergeCell ref="K4:K5"/>
    <mergeCell ref="L4:L5"/>
    <mergeCell ref="M4:M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7"/>
  <sheetViews>
    <sheetView showGridLines="0" zoomScaleNormal="100" zoomScaleSheetLayoutView="80" workbookViewId="0">
      <selection activeCell="A10" sqref="A10:A11"/>
    </sheetView>
  </sheetViews>
  <sheetFormatPr defaultColWidth="9.140625" defaultRowHeight="15" customHeight="1" x14ac:dyDescent="0.25"/>
  <cols>
    <col min="1" max="1" width="25.140625" style="1" customWidth="1"/>
    <col min="2" max="2" width="14.140625" style="1" customWidth="1"/>
    <col min="3" max="3" width="14.85546875" style="1" customWidth="1"/>
    <col min="4" max="4" width="15.140625" style="1" customWidth="1"/>
    <col min="5" max="5" width="14.140625" style="1" customWidth="1"/>
    <col min="6" max="6" width="14.85546875" style="1" customWidth="1"/>
    <col min="7" max="7" width="15.140625" style="1" customWidth="1"/>
    <col min="8" max="8" width="14.140625" style="1" customWidth="1"/>
    <col min="9" max="9" width="14.85546875" style="1" customWidth="1"/>
    <col min="10" max="10" width="15.140625" style="1" customWidth="1"/>
    <col min="11" max="16384" width="9.140625" style="1"/>
  </cols>
  <sheetData>
    <row r="1" spans="1:11" s="2" customFormat="1" ht="15" customHeight="1" x14ac:dyDescent="0.25">
      <c r="A1" s="86" t="s">
        <v>142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s="2" customFormat="1" ht="15" customHeight="1" x14ac:dyDescent="0.25">
      <c r="A2" s="74" t="s">
        <v>22</v>
      </c>
      <c r="B2" s="77" t="s">
        <v>66</v>
      </c>
      <c r="C2" s="97"/>
      <c r="D2" s="97"/>
      <c r="E2" s="77" t="s">
        <v>75</v>
      </c>
      <c r="F2" s="97"/>
      <c r="G2" s="97"/>
      <c r="H2" s="77" t="s">
        <v>0</v>
      </c>
      <c r="I2" s="97"/>
      <c r="J2" s="97"/>
    </row>
    <row r="3" spans="1:11" ht="15" customHeight="1" x14ac:dyDescent="0.25">
      <c r="A3" s="84"/>
      <c r="B3" s="77" t="s">
        <v>81</v>
      </c>
      <c r="C3" s="77"/>
      <c r="D3" s="77"/>
      <c r="E3" s="77"/>
      <c r="F3" s="77"/>
      <c r="G3" s="77"/>
      <c r="H3" s="77"/>
      <c r="I3" s="77"/>
      <c r="J3" s="77"/>
    </row>
    <row r="4" spans="1:11" ht="33" customHeight="1" x14ac:dyDescent="0.25">
      <c r="A4" s="84"/>
      <c r="B4" s="89" t="s">
        <v>82</v>
      </c>
      <c r="C4" s="89" t="s">
        <v>83</v>
      </c>
      <c r="D4" s="95" t="s">
        <v>84</v>
      </c>
      <c r="E4" s="89" t="s">
        <v>82</v>
      </c>
      <c r="F4" s="89" t="s">
        <v>83</v>
      </c>
      <c r="G4" s="95" t="s">
        <v>84</v>
      </c>
      <c r="H4" s="89" t="s">
        <v>82</v>
      </c>
      <c r="I4" s="89" t="s">
        <v>83</v>
      </c>
      <c r="J4" s="95" t="s">
        <v>84</v>
      </c>
    </row>
    <row r="5" spans="1:11" ht="22.5" customHeight="1" x14ac:dyDescent="0.25">
      <c r="A5" s="84"/>
      <c r="B5" s="94"/>
      <c r="C5" s="94"/>
      <c r="D5" s="94"/>
      <c r="E5" s="94"/>
      <c r="F5" s="94"/>
      <c r="G5" s="94"/>
      <c r="H5" s="94"/>
      <c r="I5" s="94"/>
      <c r="J5" s="94"/>
    </row>
    <row r="6" spans="1:11" ht="2.25" customHeight="1" x14ac:dyDescent="0.25">
      <c r="A6" s="85"/>
      <c r="B6" s="44"/>
      <c r="C6" s="44"/>
      <c r="D6" s="44"/>
      <c r="E6" s="44"/>
      <c r="F6" s="44"/>
      <c r="G6" s="44"/>
      <c r="H6" s="44"/>
      <c r="I6" s="44"/>
      <c r="J6" s="44"/>
    </row>
    <row r="7" spans="1:11" ht="15" customHeight="1" x14ac:dyDescent="0.25">
      <c r="A7" s="18" t="s">
        <v>15</v>
      </c>
      <c r="B7" s="19">
        <v>933</v>
      </c>
      <c r="C7" s="19">
        <v>3171</v>
      </c>
      <c r="D7" s="19">
        <v>1900</v>
      </c>
      <c r="E7" s="19">
        <v>1489</v>
      </c>
      <c r="F7" s="19">
        <v>7094</v>
      </c>
      <c r="G7" s="19">
        <v>36477</v>
      </c>
      <c r="H7" s="19">
        <v>2422</v>
      </c>
      <c r="I7" s="19">
        <v>10265</v>
      </c>
      <c r="J7" s="19">
        <v>38377</v>
      </c>
    </row>
    <row r="8" spans="1:11" ht="15" customHeight="1" x14ac:dyDescent="0.25">
      <c r="A8" s="18" t="s">
        <v>11</v>
      </c>
      <c r="B8" s="19">
        <v>66</v>
      </c>
      <c r="C8" s="19">
        <v>197</v>
      </c>
      <c r="D8" s="19">
        <v>127</v>
      </c>
      <c r="E8" s="19">
        <v>80</v>
      </c>
      <c r="F8" s="19">
        <v>344</v>
      </c>
      <c r="G8" s="19">
        <v>1647</v>
      </c>
      <c r="H8" s="19">
        <v>146</v>
      </c>
      <c r="I8" s="19">
        <v>541</v>
      </c>
      <c r="J8" s="19">
        <v>1774</v>
      </c>
    </row>
    <row r="9" spans="1:11" ht="15" customHeight="1" x14ac:dyDescent="0.25">
      <c r="A9" s="18" t="s">
        <v>10</v>
      </c>
      <c r="B9" s="19">
        <v>906</v>
      </c>
      <c r="C9" s="19">
        <v>2437</v>
      </c>
      <c r="D9" s="19">
        <v>1861</v>
      </c>
      <c r="E9" s="19">
        <v>1631</v>
      </c>
      <c r="F9" s="19">
        <v>6412</v>
      </c>
      <c r="G9" s="19">
        <v>32233</v>
      </c>
      <c r="H9" s="19">
        <v>2537</v>
      </c>
      <c r="I9" s="19">
        <v>8849</v>
      </c>
      <c r="J9" s="19">
        <v>34094</v>
      </c>
    </row>
    <row r="10" spans="1:11" ht="15" customHeight="1" x14ac:dyDescent="0.25">
      <c r="A10" s="18" t="s">
        <v>150</v>
      </c>
      <c r="B10" s="19">
        <v>564</v>
      </c>
      <c r="C10" s="19">
        <v>1288</v>
      </c>
      <c r="D10" s="19">
        <v>861</v>
      </c>
      <c r="E10" s="19">
        <v>625</v>
      </c>
      <c r="F10" s="19">
        <v>2520</v>
      </c>
      <c r="G10" s="19">
        <v>13423</v>
      </c>
      <c r="H10" s="19">
        <v>1189</v>
      </c>
      <c r="I10" s="19">
        <v>3808</v>
      </c>
      <c r="J10" s="19">
        <v>14284</v>
      </c>
    </row>
    <row r="11" spans="1:11" ht="15" customHeight="1" x14ac:dyDescent="0.25">
      <c r="A11" s="18" t="s">
        <v>151</v>
      </c>
      <c r="B11" s="19">
        <v>346</v>
      </c>
      <c r="C11" s="19">
        <v>970</v>
      </c>
      <c r="D11" s="19">
        <v>603</v>
      </c>
      <c r="E11" s="19">
        <v>468</v>
      </c>
      <c r="F11" s="19">
        <v>1823</v>
      </c>
      <c r="G11" s="19">
        <v>9697</v>
      </c>
      <c r="H11" s="19">
        <v>814</v>
      </c>
      <c r="I11" s="19">
        <v>2793</v>
      </c>
      <c r="J11" s="19">
        <v>10300</v>
      </c>
    </row>
    <row r="12" spans="1:11" ht="15" customHeight="1" x14ac:dyDescent="0.25">
      <c r="A12" s="18" t="s">
        <v>16</v>
      </c>
      <c r="B12" s="19">
        <v>1375</v>
      </c>
      <c r="C12" s="19">
        <v>3492</v>
      </c>
      <c r="D12" s="19">
        <v>1816</v>
      </c>
      <c r="E12" s="19">
        <v>3418</v>
      </c>
      <c r="F12" s="19">
        <v>13337</v>
      </c>
      <c r="G12" s="19">
        <v>58394</v>
      </c>
      <c r="H12" s="19">
        <v>4793</v>
      </c>
      <c r="I12" s="19">
        <v>16829</v>
      </c>
      <c r="J12" s="19">
        <v>60210</v>
      </c>
    </row>
    <row r="13" spans="1:11" ht="15" customHeight="1" x14ac:dyDescent="0.25">
      <c r="A13" s="18" t="s">
        <v>13</v>
      </c>
      <c r="B13" s="19">
        <v>255</v>
      </c>
      <c r="C13" s="19">
        <v>718</v>
      </c>
      <c r="D13" s="19">
        <v>465</v>
      </c>
      <c r="E13" s="19">
        <v>528</v>
      </c>
      <c r="F13" s="19">
        <v>2273</v>
      </c>
      <c r="G13" s="19">
        <v>11844</v>
      </c>
      <c r="H13" s="19">
        <v>783</v>
      </c>
      <c r="I13" s="19">
        <v>2991</v>
      </c>
      <c r="J13" s="19">
        <v>12309</v>
      </c>
    </row>
    <row r="14" spans="1:11" ht="15" customHeight="1" x14ac:dyDescent="0.25">
      <c r="A14" s="18" t="s">
        <v>9</v>
      </c>
      <c r="B14" s="19">
        <v>243</v>
      </c>
      <c r="C14" s="19">
        <v>700</v>
      </c>
      <c r="D14" s="19">
        <v>446</v>
      </c>
      <c r="E14" s="19">
        <v>382</v>
      </c>
      <c r="F14" s="19">
        <v>1820</v>
      </c>
      <c r="G14" s="19">
        <v>9073</v>
      </c>
      <c r="H14" s="19">
        <v>625</v>
      </c>
      <c r="I14" s="19">
        <v>2520</v>
      </c>
      <c r="J14" s="19">
        <v>9519</v>
      </c>
    </row>
    <row r="15" spans="1:11" ht="15" customHeight="1" x14ac:dyDescent="0.25">
      <c r="A15" s="18" t="s">
        <v>12</v>
      </c>
      <c r="B15" s="19">
        <v>837</v>
      </c>
      <c r="C15" s="19">
        <v>2052</v>
      </c>
      <c r="D15" s="19">
        <v>1195</v>
      </c>
      <c r="E15" s="19">
        <v>1893</v>
      </c>
      <c r="F15" s="19">
        <v>8151</v>
      </c>
      <c r="G15" s="19">
        <v>38501</v>
      </c>
      <c r="H15" s="19">
        <v>2730</v>
      </c>
      <c r="I15" s="19">
        <v>10203</v>
      </c>
      <c r="J15" s="19">
        <v>39696</v>
      </c>
    </row>
    <row r="16" spans="1:11" ht="15" customHeight="1" x14ac:dyDescent="0.25">
      <c r="A16" s="18" t="s">
        <v>17</v>
      </c>
      <c r="B16" s="19">
        <v>622</v>
      </c>
      <c r="C16" s="19">
        <v>2255</v>
      </c>
      <c r="D16" s="19">
        <v>1207</v>
      </c>
      <c r="E16" s="19">
        <v>1856</v>
      </c>
      <c r="F16" s="19">
        <v>8011</v>
      </c>
      <c r="G16" s="19">
        <v>36527</v>
      </c>
      <c r="H16" s="19">
        <v>2478</v>
      </c>
      <c r="I16" s="19">
        <v>10266</v>
      </c>
      <c r="J16" s="19">
        <v>37734</v>
      </c>
    </row>
    <row r="17" spans="1:10" ht="15" customHeight="1" x14ac:dyDescent="0.25">
      <c r="A17" s="18" t="s">
        <v>8</v>
      </c>
      <c r="B17" s="19">
        <v>381</v>
      </c>
      <c r="C17" s="19">
        <v>1241</v>
      </c>
      <c r="D17" s="19">
        <v>713</v>
      </c>
      <c r="E17" s="19">
        <v>954</v>
      </c>
      <c r="F17" s="19">
        <v>4146</v>
      </c>
      <c r="G17" s="19">
        <v>18929</v>
      </c>
      <c r="H17" s="19">
        <v>1335</v>
      </c>
      <c r="I17" s="19">
        <v>5387</v>
      </c>
      <c r="J17" s="19">
        <v>19642</v>
      </c>
    </row>
    <row r="18" spans="1:10" ht="15" customHeight="1" x14ac:dyDescent="0.25">
      <c r="A18" s="18" t="s">
        <v>18</v>
      </c>
      <c r="B18" s="19">
        <v>495</v>
      </c>
      <c r="C18" s="19">
        <v>1569</v>
      </c>
      <c r="D18" s="19">
        <v>653</v>
      </c>
      <c r="E18" s="19">
        <v>1434</v>
      </c>
      <c r="F18" s="19">
        <v>5961</v>
      </c>
      <c r="G18" s="19">
        <v>23098</v>
      </c>
      <c r="H18" s="19">
        <v>1929</v>
      </c>
      <c r="I18" s="19">
        <v>7530</v>
      </c>
      <c r="J18" s="19">
        <v>23751</v>
      </c>
    </row>
    <row r="19" spans="1:10" ht="15" customHeight="1" x14ac:dyDescent="0.25">
      <c r="A19" s="18" t="s">
        <v>7</v>
      </c>
      <c r="B19" s="19">
        <v>1210</v>
      </c>
      <c r="C19" s="19">
        <v>3058</v>
      </c>
      <c r="D19" s="19">
        <v>1938</v>
      </c>
      <c r="E19" s="19">
        <v>2095</v>
      </c>
      <c r="F19" s="19">
        <v>9615</v>
      </c>
      <c r="G19" s="19">
        <v>46982</v>
      </c>
      <c r="H19" s="19">
        <v>3305</v>
      </c>
      <c r="I19" s="19">
        <v>12673</v>
      </c>
      <c r="J19" s="19">
        <v>48920</v>
      </c>
    </row>
    <row r="20" spans="1:10" ht="15" customHeight="1" x14ac:dyDescent="0.25">
      <c r="A20" s="18" t="s">
        <v>6</v>
      </c>
      <c r="B20" s="19">
        <v>621</v>
      </c>
      <c r="C20" s="19">
        <v>1297</v>
      </c>
      <c r="D20" s="19">
        <v>1143</v>
      </c>
      <c r="E20" s="19">
        <v>1413</v>
      </c>
      <c r="F20" s="19">
        <v>6015</v>
      </c>
      <c r="G20" s="19">
        <v>33503</v>
      </c>
      <c r="H20" s="19">
        <v>2034</v>
      </c>
      <c r="I20" s="19">
        <v>7312</v>
      </c>
      <c r="J20" s="19">
        <v>34646</v>
      </c>
    </row>
    <row r="21" spans="1:10" ht="15" customHeight="1" x14ac:dyDescent="0.25">
      <c r="A21" s="18" t="s">
        <v>19</v>
      </c>
      <c r="B21" s="19">
        <v>183</v>
      </c>
      <c r="C21" s="19">
        <v>774</v>
      </c>
      <c r="D21" s="19">
        <v>481</v>
      </c>
      <c r="E21" s="19">
        <v>537</v>
      </c>
      <c r="F21" s="19">
        <v>2837</v>
      </c>
      <c r="G21" s="19">
        <v>13243</v>
      </c>
      <c r="H21" s="19">
        <v>720</v>
      </c>
      <c r="I21" s="19">
        <v>3611</v>
      </c>
      <c r="J21" s="19">
        <v>13724</v>
      </c>
    </row>
    <row r="22" spans="1:10" ht="15" customHeight="1" x14ac:dyDescent="0.25">
      <c r="A22" s="18" t="s">
        <v>5</v>
      </c>
      <c r="B22" s="19">
        <v>1391</v>
      </c>
      <c r="C22" s="19">
        <v>4652</v>
      </c>
      <c r="D22" s="19">
        <v>2281</v>
      </c>
      <c r="E22" s="19">
        <v>2048</v>
      </c>
      <c r="F22" s="19">
        <v>10617</v>
      </c>
      <c r="G22" s="19">
        <v>56876</v>
      </c>
      <c r="H22" s="19">
        <v>3439</v>
      </c>
      <c r="I22" s="19">
        <v>15269</v>
      </c>
      <c r="J22" s="19">
        <v>59157</v>
      </c>
    </row>
    <row r="23" spans="1:10" ht="15" customHeight="1" x14ac:dyDescent="0.25">
      <c r="A23" s="18" t="s">
        <v>20</v>
      </c>
      <c r="B23" s="19">
        <v>1846</v>
      </c>
      <c r="C23" s="19">
        <v>6052</v>
      </c>
      <c r="D23" s="19">
        <v>4719</v>
      </c>
      <c r="E23" s="19">
        <v>5810</v>
      </c>
      <c r="F23" s="19">
        <v>30194</v>
      </c>
      <c r="G23" s="19">
        <v>140825</v>
      </c>
      <c r="H23" s="19">
        <v>7656</v>
      </c>
      <c r="I23" s="19">
        <v>36246</v>
      </c>
      <c r="J23" s="19">
        <v>145544</v>
      </c>
    </row>
    <row r="24" spans="1:10" ht="15" customHeight="1" x14ac:dyDescent="0.25">
      <c r="A24" s="18" t="s">
        <v>4</v>
      </c>
      <c r="B24" s="19">
        <v>427</v>
      </c>
      <c r="C24" s="19">
        <v>1910</v>
      </c>
      <c r="D24" s="19">
        <v>1016</v>
      </c>
      <c r="E24" s="19">
        <v>937</v>
      </c>
      <c r="F24" s="19">
        <v>4995</v>
      </c>
      <c r="G24" s="19">
        <v>24136</v>
      </c>
      <c r="H24" s="19">
        <v>1364</v>
      </c>
      <c r="I24" s="19">
        <v>6905</v>
      </c>
      <c r="J24" s="19">
        <v>25152</v>
      </c>
    </row>
    <row r="25" spans="1:10" ht="15" customHeight="1" x14ac:dyDescent="0.25">
      <c r="A25" s="18" t="s">
        <v>3</v>
      </c>
      <c r="B25" s="19">
        <v>1096</v>
      </c>
      <c r="C25" s="19">
        <v>3954</v>
      </c>
      <c r="D25" s="19">
        <v>3006</v>
      </c>
      <c r="E25" s="19">
        <v>3016</v>
      </c>
      <c r="F25" s="19">
        <v>14126</v>
      </c>
      <c r="G25" s="19">
        <v>69435</v>
      </c>
      <c r="H25" s="19">
        <v>4112</v>
      </c>
      <c r="I25" s="19">
        <v>18080</v>
      </c>
      <c r="J25" s="19">
        <v>72441</v>
      </c>
    </row>
    <row r="26" spans="1:10" ht="15" customHeight="1" x14ac:dyDescent="0.25">
      <c r="A26" s="18" t="s">
        <v>2</v>
      </c>
      <c r="B26" s="19">
        <v>2724</v>
      </c>
      <c r="C26" s="19">
        <v>5674</v>
      </c>
      <c r="D26" s="19">
        <v>4531</v>
      </c>
      <c r="E26" s="19">
        <v>5166</v>
      </c>
      <c r="F26" s="19">
        <v>23489</v>
      </c>
      <c r="G26" s="19">
        <v>98413</v>
      </c>
      <c r="H26" s="19">
        <v>7890</v>
      </c>
      <c r="I26" s="19">
        <v>29163</v>
      </c>
      <c r="J26" s="19">
        <v>102944</v>
      </c>
    </row>
    <row r="27" spans="1:10" ht="15" customHeight="1" x14ac:dyDescent="0.25">
      <c r="A27" s="9" t="s">
        <v>1</v>
      </c>
      <c r="B27" s="10">
        <v>1189</v>
      </c>
      <c r="C27" s="10">
        <v>3521</v>
      </c>
      <c r="D27" s="10">
        <v>2283</v>
      </c>
      <c r="E27" s="10">
        <v>1635</v>
      </c>
      <c r="F27" s="10">
        <v>6280</v>
      </c>
      <c r="G27" s="10">
        <v>31463</v>
      </c>
      <c r="H27" s="10">
        <v>2824</v>
      </c>
      <c r="I27" s="10">
        <v>9801</v>
      </c>
      <c r="J27" s="10">
        <v>33746</v>
      </c>
    </row>
    <row r="28" spans="1:10" ht="15" customHeight="1" x14ac:dyDescent="0.25">
      <c r="A28" s="22" t="s">
        <v>14</v>
      </c>
      <c r="B28" s="12">
        <f>SUM(B7:B27)</f>
        <v>17710</v>
      </c>
      <c r="C28" s="12">
        <f t="shared" ref="C28:D28" si="0">SUM(C7:C27)</f>
        <v>50982</v>
      </c>
      <c r="D28" s="12">
        <f t="shared" si="0"/>
        <v>33245</v>
      </c>
      <c r="E28" s="12">
        <f>SUM(E7:E27)</f>
        <v>37415</v>
      </c>
      <c r="F28" s="12">
        <f t="shared" ref="F28:G28" si="1">SUM(F7:F27)</f>
        <v>170060</v>
      </c>
      <c r="G28" s="12">
        <f t="shared" si="1"/>
        <v>804719</v>
      </c>
      <c r="H28" s="12">
        <f>SUM(H7:H27)</f>
        <v>55125</v>
      </c>
      <c r="I28" s="12">
        <f t="shared" ref="I28:J28" si="2">SUM(I7:I27)</f>
        <v>221042</v>
      </c>
      <c r="J28" s="12">
        <f t="shared" si="2"/>
        <v>837964</v>
      </c>
    </row>
    <row r="29" spans="1:10" ht="15" customHeight="1" x14ac:dyDescent="0.25">
      <c r="A29" s="22" t="s">
        <v>50</v>
      </c>
      <c r="B29" s="13">
        <f>+B30+B31</f>
        <v>5525</v>
      </c>
      <c r="C29" s="13">
        <f t="shared" ref="C29:D29" si="3">+C30+C31</f>
        <v>15025</v>
      </c>
      <c r="D29" s="13">
        <f t="shared" si="3"/>
        <v>9274</v>
      </c>
      <c r="E29" s="13">
        <f>+E30+E31</f>
        <v>10514</v>
      </c>
      <c r="F29" s="13">
        <f t="shared" ref="F29:G29" si="4">+F30+F31</f>
        <v>43774</v>
      </c>
      <c r="G29" s="13">
        <f t="shared" si="4"/>
        <v>211289</v>
      </c>
      <c r="H29" s="13">
        <f>+H30+H31</f>
        <v>16039</v>
      </c>
      <c r="I29" s="13">
        <f t="shared" ref="I29:J29" si="5">+I30+I31</f>
        <v>58799</v>
      </c>
      <c r="J29" s="13">
        <f t="shared" si="5"/>
        <v>220563</v>
      </c>
    </row>
    <row r="30" spans="1:10" ht="15" customHeight="1" x14ac:dyDescent="0.25">
      <c r="A30" s="23" t="s">
        <v>51</v>
      </c>
      <c r="B30" s="15">
        <f>+B7+B8+B9+B14</f>
        <v>2148</v>
      </c>
      <c r="C30" s="15">
        <f t="shared" ref="C30:D30" si="6">+C7+C8+C9+C14</f>
        <v>6505</v>
      </c>
      <c r="D30" s="15">
        <f t="shared" si="6"/>
        <v>4334</v>
      </c>
      <c r="E30" s="15">
        <f>+E7+E8+E9+E14</f>
        <v>3582</v>
      </c>
      <c r="F30" s="15">
        <f t="shared" ref="F30:G30" si="7">+F7+F8+F9+F14</f>
        <v>15670</v>
      </c>
      <c r="G30" s="15">
        <f t="shared" si="7"/>
        <v>79430</v>
      </c>
      <c r="H30" s="15">
        <f>+H7+H8+H9+H14</f>
        <v>5730</v>
      </c>
      <c r="I30" s="15">
        <f t="shared" ref="I30:J30" si="8">+I7+I8+I9+I14</f>
        <v>22175</v>
      </c>
      <c r="J30" s="15">
        <f t="shared" si="8"/>
        <v>83764</v>
      </c>
    </row>
    <row r="31" spans="1:10" ht="15" customHeight="1" x14ac:dyDescent="0.25">
      <c r="A31" s="23" t="s">
        <v>52</v>
      </c>
      <c r="B31" s="15">
        <f>+B10+B11+B12+B13+B15</f>
        <v>3377</v>
      </c>
      <c r="C31" s="15">
        <f t="shared" ref="C31:D31" si="9">+C10+C11+C12+C13+C15</f>
        <v>8520</v>
      </c>
      <c r="D31" s="15">
        <f t="shared" si="9"/>
        <v>4940</v>
      </c>
      <c r="E31" s="15">
        <f>+E10+E11+E12+E13+E15</f>
        <v>6932</v>
      </c>
      <c r="F31" s="15">
        <f t="shared" ref="F31:G31" si="10">+F10+F11+F12+F13+F15</f>
        <v>28104</v>
      </c>
      <c r="G31" s="15">
        <f t="shared" si="10"/>
        <v>131859</v>
      </c>
      <c r="H31" s="15">
        <f>+H10+H11+H12+H13+H15</f>
        <v>10309</v>
      </c>
      <c r="I31" s="15">
        <f t="shared" ref="I31:J31" si="11">+I10+I11+I12+I13+I15</f>
        <v>36624</v>
      </c>
      <c r="J31" s="15">
        <f t="shared" si="11"/>
        <v>136799</v>
      </c>
    </row>
    <row r="32" spans="1:10" ht="15" customHeight="1" x14ac:dyDescent="0.25">
      <c r="A32" s="22" t="s">
        <v>21</v>
      </c>
      <c r="B32" s="13">
        <f>+B16+B17+B18+B19</f>
        <v>2708</v>
      </c>
      <c r="C32" s="13">
        <f t="shared" ref="C32:D32" si="12">+C16+C17+C18+C19</f>
        <v>8123</v>
      </c>
      <c r="D32" s="13">
        <f t="shared" si="12"/>
        <v>4511</v>
      </c>
      <c r="E32" s="13">
        <f>+E16+E17+E18+E19</f>
        <v>6339</v>
      </c>
      <c r="F32" s="13">
        <f t="shared" ref="F32:G32" si="13">+F16+F17+F18+F19</f>
        <v>27733</v>
      </c>
      <c r="G32" s="13">
        <f t="shared" si="13"/>
        <v>125536</v>
      </c>
      <c r="H32" s="13">
        <f>+H16+H17+H18+H19</f>
        <v>9047</v>
      </c>
      <c r="I32" s="13">
        <f t="shared" ref="I32:J32" si="14">+I16+I17+I18+I19</f>
        <v>35856</v>
      </c>
      <c r="J32" s="13">
        <f t="shared" si="14"/>
        <v>130047</v>
      </c>
    </row>
    <row r="33" spans="1:10" ht="15" customHeight="1" x14ac:dyDescent="0.25">
      <c r="A33" s="22" t="s">
        <v>53</v>
      </c>
      <c r="B33" s="13">
        <f>+B34+B35</f>
        <v>9477</v>
      </c>
      <c r="C33" s="13">
        <f t="shared" ref="C33:D33" si="15">+C34+C35</f>
        <v>27834</v>
      </c>
      <c r="D33" s="13">
        <f t="shared" si="15"/>
        <v>19460</v>
      </c>
      <c r="E33" s="13">
        <f>+E34+E35</f>
        <v>20562</v>
      </c>
      <c r="F33" s="13">
        <f t="shared" ref="F33:G33" si="16">+F34+F35</f>
        <v>98553</v>
      </c>
      <c r="G33" s="13">
        <f t="shared" si="16"/>
        <v>467894</v>
      </c>
      <c r="H33" s="13">
        <f>+H34+H35</f>
        <v>30039</v>
      </c>
      <c r="I33" s="13">
        <f t="shared" ref="I33:J33" si="17">+I34+I35</f>
        <v>126387</v>
      </c>
      <c r="J33" s="13">
        <f t="shared" si="17"/>
        <v>487354</v>
      </c>
    </row>
    <row r="34" spans="1:10" ht="15" customHeight="1" x14ac:dyDescent="0.25">
      <c r="A34" s="23" t="s">
        <v>23</v>
      </c>
      <c r="B34" s="15">
        <f>+B20+B21+B22+B23+B24+B25</f>
        <v>5564</v>
      </c>
      <c r="C34" s="15">
        <f t="shared" ref="C34:D34" si="18">+C20+C21+C22+C23+C24+C25</f>
        <v>18639</v>
      </c>
      <c r="D34" s="15">
        <f t="shared" si="18"/>
        <v>12646</v>
      </c>
      <c r="E34" s="15">
        <f>+E20+E21+E22+E23+E24+E25</f>
        <v>13761</v>
      </c>
      <c r="F34" s="15">
        <f t="shared" ref="F34:G34" si="19">+F20+F21+F22+F23+F24+F25</f>
        <v>68784</v>
      </c>
      <c r="G34" s="15">
        <f t="shared" si="19"/>
        <v>338018</v>
      </c>
      <c r="H34" s="15">
        <f>+H20+H21+H22+H23+H24+H25</f>
        <v>19325</v>
      </c>
      <c r="I34" s="15">
        <f t="shared" ref="I34:J34" si="20">+I20+I21+I22+I23+I24+I25</f>
        <v>87423</v>
      </c>
      <c r="J34" s="15">
        <f t="shared" si="20"/>
        <v>350664</v>
      </c>
    </row>
    <row r="35" spans="1:10" ht="15" customHeight="1" x14ac:dyDescent="0.25">
      <c r="A35" s="16" t="s">
        <v>24</v>
      </c>
      <c r="B35" s="17">
        <f>+B26+B27</f>
        <v>3913</v>
      </c>
      <c r="C35" s="17">
        <f t="shared" ref="C35:D35" si="21">+C26+C27</f>
        <v>9195</v>
      </c>
      <c r="D35" s="17">
        <f t="shared" si="21"/>
        <v>6814</v>
      </c>
      <c r="E35" s="17">
        <f>+E26+E27</f>
        <v>6801</v>
      </c>
      <c r="F35" s="17">
        <f t="shared" ref="F35:G35" si="22">+F26+F27</f>
        <v>29769</v>
      </c>
      <c r="G35" s="17">
        <f t="shared" si="22"/>
        <v>129876</v>
      </c>
      <c r="H35" s="17">
        <f>+H26+H27</f>
        <v>10714</v>
      </c>
      <c r="I35" s="17">
        <f t="shared" ref="I35:J35" si="23">+I26+I27</f>
        <v>38964</v>
      </c>
      <c r="J35" s="17">
        <f t="shared" si="23"/>
        <v>136690</v>
      </c>
    </row>
    <row r="36" spans="1:10" ht="15" customHeight="1" x14ac:dyDescent="0.25">
      <c r="A36" s="96" t="s">
        <v>85</v>
      </c>
      <c r="B36" s="96"/>
      <c r="C36" s="96"/>
      <c r="D36" s="96"/>
      <c r="E36" s="61"/>
      <c r="F36" s="61"/>
      <c r="G36" s="61"/>
      <c r="H36" s="61"/>
      <c r="I36" s="61"/>
      <c r="J36" s="61"/>
    </row>
    <row r="37" spans="1:10" ht="15" customHeight="1" x14ac:dyDescent="0.25">
      <c r="A37" s="18"/>
      <c r="C37" s="3"/>
      <c r="F37" s="3"/>
      <c r="I37" s="3"/>
    </row>
  </sheetData>
  <mergeCells count="16">
    <mergeCell ref="A36:D36"/>
    <mergeCell ref="B2:D2"/>
    <mergeCell ref="E2:G2"/>
    <mergeCell ref="H2:J2"/>
    <mergeCell ref="B3:J3"/>
    <mergeCell ref="B4:B5"/>
    <mergeCell ref="C4:C5"/>
    <mergeCell ref="D4:D5"/>
    <mergeCell ref="E4:E5"/>
    <mergeCell ref="A1:K1"/>
    <mergeCell ref="A2:A6"/>
    <mergeCell ref="F4:F5"/>
    <mergeCell ref="G4:G5"/>
    <mergeCell ref="H4:H5"/>
    <mergeCell ref="I4:I5"/>
    <mergeCell ref="J4:J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6"/>
  <sheetViews>
    <sheetView showGridLines="0" zoomScaleNormal="100" zoomScaleSheetLayoutView="80" workbookViewId="0">
      <selection activeCell="A10" sqref="A10:A11"/>
    </sheetView>
  </sheetViews>
  <sheetFormatPr defaultColWidth="9.140625" defaultRowHeight="15" customHeight="1" x14ac:dyDescent="0.25"/>
  <cols>
    <col min="1" max="1" width="25.140625" style="1" customWidth="1"/>
    <col min="2" max="5" width="11.140625" style="1" customWidth="1"/>
    <col min="6" max="16384" width="9.140625" style="1"/>
  </cols>
  <sheetData>
    <row r="1" spans="1:13" s="2" customFormat="1" ht="15" customHeight="1" x14ac:dyDescent="0.25">
      <c r="A1" s="86" t="s">
        <v>143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3" s="2" customFormat="1" ht="15" customHeight="1" x14ac:dyDescent="0.25">
      <c r="A2" s="74" t="s">
        <v>22</v>
      </c>
      <c r="B2" s="77" t="s">
        <v>66</v>
      </c>
      <c r="C2" s="77"/>
      <c r="D2" s="77"/>
      <c r="E2" s="77"/>
      <c r="F2" s="77" t="s">
        <v>75</v>
      </c>
      <c r="G2" s="77"/>
      <c r="H2" s="77"/>
      <c r="I2" s="77"/>
      <c r="J2" s="77" t="s">
        <v>0</v>
      </c>
      <c r="K2" s="77"/>
      <c r="L2" s="77"/>
      <c r="M2" s="101"/>
    </row>
    <row r="3" spans="1:13" ht="15" customHeight="1" x14ac:dyDescent="0.25">
      <c r="A3" s="84"/>
      <c r="B3" s="72" t="s">
        <v>86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33" customHeight="1" x14ac:dyDescent="0.25">
      <c r="A4" s="84"/>
      <c r="B4" s="98" t="s">
        <v>87</v>
      </c>
      <c r="C4" s="98" t="s">
        <v>88</v>
      </c>
      <c r="D4" s="99" t="s">
        <v>89</v>
      </c>
      <c r="E4" s="99" t="s">
        <v>90</v>
      </c>
      <c r="F4" s="98" t="s">
        <v>87</v>
      </c>
      <c r="G4" s="98" t="s">
        <v>88</v>
      </c>
      <c r="H4" s="99" t="s">
        <v>89</v>
      </c>
      <c r="I4" s="99" t="s">
        <v>90</v>
      </c>
      <c r="J4" s="98" t="s">
        <v>87</v>
      </c>
      <c r="K4" s="98" t="s">
        <v>88</v>
      </c>
      <c r="L4" s="99" t="s">
        <v>89</v>
      </c>
      <c r="M4" s="99" t="s">
        <v>90</v>
      </c>
    </row>
    <row r="5" spans="1:13" ht="22.5" customHeight="1" x14ac:dyDescent="0.25">
      <c r="A5" s="84"/>
      <c r="B5" s="95"/>
      <c r="C5" s="95"/>
      <c r="D5" s="94"/>
      <c r="E5" s="95"/>
      <c r="F5" s="89"/>
      <c r="G5" s="95"/>
      <c r="H5" s="94"/>
      <c r="I5" s="95"/>
      <c r="J5" s="89"/>
      <c r="K5" s="95"/>
      <c r="L5" s="94"/>
      <c r="M5" s="95"/>
    </row>
    <row r="6" spans="1:13" ht="2.25" customHeight="1" x14ac:dyDescent="0.25">
      <c r="A6" s="85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" customHeight="1" x14ac:dyDescent="0.25">
      <c r="A7" s="18" t="s">
        <v>15</v>
      </c>
      <c r="B7" s="19">
        <v>3016</v>
      </c>
      <c r="C7" s="19">
        <v>481</v>
      </c>
      <c r="D7" s="19">
        <v>256</v>
      </c>
      <c r="E7" s="19">
        <v>2251</v>
      </c>
      <c r="F7" s="19">
        <v>30029</v>
      </c>
      <c r="G7" s="19">
        <v>3950</v>
      </c>
      <c r="H7" s="19">
        <v>1697</v>
      </c>
      <c r="I7" s="19">
        <v>9384</v>
      </c>
      <c r="J7" s="19">
        <v>33045</v>
      </c>
      <c r="K7" s="19">
        <v>4431</v>
      </c>
      <c r="L7" s="19">
        <v>1953</v>
      </c>
      <c r="M7" s="19">
        <v>11635</v>
      </c>
    </row>
    <row r="8" spans="1:13" ht="15" customHeight="1" x14ac:dyDescent="0.25">
      <c r="A8" s="18" t="s">
        <v>11</v>
      </c>
      <c r="B8" s="19">
        <v>174</v>
      </c>
      <c r="C8" s="19">
        <v>42</v>
      </c>
      <c r="D8" s="19">
        <v>10</v>
      </c>
      <c r="E8" s="19">
        <v>164</v>
      </c>
      <c r="F8" s="19">
        <v>1086</v>
      </c>
      <c r="G8" s="19">
        <v>234</v>
      </c>
      <c r="H8" s="19">
        <v>45</v>
      </c>
      <c r="I8" s="19">
        <v>706</v>
      </c>
      <c r="J8" s="19">
        <v>1260</v>
      </c>
      <c r="K8" s="19">
        <v>276</v>
      </c>
      <c r="L8" s="19">
        <v>55</v>
      </c>
      <c r="M8" s="19">
        <v>870</v>
      </c>
    </row>
    <row r="9" spans="1:13" ht="15" customHeight="1" x14ac:dyDescent="0.25">
      <c r="A9" s="18" t="s">
        <v>10</v>
      </c>
      <c r="B9" s="19">
        <v>2436</v>
      </c>
      <c r="C9" s="19">
        <v>339</v>
      </c>
      <c r="D9" s="19">
        <v>284</v>
      </c>
      <c r="E9" s="19">
        <v>2145</v>
      </c>
      <c r="F9" s="19">
        <v>25349</v>
      </c>
      <c r="G9" s="19">
        <v>2708</v>
      </c>
      <c r="H9" s="19">
        <v>1987</v>
      </c>
      <c r="I9" s="19">
        <v>10232</v>
      </c>
      <c r="J9" s="19">
        <v>27785</v>
      </c>
      <c r="K9" s="19">
        <v>3047</v>
      </c>
      <c r="L9" s="19">
        <v>2271</v>
      </c>
      <c r="M9" s="19">
        <v>12377</v>
      </c>
    </row>
    <row r="10" spans="1:13" ht="15" customHeight="1" x14ac:dyDescent="0.25">
      <c r="A10" s="18" t="s">
        <v>150</v>
      </c>
      <c r="B10" s="19">
        <v>1375</v>
      </c>
      <c r="C10" s="19">
        <v>888</v>
      </c>
      <c r="D10" s="19">
        <v>148</v>
      </c>
      <c r="E10" s="19">
        <v>302</v>
      </c>
      <c r="F10" s="19">
        <v>8925</v>
      </c>
      <c r="G10" s="19">
        <v>5125</v>
      </c>
      <c r="H10" s="19">
        <v>815</v>
      </c>
      <c r="I10" s="19">
        <v>1703</v>
      </c>
      <c r="J10" s="19">
        <v>10300</v>
      </c>
      <c r="K10" s="19">
        <v>6013</v>
      </c>
      <c r="L10" s="19">
        <v>963</v>
      </c>
      <c r="M10" s="19">
        <v>2005</v>
      </c>
    </row>
    <row r="11" spans="1:13" ht="15" customHeight="1" x14ac:dyDescent="0.25">
      <c r="A11" s="18" t="s">
        <v>151</v>
      </c>
      <c r="B11" s="19">
        <v>978</v>
      </c>
      <c r="C11" s="19">
        <v>154</v>
      </c>
      <c r="D11" s="19">
        <v>77</v>
      </c>
      <c r="E11" s="19">
        <v>710</v>
      </c>
      <c r="F11" s="19">
        <v>8045</v>
      </c>
      <c r="G11" s="19">
        <v>889</v>
      </c>
      <c r="H11" s="19">
        <v>393</v>
      </c>
      <c r="I11" s="19">
        <v>2661</v>
      </c>
      <c r="J11" s="19">
        <v>9023</v>
      </c>
      <c r="K11" s="19">
        <v>1043</v>
      </c>
      <c r="L11" s="19">
        <v>470</v>
      </c>
      <c r="M11" s="19">
        <v>3371</v>
      </c>
    </row>
    <row r="12" spans="1:13" ht="15" customHeight="1" x14ac:dyDescent="0.25">
      <c r="A12" s="18" t="s">
        <v>16</v>
      </c>
      <c r="B12" s="19">
        <v>3671</v>
      </c>
      <c r="C12" s="19">
        <v>448</v>
      </c>
      <c r="D12" s="19">
        <v>393</v>
      </c>
      <c r="E12" s="19">
        <v>2171</v>
      </c>
      <c r="F12" s="19">
        <v>53473</v>
      </c>
      <c r="G12" s="19">
        <v>5103</v>
      </c>
      <c r="H12" s="19">
        <v>4048</v>
      </c>
      <c r="I12" s="19">
        <v>12525</v>
      </c>
      <c r="J12" s="19">
        <v>57144</v>
      </c>
      <c r="K12" s="19">
        <v>5551</v>
      </c>
      <c r="L12" s="19">
        <v>4441</v>
      </c>
      <c r="M12" s="19">
        <v>14696</v>
      </c>
    </row>
    <row r="13" spans="1:13" ht="15" customHeight="1" x14ac:dyDescent="0.25">
      <c r="A13" s="18" t="s">
        <v>13</v>
      </c>
      <c r="B13" s="19">
        <v>755</v>
      </c>
      <c r="C13" s="19">
        <v>88</v>
      </c>
      <c r="D13" s="19">
        <v>45</v>
      </c>
      <c r="E13" s="19">
        <v>550</v>
      </c>
      <c r="F13" s="19">
        <v>10031</v>
      </c>
      <c r="G13" s="19">
        <v>1045</v>
      </c>
      <c r="H13" s="19">
        <v>521</v>
      </c>
      <c r="I13" s="19">
        <v>3048</v>
      </c>
      <c r="J13" s="19">
        <v>10786</v>
      </c>
      <c r="K13" s="19">
        <v>1133</v>
      </c>
      <c r="L13" s="19">
        <v>566</v>
      </c>
      <c r="M13" s="19">
        <v>3598</v>
      </c>
    </row>
    <row r="14" spans="1:13" ht="15" customHeight="1" x14ac:dyDescent="0.25">
      <c r="A14" s="18" t="s">
        <v>9</v>
      </c>
      <c r="B14" s="19">
        <v>588</v>
      </c>
      <c r="C14" s="19">
        <v>103</v>
      </c>
      <c r="D14" s="19">
        <v>61</v>
      </c>
      <c r="E14" s="19">
        <v>637</v>
      </c>
      <c r="F14" s="19">
        <v>6577</v>
      </c>
      <c r="G14" s="19">
        <v>1040</v>
      </c>
      <c r="H14" s="19">
        <v>688</v>
      </c>
      <c r="I14" s="19">
        <v>2970</v>
      </c>
      <c r="J14" s="19">
        <v>7165</v>
      </c>
      <c r="K14" s="19">
        <v>1143</v>
      </c>
      <c r="L14" s="19">
        <v>749</v>
      </c>
      <c r="M14" s="19">
        <v>3607</v>
      </c>
    </row>
    <row r="15" spans="1:13" ht="15" customHeight="1" x14ac:dyDescent="0.25">
      <c r="A15" s="18" t="s">
        <v>12</v>
      </c>
      <c r="B15" s="19">
        <v>2006</v>
      </c>
      <c r="C15" s="19">
        <v>343</v>
      </c>
      <c r="D15" s="19">
        <v>277</v>
      </c>
      <c r="E15" s="19">
        <v>1458</v>
      </c>
      <c r="F15" s="19">
        <v>30758</v>
      </c>
      <c r="G15" s="19">
        <v>3961</v>
      </c>
      <c r="H15" s="19">
        <v>3839</v>
      </c>
      <c r="I15" s="19">
        <v>9987</v>
      </c>
      <c r="J15" s="19">
        <v>32764</v>
      </c>
      <c r="K15" s="19">
        <v>4304</v>
      </c>
      <c r="L15" s="19">
        <v>4116</v>
      </c>
      <c r="M15" s="19">
        <v>11445</v>
      </c>
    </row>
    <row r="16" spans="1:13" ht="15" customHeight="1" x14ac:dyDescent="0.25">
      <c r="A16" s="18" t="s">
        <v>17</v>
      </c>
      <c r="B16" s="19">
        <v>1993</v>
      </c>
      <c r="C16" s="19">
        <v>260</v>
      </c>
      <c r="D16" s="19">
        <v>402</v>
      </c>
      <c r="E16" s="19">
        <v>1429</v>
      </c>
      <c r="F16" s="19">
        <v>27436</v>
      </c>
      <c r="G16" s="19">
        <v>3056</v>
      </c>
      <c r="H16" s="19">
        <v>6204</v>
      </c>
      <c r="I16" s="19">
        <v>9698</v>
      </c>
      <c r="J16" s="19">
        <v>29429</v>
      </c>
      <c r="K16" s="19">
        <v>3316</v>
      </c>
      <c r="L16" s="19">
        <v>6606</v>
      </c>
      <c r="M16" s="19">
        <v>11127</v>
      </c>
    </row>
    <row r="17" spans="1:13" ht="15" customHeight="1" x14ac:dyDescent="0.25">
      <c r="A17" s="18" t="s">
        <v>8</v>
      </c>
      <c r="B17" s="19">
        <v>1108</v>
      </c>
      <c r="C17" s="19">
        <v>216</v>
      </c>
      <c r="D17" s="19">
        <v>188</v>
      </c>
      <c r="E17" s="19">
        <v>823</v>
      </c>
      <c r="F17" s="19">
        <v>15231</v>
      </c>
      <c r="G17" s="19">
        <v>1991</v>
      </c>
      <c r="H17" s="19">
        <v>2189</v>
      </c>
      <c r="I17" s="19">
        <v>4618</v>
      </c>
      <c r="J17" s="19">
        <v>16339</v>
      </c>
      <c r="K17" s="19">
        <v>2207</v>
      </c>
      <c r="L17" s="19">
        <v>2377</v>
      </c>
      <c r="M17" s="19">
        <v>5441</v>
      </c>
    </row>
    <row r="18" spans="1:13" ht="15" customHeight="1" x14ac:dyDescent="0.25">
      <c r="A18" s="18" t="s">
        <v>18</v>
      </c>
      <c r="B18" s="19">
        <v>1412</v>
      </c>
      <c r="C18" s="19">
        <v>216</v>
      </c>
      <c r="D18" s="19">
        <v>259</v>
      </c>
      <c r="E18" s="19">
        <v>830</v>
      </c>
      <c r="F18" s="19">
        <v>19431</v>
      </c>
      <c r="G18" s="19">
        <v>2056</v>
      </c>
      <c r="H18" s="19">
        <v>3449</v>
      </c>
      <c r="I18" s="19">
        <v>5557</v>
      </c>
      <c r="J18" s="19">
        <v>20843</v>
      </c>
      <c r="K18" s="19">
        <v>2272</v>
      </c>
      <c r="L18" s="19">
        <v>3708</v>
      </c>
      <c r="M18" s="19">
        <v>6387</v>
      </c>
    </row>
    <row r="19" spans="1:13" ht="15" customHeight="1" x14ac:dyDescent="0.25">
      <c r="A19" s="18" t="s">
        <v>7</v>
      </c>
      <c r="B19" s="19">
        <v>3264</v>
      </c>
      <c r="C19" s="19">
        <v>336</v>
      </c>
      <c r="D19" s="19">
        <v>436</v>
      </c>
      <c r="E19" s="19">
        <v>2170</v>
      </c>
      <c r="F19" s="19">
        <v>39925</v>
      </c>
      <c r="G19" s="19">
        <v>3474</v>
      </c>
      <c r="H19" s="19">
        <v>3695</v>
      </c>
      <c r="I19" s="19">
        <v>11598</v>
      </c>
      <c r="J19" s="19">
        <v>43189</v>
      </c>
      <c r="K19" s="19">
        <v>3810</v>
      </c>
      <c r="L19" s="19">
        <v>4131</v>
      </c>
      <c r="M19" s="19">
        <v>13768</v>
      </c>
    </row>
    <row r="20" spans="1:13" ht="15" customHeight="1" x14ac:dyDescent="0.25">
      <c r="A20" s="18" t="s">
        <v>6</v>
      </c>
      <c r="B20" s="19">
        <v>1797</v>
      </c>
      <c r="C20" s="19">
        <v>160</v>
      </c>
      <c r="D20" s="19">
        <v>173</v>
      </c>
      <c r="E20" s="19">
        <v>931</v>
      </c>
      <c r="F20" s="19">
        <v>30007</v>
      </c>
      <c r="G20" s="19">
        <v>2244</v>
      </c>
      <c r="H20" s="19">
        <v>2115</v>
      </c>
      <c r="I20" s="19">
        <v>6565</v>
      </c>
      <c r="J20" s="19">
        <v>31804</v>
      </c>
      <c r="K20" s="19">
        <v>2404</v>
      </c>
      <c r="L20" s="19">
        <v>2288</v>
      </c>
      <c r="M20" s="19">
        <v>7496</v>
      </c>
    </row>
    <row r="21" spans="1:13" ht="15" customHeight="1" x14ac:dyDescent="0.25">
      <c r="A21" s="18" t="s">
        <v>19</v>
      </c>
      <c r="B21" s="19">
        <v>1068</v>
      </c>
      <c r="C21" s="19">
        <v>75</v>
      </c>
      <c r="D21" s="19">
        <v>56</v>
      </c>
      <c r="E21" s="19">
        <v>239</v>
      </c>
      <c r="F21" s="19">
        <v>13303</v>
      </c>
      <c r="G21" s="19">
        <v>888</v>
      </c>
      <c r="H21" s="19">
        <v>428</v>
      </c>
      <c r="I21" s="19">
        <v>1998</v>
      </c>
      <c r="J21" s="19">
        <v>14371</v>
      </c>
      <c r="K21" s="19">
        <v>963</v>
      </c>
      <c r="L21" s="19">
        <v>484</v>
      </c>
      <c r="M21" s="19">
        <v>2237</v>
      </c>
    </row>
    <row r="22" spans="1:13" ht="15" customHeight="1" x14ac:dyDescent="0.25">
      <c r="A22" s="18" t="s">
        <v>5</v>
      </c>
      <c r="B22" s="19">
        <v>4927</v>
      </c>
      <c r="C22" s="19">
        <v>493</v>
      </c>
      <c r="D22" s="19">
        <v>436</v>
      </c>
      <c r="E22" s="19">
        <v>2468</v>
      </c>
      <c r="F22" s="19">
        <v>49045</v>
      </c>
      <c r="G22" s="19">
        <v>4087</v>
      </c>
      <c r="H22" s="19">
        <v>2682</v>
      </c>
      <c r="I22" s="19">
        <v>13727</v>
      </c>
      <c r="J22" s="19">
        <v>53972</v>
      </c>
      <c r="K22" s="19">
        <v>4580</v>
      </c>
      <c r="L22" s="19">
        <v>3118</v>
      </c>
      <c r="M22" s="19">
        <v>16195</v>
      </c>
    </row>
    <row r="23" spans="1:13" ht="15" customHeight="1" x14ac:dyDescent="0.25">
      <c r="A23" s="18" t="s">
        <v>20</v>
      </c>
      <c r="B23" s="19">
        <v>7182</v>
      </c>
      <c r="C23" s="19">
        <v>1366</v>
      </c>
      <c r="D23" s="19">
        <v>1687</v>
      </c>
      <c r="E23" s="19">
        <v>2382</v>
      </c>
      <c r="F23" s="19">
        <v>118473</v>
      </c>
      <c r="G23" s="19">
        <v>17420</v>
      </c>
      <c r="H23" s="19">
        <v>18331</v>
      </c>
      <c r="I23" s="19">
        <v>22605</v>
      </c>
      <c r="J23" s="19">
        <v>125655</v>
      </c>
      <c r="K23" s="19">
        <v>18786</v>
      </c>
      <c r="L23" s="19">
        <v>20018</v>
      </c>
      <c r="M23" s="19">
        <v>24987</v>
      </c>
    </row>
    <row r="24" spans="1:13" ht="15" customHeight="1" x14ac:dyDescent="0.25">
      <c r="A24" s="18" t="s">
        <v>4</v>
      </c>
      <c r="B24" s="19">
        <v>2339</v>
      </c>
      <c r="C24" s="19">
        <v>215</v>
      </c>
      <c r="D24" s="19">
        <v>188</v>
      </c>
      <c r="E24" s="19">
        <v>611</v>
      </c>
      <c r="F24" s="19">
        <v>22097</v>
      </c>
      <c r="G24" s="19">
        <v>1932</v>
      </c>
      <c r="H24" s="19">
        <v>1419</v>
      </c>
      <c r="I24" s="19">
        <v>4620</v>
      </c>
      <c r="J24" s="19">
        <v>24436</v>
      </c>
      <c r="K24" s="19">
        <v>2147</v>
      </c>
      <c r="L24" s="19">
        <v>1607</v>
      </c>
      <c r="M24" s="19">
        <v>5231</v>
      </c>
    </row>
    <row r="25" spans="1:13" ht="15" customHeight="1" x14ac:dyDescent="0.25">
      <c r="A25" s="18" t="s">
        <v>3</v>
      </c>
      <c r="B25" s="19">
        <v>5204</v>
      </c>
      <c r="C25" s="19">
        <v>671</v>
      </c>
      <c r="D25" s="19">
        <v>660</v>
      </c>
      <c r="E25" s="19">
        <v>1521</v>
      </c>
      <c r="F25" s="19">
        <v>58647</v>
      </c>
      <c r="G25" s="19">
        <v>6770</v>
      </c>
      <c r="H25" s="19">
        <v>6408</v>
      </c>
      <c r="I25" s="19">
        <v>14752</v>
      </c>
      <c r="J25" s="19">
        <v>63851</v>
      </c>
      <c r="K25" s="19">
        <v>7441</v>
      </c>
      <c r="L25" s="19">
        <v>7068</v>
      </c>
      <c r="M25" s="19">
        <v>16273</v>
      </c>
    </row>
    <row r="26" spans="1:13" ht="15" customHeight="1" x14ac:dyDescent="0.25">
      <c r="A26" s="18" t="s">
        <v>2</v>
      </c>
      <c r="B26" s="19">
        <v>7807</v>
      </c>
      <c r="C26" s="19">
        <v>1200</v>
      </c>
      <c r="D26" s="19">
        <v>1228</v>
      </c>
      <c r="E26" s="19">
        <v>2694</v>
      </c>
      <c r="F26" s="19">
        <v>82937</v>
      </c>
      <c r="G26" s="19">
        <v>11475</v>
      </c>
      <c r="H26" s="19">
        <v>11134</v>
      </c>
      <c r="I26" s="19">
        <v>21522</v>
      </c>
      <c r="J26" s="19">
        <v>90744</v>
      </c>
      <c r="K26" s="19">
        <v>12675</v>
      </c>
      <c r="L26" s="19">
        <v>12362</v>
      </c>
      <c r="M26" s="19">
        <v>24216</v>
      </c>
    </row>
    <row r="27" spans="1:13" ht="15" customHeight="1" x14ac:dyDescent="0.25">
      <c r="A27" s="9" t="s">
        <v>1</v>
      </c>
      <c r="B27" s="10">
        <v>4081</v>
      </c>
      <c r="C27" s="10">
        <v>576</v>
      </c>
      <c r="D27" s="10">
        <v>350</v>
      </c>
      <c r="E27" s="10">
        <v>1986</v>
      </c>
      <c r="F27" s="10">
        <v>25692</v>
      </c>
      <c r="G27" s="10">
        <v>3330</v>
      </c>
      <c r="H27" s="10">
        <v>2218</v>
      </c>
      <c r="I27" s="10">
        <v>8138</v>
      </c>
      <c r="J27" s="10">
        <v>29773</v>
      </c>
      <c r="K27" s="10">
        <v>3906</v>
      </c>
      <c r="L27" s="10">
        <v>2568</v>
      </c>
      <c r="M27" s="10">
        <v>10124</v>
      </c>
    </row>
    <row r="28" spans="1:13" ht="15" customHeight="1" x14ac:dyDescent="0.25">
      <c r="A28" s="22" t="s">
        <v>14</v>
      </c>
      <c r="B28" s="12">
        <f t="shared" ref="B28:E28" si="0">SUM(B7:B27)</f>
        <v>57181</v>
      </c>
      <c r="C28" s="12">
        <f t="shared" si="0"/>
        <v>8670</v>
      </c>
      <c r="D28" s="12">
        <f t="shared" si="0"/>
        <v>7614</v>
      </c>
      <c r="E28" s="12">
        <f t="shared" si="0"/>
        <v>28472</v>
      </c>
      <c r="F28" s="12">
        <f t="shared" ref="F28:M28" si="1">SUM(F7:F27)</f>
        <v>676497</v>
      </c>
      <c r="G28" s="12">
        <f t="shared" si="1"/>
        <v>82778</v>
      </c>
      <c r="H28" s="12">
        <f t="shared" si="1"/>
        <v>74305</v>
      </c>
      <c r="I28" s="12">
        <f t="shared" si="1"/>
        <v>178614</v>
      </c>
      <c r="J28" s="12">
        <f t="shared" si="1"/>
        <v>733678</v>
      </c>
      <c r="K28" s="12">
        <f t="shared" si="1"/>
        <v>91448</v>
      </c>
      <c r="L28" s="12">
        <f t="shared" si="1"/>
        <v>81919</v>
      </c>
      <c r="M28" s="12">
        <f t="shared" si="1"/>
        <v>207086</v>
      </c>
    </row>
    <row r="29" spans="1:13" ht="15" customHeight="1" x14ac:dyDescent="0.25">
      <c r="A29" s="22" t="s">
        <v>50</v>
      </c>
      <c r="B29" s="13">
        <f t="shared" ref="B29:M29" si="2">+B30+B31</f>
        <v>14999</v>
      </c>
      <c r="C29" s="13">
        <f t="shared" si="2"/>
        <v>2886</v>
      </c>
      <c r="D29" s="13">
        <f t="shared" si="2"/>
        <v>1551</v>
      </c>
      <c r="E29" s="13">
        <f t="shared" si="2"/>
        <v>10388</v>
      </c>
      <c r="F29" s="13">
        <f t="shared" si="2"/>
        <v>174273</v>
      </c>
      <c r="G29" s="13">
        <f t="shared" si="2"/>
        <v>24055</v>
      </c>
      <c r="H29" s="13">
        <f t="shared" si="2"/>
        <v>14033</v>
      </c>
      <c r="I29" s="13">
        <f t="shared" si="2"/>
        <v>53216</v>
      </c>
      <c r="J29" s="13">
        <f t="shared" si="2"/>
        <v>189272</v>
      </c>
      <c r="K29" s="13">
        <f t="shared" si="2"/>
        <v>26941</v>
      </c>
      <c r="L29" s="13">
        <f t="shared" si="2"/>
        <v>15584</v>
      </c>
      <c r="M29" s="13">
        <f t="shared" si="2"/>
        <v>63604</v>
      </c>
    </row>
    <row r="30" spans="1:13" ht="15" customHeight="1" x14ac:dyDescent="0.25">
      <c r="A30" s="23" t="s">
        <v>51</v>
      </c>
      <c r="B30" s="15">
        <f t="shared" ref="B30:M30" si="3">+B7+B8+B9+B14</f>
        <v>6214</v>
      </c>
      <c r="C30" s="15">
        <f t="shared" si="3"/>
        <v>965</v>
      </c>
      <c r="D30" s="15">
        <f t="shared" si="3"/>
        <v>611</v>
      </c>
      <c r="E30" s="15">
        <f t="shared" si="3"/>
        <v>5197</v>
      </c>
      <c r="F30" s="15">
        <f t="shared" si="3"/>
        <v>63041</v>
      </c>
      <c r="G30" s="15">
        <f t="shared" si="3"/>
        <v>7932</v>
      </c>
      <c r="H30" s="15">
        <f t="shared" si="3"/>
        <v>4417</v>
      </c>
      <c r="I30" s="15">
        <f t="shared" si="3"/>
        <v>23292</v>
      </c>
      <c r="J30" s="15">
        <f t="shared" si="3"/>
        <v>69255</v>
      </c>
      <c r="K30" s="15">
        <f t="shared" si="3"/>
        <v>8897</v>
      </c>
      <c r="L30" s="15">
        <f t="shared" si="3"/>
        <v>5028</v>
      </c>
      <c r="M30" s="15">
        <f t="shared" si="3"/>
        <v>28489</v>
      </c>
    </row>
    <row r="31" spans="1:13" ht="15" customHeight="1" x14ac:dyDescent="0.25">
      <c r="A31" s="23" t="s">
        <v>52</v>
      </c>
      <c r="B31" s="15">
        <f t="shared" ref="B31:M31" si="4">+B10+B11+B12+B13+B15</f>
        <v>8785</v>
      </c>
      <c r="C31" s="15">
        <f t="shared" si="4"/>
        <v>1921</v>
      </c>
      <c r="D31" s="15">
        <f t="shared" si="4"/>
        <v>940</v>
      </c>
      <c r="E31" s="15">
        <f t="shared" si="4"/>
        <v>5191</v>
      </c>
      <c r="F31" s="15">
        <f t="shared" si="4"/>
        <v>111232</v>
      </c>
      <c r="G31" s="15">
        <f t="shared" si="4"/>
        <v>16123</v>
      </c>
      <c r="H31" s="15">
        <f t="shared" si="4"/>
        <v>9616</v>
      </c>
      <c r="I31" s="15">
        <f t="shared" si="4"/>
        <v>29924</v>
      </c>
      <c r="J31" s="15">
        <f t="shared" si="4"/>
        <v>120017</v>
      </c>
      <c r="K31" s="15">
        <f t="shared" si="4"/>
        <v>18044</v>
      </c>
      <c r="L31" s="15">
        <f t="shared" si="4"/>
        <v>10556</v>
      </c>
      <c r="M31" s="15">
        <f t="shared" si="4"/>
        <v>35115</v>
      </c>
    </row>
    <row r="32" spans="1:13" ht="15" customHeight="1" x14ac:dyDescent="0.25">
      <c r="A32" s="22" t="s">
        <v>21</v>
      </c>
      <c r="B32" s="13">
        <f t="shared" ref="B32:M32" si="5">+B16+B17+B18+B19</f>
        <v>7777</v>
      </c>
      <c r="C32" s="13">
        <f t="shared" si="5"/>
        <v>1028</v>
      </c>
      <c r="D32" s="13">
        <f t="shared" si="5"/>
        <v>1285</v>
      </c>
      <c r="E32" s="13">
        <f t="shared" si="5"/>
        <v>5252</v>
      </c>
      <c r="F32" s="13">
        <f t="shared" si="5"/>
        <v>102023</v>
      </c>
      <c r="G32" s="13">
        <f t="shared" si="5"/>
        <v>10577</v>
      </c>
      <c r="H32" s="13">
        <f t="shared" si="5"/>
        <v>15537</v>
      </c>
      <c r="I32" s="13">
        <f t="shared" si="5"/>
        <v>31471</v>
      </c>
      <c r="J32" s="13">
        <f t="shared" si="5"/>
        <v>109800</v>
      </c>
      <c r="K32" s="13">
        <f t="shared" si="5"/>
        <v>11605</v>
      </c>
      <c r="L32" s="13">
        <f t="shared" si="5"/>
        <v>16822</v>
      </c>
      <c r="M32" s="13">
        <f t="shared" si="5"/>
        <v>36723</v>
      </c>
    </row>
    <row r="33" spans="1:13" ht="15" customHeight="1" x14ac:dyDescent="0.25">
      <c r="A33" s="22" t="s">
        <v>53</v>
      </c>
      <c r="B33" s="13">
        <f t="shared" ref="B33:M33" si="6">+B34+B35</f>
        <v>34405</v>
      </c>
      <c r="C33" s="13">
        <f t="shared" si="6"/>
        <v>4756</v>
      </c>
      <c r="D33" s="13">
        <f t="shared" si="6"/>
        <v>4778</v>
      </c>
      <c r="E33" s="13">
        <f t="shared" si="6"/>
        <v>12832</v>
      </c>
      <c r="F33" s="13">
        <f t="shared" si="6"/>
        <v>400201</v>
      </c>
      <c r="G33" s="13">
        <f t="shared" si="6"/>
        <v>48146</v>
      </c>
      <c r="H33" s="13">
        <f t="shared" si="6"/>
        <v>44735</v>
      </c>
      <c r="I33" s="13">
        <f t="shared" si="6"/>
        <v>93927</v>
      </c>
      <c r="J33" s="13">
        <f t="shared" si="6"/>
        <v>434606</v>
      </c>
      <c r="K33" s="13">
        <f t="shared" si="6"/>
        <v>52902</v>
      </c>
      <c r="L33" s="13">
        <f t="shared" si="6"/>
        <v>49513</v>
      </c>
      <c r="M33" s="13">
        <f t="shared" si="6"/>
        <v>106759</v>
      </c>
    </row>
    <row r="34" spans="1:13" ht="15" customHeight="1" x14ac:dyDescent="0.25">
      <c r="A34" s="23" t="s">
        <v>23</v>
      </c>
      <c r="B34" s="15">
        <f t="shared" ref="B34:M34" si="7">+B20+B21+B22+B23+B24+B25</f>
        <v>22517</v>
      </c>
      <c r="C34" s="15">
        <f t="shared" si="7"/>
        <v>2980</v>
      </c>
      <c r="D34" s="15">
        <f t="shared" si="7"/>
        <v>3200</v>
      </c>
      <c r="E34" s="15">
        <f t="shared" si="7"/>
        <v>8152</v>
      </c>
      <c r="F34" s="15">
        <f t="shared" si="7"/>
        <v>291572</v>
      </c>
      <c r="G34" s="15">
        <f t="shared" si="7"/>
        <v>33341</v>
      </c>
      <c r="H34" s="15">
        <f t="shared" si="7"/>
        <v>31383</v>
      </c>
      <c r="I34" s="15">
        <f t="shared" si="7"/>
        <v>64267</v>
      </c>
      <c r="J34" s="15">
        <f t="shared" si="7"/>
        <v>314089</v>
      </c>
      <c r="K34" s="15">
        <f t="shared" si="7"/>
        <v>36321</v>
      </c>
      <c r="L34" s="15">
        <f t="shared" si="7"/>
        <v>34583</v>
      </c>
      <c r="M34" s="15">
        <f t="shared" si="7"/>
        <v>72419</v>
      </c>
    </row>
    <row r="35" spans="1:13" ht="15" customHeight="1" x14ac:dyDescent="0.25">
      <c r="A35" s="16" t="s">
        <v>24</v>
      </c>
      <c r="B35" s="17">
        <f t="shared" ref="B35:M35" si="8">+B26+B27</f>
        <v>11888</v>
      </c>
      <c r="C35" s="17">
        <f t="shared" si="8"/>
        <v>1776</v>
      </c>
      <c r="D35" s="17">
        <f t="shared" si="8"/>
        <v>1578</v>
      </c>
      <c r="E35" s="17">
        <f t="shared" si="8"/>
        <v>4680</v>
      </c>
      <c r="F35" s="17">
        <f t="shared" si="8"/>
        <v>108629</v>
      </c>
      <c r="G35" s="17">
        <f t="shared" si="8"/>
        <v>14805</v>
      </c>
      <c r="H35" s="17">
        <f t="shared" si="8"/>
        <v>13352</v>
      </c>
      <c r="I35" s="17">
        <f t="shared" si="8"/>
        <v>29660</v>
      </c>
      <c r="J35" s="17">
        <f t="shared" si="8"/>
        <v>120517</v>
      </c>
      <c r="K35" s="17">
        <f t="shared" si="8"/>
        <v>16581</v>
      </c>
      <c r="L35" s="17">
        <f t="shared" si="8"/>
        <v>14930</v>
      </c>
      <c r="M35" s="17">
        <f t="shared" si="8"/>
        <v>34340</v>
      </c>
    </row>
    <row r="36" spans="1:13" ht="15" customHeight="1" x14ac:dyDescent="0.25">
      <c r="A36" s="100" t="s">
        <v>91</v>
      </c>
      <c r="B36" s="100"/>
      <c r="C36" s="100"/>
      <c r="D36" s="100"/>
      <c r="E36" s="100"/>
      <c r="F36" s="100"/>
    </row>
  </sheetData>
  <mergeCells count="19">
    <mergeCell ref="M4:M5"/>
    <mergeCell ref="A1:K1"/>
    <mergeCell ref="A36:F36"/>
    <mergeCell ref="A2:A6"/>
    <mergeCell ref="F4:F5"/>
    <mergeCell ref="G4:G5"/>
    <mergeCell ref="H4:H5"/>
    <mergeCell ref="I4:I5"/>
    <mergeCell ref="J4:J5"/>
    <mergeCell ref="K4:K5"/>
    <mergeCell ref="B2:E2"/>
    <mergeCell ref="F2:I2"/>
    <mergeCell ref="J2:M2"/>
    <mergeCell ref="B3:M3"/>
    <mergeCell ref="B4:B5"/>
    <mergeCell ref="C4:C5"/>
    <mergeCell ref="D4:D5"/>
    <mergeCell ref="E4:E5"/>
    <mergeCell ref="L4:L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18</vt:i4>
      </vt:variant>
    </vt:vector>
  </HeadingPairs>
  <TitlesOfParts>
    <vt:vector size="38" baseType="lpstr">
      <vt:lpstr>Tav.1</vt:lpstr>
      <vt:lpstr>Tav.2</vt:lpstr>
      <vt:lpstr>Tav.3.1</vt:lpstr>
      <vt:lpstr>Tav.3.2</vt:lpstr>
      <vt:lpstr>Tav.3.3</vt:lpstr>
      <vt:lpstr>Tav.4</vt:lpstr>
      <vt:lpstr>Tav.5</vt:lpstr>
      <vt:lpstr>Tav.6</vt:lpstr>
      <vt:lpstr>Tav.7</vt:lpstr>
      <vt:lpstr>Tav.8</vt:lpstr>
      <vt:lpstr>Tav.9</vt:lpstr>
      <vt:lpstr>Tav.10</vt:lpstr>
      <vt:lpstr>Tav.11.1</vt:lpstr>
      <vt:lpstr>Tav.11.2</vt:lpstr>
      <vt:lpstr>Tav.11.3</vt:lpstr>
      <vt:lpstr>Tav.12</vt:lpstr>
      <vt:lpstr>Tav.13</vt:lpstr>
      <vt:lpstr>Tav.14</vt:lpstr>
      <vt:lpstr>Tav.15</vt:lpstr>
      <vt:lpstr>Tav.16</vt:lpstr>
      <vt:lpstr>Tav.1!Area_stampa</vt:lpstr>
      <vt:lpstr>Tav.10!Area_stampa</vt:lpstr>
      <vt:lpstr>Tav.11.1!Area_stampa</vt:lpstr>
      <vt:lpstr>Tav.11.2!Area_stampa</vt:lpstr>
      <vt:lpstr>Tav.11.3!Area_stampa</vt:lpstr>
      <vt:lpstr>Tav.12!Area_stampa</vt:lpstr>
      <vt:lpstr>Tav.13!Area_stampa</vt:lpstr>
      <vt:lpstr>Tav.14!Area_stampa</vt:lpstr>
      <vt:lpstr>Tav.15!Area_stampa</vt:lpstr>
      <vt:lpstr>Tav.3.1!Area_stampa</vt:lpstr>
      <vt:lpstr>Tav.3.2!Area_stampa</vt:lpstr>
      <vt:lpstr>Tav.3.3!Area_stampa</vt:lpstr>
      <vt:lpstr>Tav.4!Area_stampa</vt:lpstr>
      <vt:lpstr>Tav.5!Area_stampa</vt:lpstr>
      <vt:lpstr>Tav.6!Area_stampa</vt:lpstr>
      <vt:lpstr>Tav.7!Area_stampa</vt:lpstr>
      <vt:lpstr>Tav.8!Area_stampa</vt:lpstr>
      <vt:lpstr>Tav.9!Area_stampa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vmoretti</dc:creator>
  <cp:lastModifiedBy>Chiara Gnesi</cp:lastModifiedBy>
  <cp:lastPrinted>2011-07-01T14:53:30Z</cp:lastPrinted>
  <dcterms:created xsi:type="dcterms:W3CDTF">2011-06-30T14:24:50Z</dcterms:created>
  <dcterms:modified xsi:type="dcterms:W3CDTF">2022-09-20T10:24:32Z</dcterms:modified>
</cp:coreProperties>
</file>