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8_{CEF021D5-8FC8-4A62-A39C-4478582A7F19}" xr6:coauthVersionLast="47" xr6:coauthVersionMax="47" xr10:uidLastSave="{00000000-0000-0000-0000-000000000000}"/>
  <bookViews>
    <workbookView xWindow="210" yWindow="690" windowWidth="20280" windowHeight="10830" tabRatio="608" xr2:uid="{00000000-000D-0000-FFFF-FFFF00000000}"/>
  </bookViews>
  <sheets>
    <sheet name="Indice" sheetId="79" r:id="rId1"/>
    <sheet name="Tav1" sheetId="9" r:id="rId2"/>
    <sheet name="Tav2" sheetId="57" r:id="rId3"/>
    <sheet name="Tav3" sheetId="59" r:id="rId4"/>
    <sheet name="Tav4" sheetId="58" r:id="rId5"/>
    <sheet name="Tav5" sheetId="14" r:id="rId6"/>
    <sheet name="Tav6" sheetId="47" r:id="rId7"/>
    <sheet name="Tav7" sheetId="17" r:id="rId8"/>
    <sheet name="Tav8" sheetId="69" r:id="rId9"/>
    <sheet name="Tav9" sheetId="49" r:id="rId10"/>
    <sheet name="Tav10" sheetId="18" r:id="rId11"/>
    <sheet name="Tav11" sheetId="51" r:id="rId12"/>
    <sheet name="Tav12" sheetId="70" r:id="rId13"/>
    <sheet name="Tav13" sheetId="16" r:id="rId14"/>
    <sheet name="Tav14" sheetId="52" r:id="rId15"/>
    <sheet name="Tav15" sheetId="72" r:id="rId16"/>
    <sheet name="Tav16" sheetId="30" r:id="rId17"/>
    <sheet name="Tav17" sheetId="33" r:id="rId18"/>
    <sheet name="Tav18" sheetId="76" r:id="rId19"/>
    <sheet name="Tav19" sheetId="75" r:id="rId20"/>
    <sheet name="Tav20" sheetId="77" r:id="rId21"/>
    <sheet name="Tav21" sheetId="80" r:id="rId22"/>
    <sheet name="Tav22" sheetId="81" r:id="rId23"/>
    <sheet name="Tav23" sheetId="82" r:id="rId24"/>
    <sheet name="Tav24" sheetId="83" r:id="rId25"/>
    <sheet name="Tav25" sheetId="111" r:id="rId26"/>
    <sheet name="Tav26" sheetId="112" r:id="rId27"/>
    <sheet name="Tav27" sheetId="113" r:id="rId28"/>
    <sheet name="Tav28" sheetId="114" r:id="rId29"/>
    <sheet name="Tav29" sheetId="84" r:id="rId30"/>
    <sheet name="Tav30" sheetId="86" r:id="rId31"/>
    <sheet name="Tav31" sheetId="87" r:id="rId32"/>
    <sheet name="Tav32" sheetId="88" r:id="rId33"/>
    <sheet name="Tav33" sheetId="89" r:id="rId34"/>
    <sheet name="Tav34" sheetId="90" r:id="rId35"/>
    <sheet name="Tav35" sheetId="91" r:id="rId36"/>
    <sheet name="Tav36" sheetId="92" r:id="rId37"/>
    <sheet name="Tav37" sheetId="93" r:id="rId38"/>
    <sheet name="Tav38" sheetId="96" r:id="rId39"/>
    <sheet name="Tav39" sheetId="97" r:id="rId40"/>
    <sheet name="Tav40" sheetId="116" r:id="rId41"/>
    <sheet name="Tav41" sheetId="117" r:id="rId42"/>
    <sheet name="Tav42" sheetId="118" r:id="rId43"/>
    <sheet name="Tav43" sheetId="119" r:id="rId44"/>
    <sheet name="Tav44" sheetId="98" r:id="rId45"/>
    <sheet name="Tav45" sheetId="100" r:id="rId46"/>
    <sheet name="Tav46" sheetId="101" r:id="rId47"/>
    <sheet name="Tav47" sheetId="102" r:id="rId48"/>
    <sheet name="Tav48" sheetId="65" r:id="rId49"/>
    <sheet name="Tav49" sheetId="64" r:id="rId50"/>
    <sheet name="Tav50" sheetId="63" r:id="rId51"/>
    <sheet name="Tav51" sheetId="25" r:id="rId52"/>
    <sheet name="Tav52" sheetId="19" r:id="rId53"/>
    <sheet name="Tav53" sheetId="21" r:id="rId54"/>
    <sheet name="Tav54" sheetId="20" r:id="rId55"/>
    <sheet name="Tav55" sheetId="104" r:id="rId56"/>
    <sheet name="Tav56" sheetId="103" r:id="rId57"/>
    <sheet name="Tav57" sheetId="105" r:id="rId58"/>
    <sheet name="Tav58" sheetId="106" r:id="rId59"/>
    <sheet name="Tav59" sheetId="107" r:id="rId60"/>
    <sheet name="Tav60" sheetId="108" r:id="rId61"/>
    <sheet name="Tav61" sheetId="115" r:id="rId62"/>
    <sheet name="Tav62" sheetId="109" r:id="rId63"/>
    <sheet name="Tav63" sheetId="110" r:id="rId64"/>
  </sheets>
  <definedNames>
    <definedName name="_xlnm._FilterDatabase" localSheetId="17" hidden="1">'Tav17'!$A$21:$AM$35</definedName>
    <definedName name="_xlnm._FilterDatabase" localSheetId="19" hidden="1">'Tav19'!$A$5:$AC$35</definedName>
    <definedName name="_xlnm._FilterDatabase" localSheetId="2" hidden="1">'Tav2'!$A$7:$AM$36</definedName>
    <definedName name="_xlnm._FilterDatabase" localSheetId="26" hidden="1">'Tav26'!$U$8:$W$36</definedName>
    <definedName name="_xlnm._FilterDatabase" localSheetId="27" hidden="1">'Tav27'!$A$8:$AF$113</definedName>
    <definedName name="_xlnm._FilterDatabase" localSheetId="28" hidden="1">'Tav28'!$A$6:$AJ$115</definedName>
    <definedName name="_xlnm._FilterDatabase" localSheetId="35" hidden="1">'Tav35'!$A$5:$T$33</definedName>
    <definedName name="_xlnm._FilterDatabase" localSheetId="42" hidden="1">'Tav42'!$A$4:$I$115</definedName>
    <definedName name="_xlnm._FilterDatabase" localSheetId="43" hidden="1">'Tav43'!$B$7:$I$113</definedName>
    <definedName name="_xlnm._FilterDatabase" localSheetId="48" hidden="1">'Tav48'!$A$8:$AV$37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8" i="77" l="1"/>
  <c r="M30" i="81" l="1"/>
  <c r="M31" i="81"/>
  <c r="M32" i="81"/>
  <c r="M33" i="81"/>
  <c r="M34" i="81"/>
  <c r="M35" i="81"/>
  <c r="M37" i="81"/>
  <c r="M8" i="81"/>
  <c r="M9" i="81"/>
  <c r="M10" i="81"/>
  <c r="M11" i="81"/>
  <c r="M12" i="81"/>
  <c r="M13" i="81"/>
  <c r="M14" i="81"/>
  <c r="M15" i="81"/>
  <c r="M16" i="81"/>
  <c r="M17" i="81"/>
  <c r="M18" i="81"/>
  <c r="M19" i="81"/>
  <c r="M20" i="81"/>
  <c r="M21" i="81"/>
  <c r="M22" i="81"/>
  <c r="M23" i="81"/>
  <c r="M24" i="81"/>
  <c r="M25" i="81"/>
  <c r="M26" i="81"/>
  <c r="M27" i="81"/>
  <c r="M28" i="81"/>
  <c r="M7" i="81"/>
  <c r="L28" i="81"/>
  <c r="L30" i="81"/>
  <c r="L31" i="81"/>
  <c r="L32" i="81"/>
  <c r="L33" i="81"/>
  <c r="L34" i="81"/>
  <c r="L35" i="81"/>
  <c r="L37" i="81"/>
  <c r="L27" i="81"/>
  <c r="L23" i="81"/>
  <c r="L24" i="81"/>
  <c r="L25" i="81"/>
  <c r="L26" i="81"/>
  <c r="L19" i="81"/>
  <c r="L20" i="81"/>
  <c r="L21" i="81"/>
  <c r="L22" i="81"/>
  <c r="L8" i="81"/>
  <c r="L9" i="81"/>
  <c r="L10" i="81"/>
  <c r="L11" i="81"/>
  <c r="L12" i="81"/>
  <c r="L13" i="81"/>
  <c r="L14" i="81"/>
  <c r="L15" i="81"/>
  <c r="L16" i="81"/>
  <c r="L17" i="81"/>
  <c r="L18" i="81"/>
  <c r="J25" i="81"/>
  <c r="J26" i="81"/>
  <c r="J27" i="81"/>
  <c r="J28" i="81"/>
  <c r="J30" i="81"/>
  <c r="J31" i="81"/>
  <c r="J32" i="81"/>
  <c r="J33" i="81"/>
  <c r="J34" i="81"/>
  <c r="J35" i="81"/>
  <c r="J37" i="81"/>
  <c r="J21" i="81"/>
  <c r="J22" i="81"/>
  <c r="J23" i="81"/>
  <c r="J24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7" i="81"/>
  <c r="L7" i="81"/>
  <c r="K23" i="81"/>
  <c r="K24" i="81"/>
  <c r="K25" i="81"/>
  <c r="K26" i="81"/>
  <c r="K27" i="81"/>
  <c r="K28" i="81"/>
  <c r="K30" i="81"/>
  <c r="K31" i="81"/>
  <c r="K32" i="81"/>
  <c r="K33" i="81"/>
  <c r="K34" i="81"/>
  <c r="K35" i="81"/>
  <c r="K37" i="81"/>
  <c r="K8" i="81"/>
  <c r="K9" i="81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7" i="81"/>
  <c r="E10" i="101" l="1"/>
  <c r="F10" i="101"/>
  <c r="E15" i="101"/>
  <c r="F15" i="101"/>
  <c r="B10" i="101"/>
  <c r="C10" i="101"/>
  <c r="D10" i="101"/>
  <c r="B15" i="101"/>
  <c r="C15" i="101"/>
  <c r="D15" i="101"/>
  <c r="D48" i="119"/>
  <c r="E48" i="119"/>
  <c r="F48" i="119"/>
  <c r="G48" i="119"/>
  <c r="H48" i="119"/>
  <c r="I48" i="119"/>
  <c r="D49" i="119"/>
  <c r="E49" i="119"/>
  <c r="F49" i="119"/>
  <c r="G49" i="119"/>
  <c r="H49" i="119"/>
  <c r="I49" i="119"/>
  <c r="D50" i="119"/>
  <c r="E50" i="119"/>
  <c r="F50" i="119"/>
  <c r="G50" i="119"/>
  <c r="H50" i="119"/>
  <c r="I50" i="119"/>
  <c r="D51" i="119"/>
  <c r="E51" i="119"/>
  <c r="F51" i="119"/>
  <c r="G51" i="119"/>
  <c r="H51" i="119"/>
  <c r="I51" i="119"/>
  <c r="D52" i="119"/>
  <c r="E52" i="119"/>
  <c r="F52" i="119"/>
  <c r="G52" i="119"/>
  <c r="H52" i="119"/>
  <c r="I52" i="119"/>
  <c r="D53" i="119"/>
  <c r="E53" i="119"/>
  <c r="F53" i="119"/>
  <c r="G53" i="119"/>
  <c r="H53" i="119"/>
  <c r="I53" i="119"/>
  <c r="D54" i="119"/>
  <c r="E54" i="119"/>
  <c r="F54" i="119"/>
  <c r="G54" i="119"/>
  <c r="H54" i="119"/>
  <c r="I54" i="119"/>
  <c r="D55" i="119"/>
  <c r="E55" i="119"/>
  <c r="F55" i="119"/>
  <c r="G55" i="119"/>
  <c r="H55" i="119"/>
  <c r="I55" i="119"/>
  <c r="D56" i="119"/>
  <c r="E56" i="119"/>
  <c r="F56" i="119"/>
  <c r="G56" i="119"/>
  <c r="H56" i="119"/>
  <c r="I56" i="119"/>
  <c r="D57" i="119"/>
  <c r="E57" i="119"/>
  <c r="F57" i="119"/>
  <c r="G57" i="119"/>
  <c r="H57" i="119"/>
  <c r="I57" i="119"/>
  <c r="D58" i="119"/>
  <c r="E58" i="119"/>
  <c r="F58" i="119"/>
  <c r="G58" i="119"/>
  <c r="H58" i="119"/>
  <c r="I58" i="119"/>
  <c r="D59" i="119"/>
  <c r="E59" i="119"/>
  <c r="F59" i="119"/>
  <c r="G59" i="119"/>
  <c r="H59" i="119"/>
  <c r="I59" i="119"/>
  <c r="D60" i="119"/>
  <c r="E60" i="119"/>
  <c r="F60" i="119"/>
  <c r="G60" i="119"/>
  <c r="H60" i="119"/>
  <c r="I60" i="119"/>
  <c r="D61" i="119"/>
  <c r="E61" i="119"/>
  <c r="F61" i="119"/>
  <c r="G61" i="119"/>
  <c r="H61" i="119"/>
  <c r="I61" i="119"/>
  <c r="D62" i="119"/>
  <c r="E62" i="119"/>
  <c r="F62" i="119"/>
  <c r="G62" i="119"/>
  <c r="H62" i="119"/>
  <c r="I62" i="119"/>
  <c r="D63" i="119"/>
  <c r="E63" i="119"/>
  <c r="F63" i="119"/>
  <c r="G63" i="119"/>
  <c r="H63" i="119"/>
  <c r="I63" i="119"/>
  <c r="D64" i="119"/>
  <c r="E64" i="119"/>
  <c r="F64" i="119"/>
  <c r="G64" i="119"/>
  <c r="H64" i="119"/>
  <c r="I64" i="119"/>
  <c r="D65" i="119"/>
  <c r="E65" i="119"/>
  <c r="F65" i="119"/>
  <c r="G65" i="119"/>
  <c r="H65" i="119"/>
  <c r="I65" i="119"/>
  <c r="D66" i="119"/>
  <c r="E66" i="119"/>
  <c r="F66" i="119"/>
  <c r="G66" i="119"/>
  <c r="H66" i="119"/>
  <c r="I66" i="119"/>
  <c r="D67" i="119"/>
  <c r="E67" i="119"/>
  <c r="F67" i="119"/>
  <c r="G67" i="119"/>
  <c r="H67" i="119"/>
  <c r="I67" i="119"/>
  <c r="D68" i="119"/>
  <c r="E68" i="119"/>
  <c r="F68" i="119"/>
  <c r="G68" i="119"/>
  <c r="H68" i="119"/>
  <c r="I68" i="119"/>
  <c r="D69" i="119"/>
  <c r="E69" i="119"/>
  <c r="F69" i="119"/>
  <c r="G69" i="119"/>
  <c r="H69" i="119"/>
  <c r="I69" i="119"/>
  <c r="D70" i="119"/>
  <c r="E70" i="119"/>
  <c r="F70" i="119"/>
  <c r="G70" i="119"/>
  <c r="H70" i="119"/>
  <c r="I70" i="119"/>
  <c r="D71" i="119"/>
  <c r="E71" i="119"/>
  <c r="F71" i="119"/>
  <c r="G71" i="119"/>
  <c r="H71" i="119"/>
  <c r="I71" i="119"/>
  <c r="D72" i="119"/>
  <c r="E72" i="119"/>
  <c r="F72" i="119"/>
  <c r="G72" i="119"/>
  <c r="H72" i="119"/>
  <c r="I72" i="119"/>
  <c r="D73" i="119"/>
  <c r="E73" i="119"/>
  <c r="F73" i="119"/>
  <c r="G73" i="119"/>
  <c r="H73" i="119"/>
  <c r="I73" i="119"/>
  <c r="D74" i="119"/>
  <c r="E74" i="119"/>
  <c r="F74" i="119"/>
  <c r="G74" i="119"/>
  <c r="H74" i="119"/>
  <c r="I74" i="119"/>
  <c r="D75" i="119"/>
  <c r="E75" i="119"/>
  <c r="F75" i="119"/>
  <c r="G75" i="119"/>
  <c r="H75" i="119"/>
  <c r="I75" i="119"/>
  <c r="D76" i="119"/>
  <c r="E76" i="119"/>
  <c r="F76" i="119"/>
  <c r="G76" i="119"/>
  <c r="H76" i="119"/>
  <c r="I76" i="119"/>
  <c r="D77" i="119"/>
  <c r="E77" i="119"/>
  <c r="F77" i="119"/>
  <c r="G77" i="119"/>
  <c r="H77" i="119"/>
  <c r="I77" i="119"/>
  <c r="D78" i="119"/>
  <c r="E78" i="119"/>
  <c r="F78" i="119"/>
  <c r="G78" i="119"/>
  <c r="H78" i="119"/>
  <c r="I78" i="119"/>
  <c r="D79" i="119"/>
  <c r="E79" i="119"/>
  <c r="F79" i="119"/>
  <c r="G79" i="119"/>
  <c r="H79" i="119"/>
  <c r="I79" i="119"/>
  <c r="D80" i="119"/>
  <c r="E80" i="119"/>
  <c r="F80" i="119"/>
  <c r="G80" i="119"/>
  <c r="H80" i="119"/>
  <c r="I80" i="119"/>
  <c r="D81" i="119"/>
  <c r="E81" i="119"/>
  <c r="F81" i="119"/>
  <c r="G81" i="119"/>
  <c r="H81" i="119"/>
  <c r="I81" i="119"/>
  <c r="D82" i="119"/>
  <c r="E82" i="119"/>
  <c r="F82" i="119"/>
  <c r="G82" i="119"/>
  <c r="H82" i="119"/>
  <c r="I82" i="119"/>
  <c r="D83" i="119"/>
  <c r="E83" i="119"/>
  <c r="F83" i="119"/>
  <c r="G83" i="119"/>
  <c r="H83" i="119"/>
  <c r="I83" i="119"/>
  <c r="D84" i="119"/>
  <c r="E84" i="119"/>
  <c r="F84" i="119"/>
  <c r="G84" i="119"/>
  <c r="H84" i="119"/>
  <c r="I84" i="119"/>
  <c r="D85" i="119"/>
  <c r="E85" i="119"/>
  <c r="F85" i="119"/>
  <c r="G85" i="119"/>
  <c r="H85" i="119"/>
  <c r="I85" i="119"/>
  <c r="D86" i="119"/>
  <c r="E86" i="119"/>
  <c r="F86" i="119"/>
  <c r="G86" i="119"/>
  <c r="H86" i="119"/>
  <c r="I86" i="119"/>
  <c r="D87" i="119"/>
  <c r="E87" i="119"/>
  <c r="F87" i="119"/>
  <c r="G87" i="119"/>
  <c r="H87" i="119"/>
  <c r="I87" i="119"/>
  <c r="D88" i="119"/>
  <c r="E88" i="119"/>
  <c r="F88" i="119"/>
  <c r="G88" i="119"/>
  <c r="H88" i="119"/>
  <c r="I88" i="119"/>
  <c r="D89" i="119"/>
  <c r="E89" i="119"/>
  <c r="F89" i="119"/>
  <c r="G89" i="119"/>
  <c r="H89" i="119"/>
  <c r="I89" i="119"/>
  <c r="D90" i="119"/>
  <c r="E90" i="119"/>
  <c r="F90" i="119"/>
  <c r="G90" i="119"/>
  <c r="H90" i="119"/>
  <c r="I90" i="119"/>
  <c r="D91" i="119"/>
  <c r="E91" i="119"/>
  <c r="F91" i="119"/>
  <c r="G91" i="119"/>
  <c r="H91" i="119"/>
  <c r="I91" i="119"/>
  <c r="D92" i="119"/>
  <c r="E92" i="119"/>
  <c r="F92" i="119"/>
  <c r="G92" i="119"/>
  <c r="H92" i="119"/>
  <c r="I92" i="119"/>
  <c r="D93" i="119"/>
  <c r="E93" i="119"/>
  <c r="F93" i="119"/>
  <c r="G93" i="119"/>
  <c r="H93" i="119"/>
  <c r="I93" i="119"/>
  <c r="D94" i="119"/>
  <c r="E94" i="119"/>
  <c r="F94" i="119"/>
  <c r="G94" i="119"/>
  <c r="H94" i="119"/>
  <c r="I94" i="119"/>
  <c r="D95" i="119"/>
  <c r="E95" i="119"/>
  <c r="F95" i="119"/>
  <c r="G95" i="119"/>
  <c r="H95" i="119"/>
  <c r="I95" i="119"/>
  <c r="D96" i="119"/>
  <c r="E96" i="119"/>
  <c r="F96" i="119"/>
  <c r="G96" i="119"/>
  <c r="H96" i="119"/>
  <c r="I96" i="119"/>
  <c r="D97" i="119"/>
  <c r="E97" i="119"/>
  <c r="F97" i="119"/>
  <c r="G97" i="119"/>
  <c r="H97" i="119"/>
  <c r="I97" i="119"/>
  <c r="D98" i="119"/>
  <c r="E98" i="119"/>
  <c r="F98" i="119"/>
  <c r="G98" i="119"/>
  <c r="H98" i="119"/>
  <c r="I98" i="119"/>
  <c r="D99" i="119"/>
  <c r="E99" i="119"/>
  <c r="F99" i="119"/>
  <c r="G99" i="119"/>
  <c r="H99" i="119"/>
  <c r="I99" i="119"/>
  <c r="D100" i="119"/>
  <c r="E100" i="119"/>
  <c r="F100" i="119"/>
  <c r="G100" i="119"/>
  <c r="H100" i="119"/>
  <c r="I100" i="119"/>
  <c r="D101" i="119"/>
  <c r="E101" i="119"/>
  <c r="F101" i="119"/>
  <c r="G101" i="119"/>
  <c r="H101" i="119"/>
  <c r="I101" i="119"/>
  <c r="D102" i="119"/>
  <c r="E102" i="119"/>
  <c r="F102" i="119"/>
  <c r="G102" i="119"/>
  <c r="H102" i="119"/>
  <c r="I102" i="119"/>
  <c r="D103" i="119"/>
  <c r="E103" i="119"/>
  <c r="F103" i="119"/>
  <c r="G103" i="119"/>
  <c r="H103" i="119"/>
  <c r="I103" i="119"/>
  <c r="D104" i="119"/>
  <c r="E104" i="119"/>
  <c r="F104" i="119"/>
  <c r="G104" i="119"/>
  <c r="H104" i="119"/>
  <c r="I104" i="119"/>
  <c r="D105" i="119"/>
  <c r="E105" i="119"/>
  <c r="F105" i="119"/>
  <c r="G105" i="119"/>
  <c r="H105" i="119"/>
  <c r="I105" i="119"/>
  <c r="D106" i="119"/>
  <c r="E106" i="119"/>
  <c r="F106" i="119"/>
  <c r="G106" i="119"/>
  <c r="H106" i="119"/>
  <c r="I106" i="119"/>
  <c r="D107" i="119"/>
  <c r="E107" i="119"/>
  <c r="F107" i="119"/>
  <c r="G107" i="119"/>
  <c r="H107" i="119"/>
  <c r="I107" i="119"/>
  <c r="D108" i="119"/>
  <c r="E108" i="119"/>
  <c r="F108" i="119"/>
  <c r="G108" i="119"/>
  <c r="H108" i="119"/>
  <c r="I108" i="119"/>
  <c r="D109" i="119"/>
  <c r="E109" i="119"/>
  <c r="F109" i="119"/>
  <c r="G109" i="119"/>
  <c r="H109" i="119"/>
  <c r="I109" i="119"/>
  <c r="D110" i="119"/>
  <c r="E110" i="119"/>
  <c r="F110" i="119"/>
  <c r="G110" i="119"/>
  <c r="H110" i="119"/>
  <c r="I110" i="119"/>
  <c r="D111" i="119"/>
  <c r="E111" i="119"/>
  <c r="F111" i="119"/>
  <c r="G111" i="119"/>
  <c r="H111" i="119"/>
  <c r="I111" i="119"/>
  <c r="D112" i="119"/>
  <c r="E112" i="119"/>
  <c r="F112" i="119"/>
  <c r="G112" i="119"/>
  <c r="H112" i="119"/>
  <c r="I112" i="119"/>
  <c r="D113" i="119"/>
  <c r="E113" i="119"/>
  <c r="F113" i="119"/>
  <c r="G113" i="119"/>
  <c r="H113" i="119"/>
  <c r="I113" i="119"/>
  <c r="D9" i="119"/>
  <c r="E9" i="119"/>
  <c r="F9" i="119"/>
  <c r="G9" i="119"/>
  <c r="H9" i="119"/>
  <c r="I9" i="119"/>
  <c r="D10" i="119"/>
  <c r="E10" i="119"/>
  <c r="F10" i="119"/>
  <c r="G10" i="119"/>
  <c r="H10" i="119"/>
  <c r="I10" i="119"/>
  <c r="D11" i="119"/>
  <c r="E11" i="119"/>
  <c r="F11" i="119"/>
  <c r="G11" i="119"/>
  <c r="H11" i="119"/>
  <c r="I11" i="119"/>
  <c r="D12" i="119"/>
  <c r="E12" i="119"/>
  <c r="F12" i="119"/>
  <c r="G12" i="119"/>
  <c r="H12" i="119"/>
  <c r="I12" i="119"/>
  <c r="D13" i="119"/>
  <c r="E13" i="119"/>
  <c r="F13" i="119"/>
  <c r="G13" i="119"/>
  <c r="H13" i="119"/>
  <c r="I13" i="119"/>
  <c r="D14" i="119"/>
  <c r="E14" i="119"/>
  <c r="F14" i="119"/>
  <c r="G14" i="119"/>
  <c r="H14" i="119"/>
  <c r="I14" i="119"/>
  <c r="D15" i="119"/>
  <c r="E15" i="119"/>
  <c r="F15" i="119"/>
  <c r="G15" i="119"/>
  <c r="H15" i="119"/>
  <c r="I15" i="119"/>
  <c r="D16" i="119"/>
  <c r="E16" i="119"/>
  <c r="F16" i="119"/>
  <c r="G16" i="119"/>
  <c r="H16" i="119"/>
  <c r="I16" i="119"/>
  <c r="D17" i="119"/>
  <c r="E17" i="119"/>
  <c r="F17" i="119"/>
  <c r="G17" i="119"/>
  <c r="H17" i="119"/>
  <c r="I17" i="119"/>
  <c r="D18" i="119"/>
  <c r="E18" i="119"/>
  <c r="F18" i="119"/>
  <c r="G18" i="119"/>
  <c r="H18" i="119"/>
  <c r="I18" i="119"/>
  <c r="D19" i="119"/>
  <c r="E19" i="119"/>
  <c r="F19" i="119"/>
  <c r="G19" i="119"/>
  <c r="H19" i="119"/>
  <c r="I19" i="119"/>
  <c r="D20" i="119"/>
  <c r="E20" i="119"/>
  <c r="F20" i="119"/>
  <c r="G20" i="119"/>
  <c r="H20" i="119"/>
  <c r="I20" i="119"/>
  <c r="D21" i="119"/>
  <c r="E21" i="119"/>
  <c r="F21" i="119"/>
  <c r="G21" i="119"/>
  <c r="H21" i="119"/>
  <c r="I21" i="119"/>
  <c r="D22" i="119"/>
  <c r="E22" i="119"/>
  <c r="F22" i="119"/>
  <c r="G22" i="119"/>
  <c r="H22" i="119"/>
  <c r="I22" i="119"/>
  <c r="D23" i="119"/>
  <c r="E23" i="119"/>
  <c r="F23" i="119"/>
  <c r="G23" i="119"/>
  <c r="H23" i="119"/>
  <c r="I23" i="119"/>
  <c r="D24" i="119"/>
  <c r="E24" i="119"/>
  <c r="F24" i="119"/>
  <c r="G24" i="119"/>
  <c r="H24" i="119"/>
  <c r="I24" i="119"/>
  <c r="D25" i="119"/>
  <c r="E25" i="119"/>
  <c r="F25" i="119"/>
  <c r="G25" i="119"/>
  <c r="H25" i="119"/>
  <c r="I25" i="119"/>
  <c r="D26" i="119"/>
  <c r="E26" i="119"/>
  <c r="F26" i="119"/>
  <c r="G26" i="119"/>
  <c r="H26" i="119"/>
  <c r="I26" i="119"/>
  <c r="D27" i="119"/>
  <c r="E27" i="119"/>
  <c r="F27" i="119"/>
  <c r="G27" i="119"/>
  <c r="H27" i="119"/>
  <c r="I27" i="119"/>
  <c r="D28" i="119"/>
  <c r="E28" i="119"/>
  <c r="F28" i="119"/>
  <c r="G28" i="119"/>
  <c r="H28" i="119"/>
  <c r="I28" i="119"/>
  <c r="D29" i="119"/>
  <c r="E29" i="119"/>
  <c r="F29" i="119"/>
  <c r="G29" i="119"/>
  <c r="H29" i="119"/>
  <c r="I29" i="119"/>
  <c r="D30" i="119"/>
  <c r="E30" i="119"/>
  <c r="F30" i="119"/>
  <c r="G30" i="119"/>
  <c r="H30" i="119"/>
  <c r="I30" i="119"/>
  <c r="D31" i="119"/>
  <c r="E31" i="119"/>
  <c r="F31" i="119"/>
  <c r="G31" i="119"/>
  <c r="H31" i="119"/>
  <c r="I31" i="119"/>
  <c r="D32" i="119"/>
  <c r="E32" i="119"/>
  <c r="F32" i="119"/>
  <c r="G32" i="119"/>
  <c r="H32" i="119"/>
  <c r="I32" i="119"/>
  <c r="D33" i="119"/>
  <c r="E33" i="119"/>
  <c r="F33" i="119"/>
  <c r="G33" i="119"/>
  <c r="H33" i="119"/>
  <c r="I33" i="119"/>
  <c r="D34" i="119"/>
  <c r="E34" i="119"/>
  <c r="F34" i="119"/>
  <c r="G34" i="119"/>
  <c r="H34" i="119"/>
  <c r="I34" i="119"/>
  <c r="D35" i="119"/>
  <c r="E35" i="119"/>
  <c r="F35" i="119"/>
  <c r="G35" i="119"/>
  <c r="H35" i="119"/>
  <c r="I35" i="119"/>
  <c r="D36" i="119"/>
  <c r="E36" i="119"/>
  <c r="F36" i="119"/>
  <c r="G36" i="119"/>
  <c r="H36" i="119"/>
  <c r="I36" i="119"/>
  <c r="D37" i="119"/>
  <c r="E37" i="119"/>
  <c r="F37" i="119"/>
  <c r="G37" i="119"/>
  <c r="H37" i="119"/>
  <c r="I37" i="119"/>
  <c r="D38" i="119"/>
  <c r="E38" i="119"/>
  <c r="F38" i="119"/>
  <c r="G38" i="119"/>
  <c r="H38" i="119"/>
  <c r="I38" i="119"/>
  <c r="D39" i="119"/>
  <c r="E39" i="119"/>
  <c r="F39" i="119"/>
  <c r="G39" i="119"/>
  <c r="H39" i="119"/>
  <c r="I39" i="119"/>
  <c r="D40" i="119"/>
  <c r="E40" i="119"/>
  <c r="F40" i="119"/>
  <c r="G40" i="119"/>
  <c r="H40" i="119"/>
  <c r="I40" i="119"/>
  <c r="D41" i="119"/>
  <c r="E41" i="119"/>
  <c r="F41" i="119"/>
  <c r="G41" i="119"/>
  <c r="H41" i="119"/>
  <c r="I41" i="119"/>
  <c r="D42" i="119"/>
  <c r="E42" i="119"/>
  <c r="F42" i="119"/>
  <c r="G42" i="119"/>
  <c r="H42" i="119"/>
  <c r="I42" i="119"/>
  <c r="D43" i="119"/>
  <c r="E43" i="119"/>
  <c r="F43" i="119"/>
  <c r="G43" i="119"/>
  <c r="H43" i="119"/>
  <c r="I43" i="119"/>
  <c r="D44" i="119"/>
  <c r="E44" i="119"/>
  <c r="F44" i="119"/>
  <c r="G44" i="119"/>
  <c r="H44" i="119"/>
  <c r="I44" i="119"/>
  <c r="D45" i="119"/>
  <c r="E45" i="119"/>
  <c r="F45" i="119"/>
  <c r="G45" i="119"/>
  <c r="H45" i="119"/>
  <c r="I45" i="119"/>
  <c r="D46" i="119"/>
  <c r="E46" i="119"/>
  <c r="F46" i="119"/>
  <c r="G46" i="119"/>
  <c r="H46" i="119"/>
  <c r="I46" i="119"/>
  <c r="D47" i="119"/>
  <c r="E47" i="119"/>
  <c r="F47" i="119"/>
  <c r="G47" i="119"/>
  <c r="H47" i="119"/>
  <c r="I47" i="119"/>
  <c r="D8" i="119"/>
  <c r="E8" i="119"/>
  <c r="F8" i="119"/>
  <c r="G8" i="119"/>
  <c r="H8" i="119"/>
  <c r="I8" i="119"/>
  <c r="C9" i="119"/>
  <c r="C10" i="119"/>
  <c r="C11" i="119"/>
  <c r="C12" i="119"/>
  <c r="C13" i="119"/>
  <c r="C14" i="119"/>
  <c r="C15" i="119"/>
  <c r="C16" i="119"/>
  <c r="C17" i="119"/>
  <c r="C18" i="119"/>
  <c r="C19" i="119"/>
  <c r="C20" i="119"/>
  <c r="C21" i="119"/>
  <c r="C22" i="119"/>
  <c r="C23" i="119"/>
  <c r="C24" i="119"/>
  <c r="C25" i="119"/>
  <c r="C26" i="119"/>
  <c r="C27" i="119"/>
  <c r="C28" i="119"/>
  <c r="C29" i="119"/>
  <c r="C30" i="119"/>
  <c r="C31" i="119"/>
  <c r="C32" i="119"/>
  <c r="C33" i="119"/>
  <c r="C34" i="119"/>
  <c r="C35" i="119"/>
  <c r="C36" i="119"/>
  <c r="C37" i="119"/>
  <c r="C38" i="119"/>
  <c r="C39" i="119"/>
  <c r="C40" i="119"/>
  <c r="C41" i="119"/>
  <c r="C42" i="119"/>
  <c r="C43" i="119"/>
  <c r="C44" i="119"/>
  <c r="C45" i="119"/>
  <c r="C46" i="119"/>
  <c r="C47" i="119"/>
  <c r="C48" i="119"/>
  <c r="C49" i="119"/>
  <c r="C50" i="119"/>
  <c r="C51" i="119"/>
  <c r="C52" i="119"/>
  <c r="C53" i="119"/>
  <c r="C54" i="119"/>
  <c r="C55" i="119"/>
  <c r="C56" i="119"/>
  <c r="C57" i="119"/>
  <c r="C58" i="119"/>
  <c r="C59" i="119"/>
  <c r="C60" i="119"/>
  <c r="C61" i="119"/>
  <c r="C62" i="119"/>
  <c r="C63" i="119"/>
  <c r="C64" i="119"/>
  <c r="C65" i="119"/>
  <c r="C66" i="119"/>
  <c r="C67" i="119"/>
  <c r="C68" i="119"/>
  <c r="C69" i="119"/>
  <c r="C70" i="119"/>
  <c r="C71" i="119"/>
  <c r="C72" i="119"/>
  <c r="C73" i="119"/>
  <c r="C74" i="119"/>
  <c r="C75" i="119"/>
  <c r="C76" i="119"/>
  <c r="C77" i="119"/>
  <c r="C78" i="119"/>
  <c r="C79" i="119"/>
  <c r="C80" i="119"/>
  <c r="C81" i="119"/>
  <c r="C82" i="119"/>
  <c r="C83" i="119"/>
  <c r="C84" i="119"/>
  <c r="C85" i="119"/>
  <c r="C86" i="119"/>
  <c r="C87" i="119"/>
  <c r="C88" i="119"/>
  <c r="C89" i="119"/>
  <c r="C90" i="119"/>
  <c r="C91" i="119"/>
  <c r="C92" i="119"/>
  <c r="C93" i="119"/>
  <c r="C94" i="119"/>
  <c r="C95" i="119"/>
  <c r="C96" i="119"/>
  <c r="C97" i="119"/>
  <c r="C98" i="119"/>
  <c r="C99" i="119"/>
  <c r="C100" i="119"/>
  <c r="C101" i="119"/>
  <c r="C102" i="119"/>
  <c r="C103" i="119"/>
  <c r="C104" i="119"/>
  <c r="C105" i="119"/>
  <c r="C106" i="119"/>
  <c r="C107" i="119"/>
  <c r="C108" i="119"/>
  <c r="C109" i="119"/>
  <c r="C110" i="119"/>
  <c r="C111" i="119"/>
  <c r="C112" i="119"/>
  <c r="C113" i="119"/>
  <c r="C8" i="119"/>
  <c r="AT8" i="18"/>
  <c r="AU8" i="18"/>
  <c r="AV8" i="18"/>
  <c r="AT9" i="18"/>
  <c r="AU9" i="18"/>
  <c r="AV9" i="18"/>
  <c r="AT10" i="18"/>
  <c r="AU10" i="18"/>
  <c r="AV10" i="18"/>
  <c r="AT11" i="18"/>
  <c r="AU11" i="18"/>
  <c r="AV11" i="18"/>
  <c r="AT12" i="18"/>
  <c r="AU12" i="18"/>
  <c r="AV12" i="18"/>
  <c r="AT13" i="18"/>
  <c r="AU13" i="18"/>
  <c r="AV13" i="18"/>
  <c r="AT14" i="18"/>
  <c r="AU14" i="18"/>
  <c r="AV14" i="18"/>
  <c r="AT15" i="18"/>
  <c r="AU15" i="18"/>
  <c r="AV15" i="18"/>
  <c r="AT16" i="18"/>
  <c r="AU16" i="18"/>
  <c r="AV16" i="18"/>
  <c r="AT17" i="18"/>
  <c r="AU17" i="18"/>
  <c r="AV17" i="18"/>
  <c r="AT18" i="18"/>
  <c r="AU18" i="18"/>
  <c r="AV18" i="18"/>
  <c r="AT19" i="18"/>
  <c r="AU19" i="18"/>
  <c r="AV19" i="18"/>
  <c r="AT20" i="18"/>
  <c r="AU20" i="18"/>
  <c r="AV20" i="18"/>
  <c r="AT21" i="18"/>
  <c r="AU21" i="18"/>
  <c r="AV21" i="18"/>
  <c r="AT22" i="18"/>
  <c r="AU22" i="18"/>
  <c r="AV22" i="18"/>
  <c r="AT23" i="18"/>
  <c r="AU23" i="18"/>
  <c r="AV23" i="18"/>
  <c r="AT24" i="18"/>
  <c r="AU24" i="18"/>
  <c r="AV24" i="18"/>
  <c r="AT25" i="18"/>
  <c r="AU25" i="18"/>
  <c r="AV25" i="18"/>
  <c r="AT26" i="18"/>
  <c r="AU26" i="18"/>
  <c r="AV26" i="18"/>
  <c r="AT27" i="18"/>
  <c r="AU27" i="18"/>
  <c r="AV27" i="18"/>
  <c r="AT28" i="18"/>
  <c r="AU28" i="18"/>
  <c r="AV28" i="18"/>
  <c r="AT30" i="18"/>
  <c r="AU30" i="18"/>
  <c r="AV30" i="18"/>
  <c r="AT31" i="18"/>
  <c r="AU31" i="18"/>
  <c r="AV31" i="18"/>
  <c r="AT32" i="18"/>
  <c r="AU32" i="18"/>
  <c r="AV32" i="18"/>
  <c r="AT33" i="18"/>
  <c r="AU33" i="18"/>
  <c r="AV33" i="18"/>
  <c r="AT34" i="18"/>
  <c r="AU34" i="18"/>
  <c r="AV34" i="18"/>
  <c r="AU7" i="18"/>
  <c r="AV7" i="18"/>
  <c r="AT7" i="18"/>
  <c r="G9" i="117" l="1"/>
  <c r="H9" i="117"/>
  <c r="B10" i="117"/>
  <c r="H10" i="117"/>
  <c r="B11" i="117"/>
  <c r="C11" i="117"/>
  <c r="B12" i="117"/>
  <c r="E13" i="117"/>
  <c r="E14" i="117"/>
  <c r="F14" i="117"/>
  <c r="F15" i="117"/>
  <c r="G15" i="117"/>
  <c r="F16" i="117"/>
  <c r="G16" i="117"/>
  <c r="H16" i="117"/>
  <c r="G19" i="117"/>
  <c r="H19" i="117"/>
  <c r="B20" i="117"/>
  <c r="H20" i="117"/>
  <c r="B21" i="117"/>
  <c r="C21" i="117"/>
  <c r="B22" i="117"/>
  <c r="E23" i="117"/>
  <c r="E24" i="117"/>
  <c r="F24" i="117"/>
  <c r="F25" i="117"/>
  <c r="G25" i="117"/>
  <c r="F26" i="117"/>
  <c r="G26" i="117"/>
  <c r="H26" i="117"/>
  <c r="G27" i="117"/>
  <c r="H27" i="117"/>
  <c r="B28" i="117"/>
  <c r="H28" i="117"/>
  <c r="B29" i="117"/>
  <c r="C29" i="117"/>
  <c r="B31" i="117"/>
  <c r="E32" i="117"/>
  <c r="F32" i="117"/>
  <c r="E33" i="117"/>
  <c r="F33" i="117"/>
  <c r="G33" i="117"/>
  <c r="F34" i="117"/>
  <c r="G34" i="117"/>
  <c r="H34" i="117"/>
  <c r="F35" i="117"/>
  <c r="G35" i="117"/>
  <c r="H35" i="117"/>
  <c r="B36" i="117"/>
  <c r="F36" i="117"/>
  <c r="G36" i="117"/>
  <c r="H36" i="117"/>
  <c r="C8" i="117"/>
  <c r="H8" i="117"/>
  <c r="B8" i="117"/>
  <c r="C36" i="116"/>
  <c r="C16" i="117" s="1"/>
  <c r="D36" i="116"/>
  <c r="D16" i="117" s="1"/>
  <c r="E36" i="116"/>
  <c r="E11" i="117" s="1"/>
  <c r="F36" i="116"/>
  <c r="F11" i="117" s="1"/>
  <c r="G36" i="116"/>
  <c r="G11" i="117" s="1"/>
  <c r="H36" i="116"/>
  <c r="H11" i="117" s="1"/>
  <c r="B36" i="116"/>
  <c r="B15" i="117" s="1"/>
  <c r="C31" i="117" l="1"/>
  <c r="E34" i="117"/>
  <c r="C23" i="117"/>
  <c r="D13" i="117"/>
  <c r="E15" i="117"/>
  <c r="E35" i="117"/>
  <c r="C33" i="117"/>
  <c r="B32" i="117"/>
  <c r="H29" i="117"/>
  <c r="G28" i="117"/>
  <c r="F27" i="117"/>
  <c r="E26" i="117"/>
  <c r="D25" i="117"/>
  <c r="C24" i="117"/>
  <c r="B23" i="117"/>
  <c r="H21" i="117"/>
  <c r="G20" i="117"/>
  <c r="F19" i="117"/>
  <c r="E16" i="117"/>
  <c r="D15" i="117"/>
  <c r="C14" i="117"/>
  <c r="B13" i="117"/>
  <c r="G10" i="117"/>
  <c r="F9" i="117"/>
  <c r="D22" i="117"/>
  <c r="D12" i="117"/>
  <c r="D23" i="117"/>
  <c r="C12" i="117"/>
  <c r="D33" i="117"/>
  <c r="E25" i="117"/>
  <c r="D34" i="117"/>
  <c r="H18" i="117"/>
  <c r="H17" i="117"/>
  <c r="G8" i="117"/>
  <c r="E36" i="117"/>
  <c r="D35" i="117"/>
  <c r="C34" i="117"/>
  <c r="B33" i="117"/>
  <c r="H31" i="117"/>
  <c r="G29" i="117"/>
  <c r="F28" i="117"/>
  <c r="E27" i="117"/>
  <c r="D26" i="117"/>
  <c r="C25" i="117"/>
  <c r="B24" i="117"/>
  <c r="H22" i="117"/>
  <c r="G21" i="117"/>
  <c r="F20" i="117"/>
  <c r="E19" i="117"/>
  <c r="C15" i="117"/>
  <c r="B14" i="117"/>
  <c r="H12" i="117"/>
  <c r="F10" i="117"/>
  <c r="E9" i="117"/>
  <c r="D17" i="117"/>
  <c r="D18" i="117"/>
  <c r="D32" i="117"/>
  <c r="C32" i="117"/>
  <c r="D24" i="117"/>
  <c r="D14" i="117"/>
  <c r="G18" i="117"/>
  <c r="G17" i="117"/>
  <c r="F8" i="117"/>
  <c r="D36" i="117"/>
  <c r="C35" i="117"/>
  <c r="B34" i="117"/>
  <c r="H32" i="117"/>
  <c r="G31" i="117"/>
  <c r="F29" i="117"/>
  <c r="E28" i="117"/>
  <c r="D27" i="117"/>
  <c r="C26" i="117"/>
  <c r="B25" i="117"/>
  <c r="H23" i="117"/>
  <c r="G22" i="117"/>
  <c r="F21" i="117"/>
  <c r="E20" i="117"/>
  <c r="D19" i="117"/>
  <c r="H13" i="117"/>
  <c r="G12" i="117"/>
  <c r="E10" i="117"/>
  <c r="D9" i="117"/>
  <c r="C18" i="117"/>
  <c r="C17" i="117"/>
  <c r="C13" i="117"/>
  <c r="B17" i="117"/>
  <c r="B18" i="117"/>
  <c r="F18" i="117"/>
  <c r="F17" i="117"/>
  <c r="E8" i="117"/>
  <c r="C36" i="117"/>
  <c r="B35" i="117"/>
  <c r="H33" i="117"/>
  <c r="G32" i="117"/>
  <c r="F31" i="117"/>
  <c r="E29" i="117"/>
  <c r="D28" i="117"/>
  <c r="C27" i="117"/>
  <c r="B26" i="117"/>
  <c r="H24" i="117"/>
  <c r="G23" i="117"/>
  <c r="F22" i="117"/>
  <c r="E21" i="117"/>
  <c r="D20" i="117"/>
  <c r="C19" i="117"/>
  <c r="B16" i="117"/>
  <c r="H14" i="117"/>
  <c r="G13" i="117"/>
  <c r="F12" i="117"/>
  <c r="D10" i="117"/>
  <c r="C9" i="117"/>
  <c r="D31" i="117"/>
  <c r="C22" i="117"/>
  <c r="E17" i="117"/>
  <c r="E18" i="117"/>
  <c r="D8" i="117"/>
  <c r="E31" i="117"/>
  <c r="D29" i="117"/>
  <c r="C28" i="117"/>
  <c r="B27" i="117"/>
  <c r="H25" i="117"/>
  <c r="G24" i="117"/>
  <c r="F23" i="117"/>
  <c r="E22" i="117"/>
  <c r="D21" i="117"/>
  <c r="C20" i="117"/>
  <c r="B19" i="117"/>
  <c r="H15" i="117"/>
  <c r="G14" i="117"/>
  <c r="F13" i="117"/>
  <c r="E12" i="117"/>
  <c r="D11" i="117"/>
  <c r="C10" i="117"/>
  <c r="B9" i="117"/>
  <c r="J7" i="115"/>
  <c r="K7" i="115"/>
  <c r="J8" i="115"/>
  <c r="K8" i="115"/>
  <c r="J9" i="115"/>
  <c r="K9" i="115"/>
  <c r="J10" i="115"/>
  <c r="K10" i="115"/>
  <c r="J11" i="115"/>
  <c r="K11" i="115"/>
  <c r="J12" i="115"/>
  <c r="K12" i="115"/>
  <c r="J13" i="115"/>
  <c r="K13" i="115"/>
  <c r="J14" i="115"/>
  <c r="K14" i="115"/>
  <c r="J15" i="115"/>
  <c r="K15" i="115"/>
  <c r="J16" i="115"/>
  <c r="K16" i="115"/>
  <c r="J17" i="115"/>
  <c r="K17" i="115"/>
  <c r="J18" i="115"/>
  <c r="K18" i="115"/>
  <c r="J19" i="115"/>
  <c r="K19" i="115"/>
  <c r="J20" i="115"/>
  <c r="K20" i="115"/>
  <c r="J21" i="115"/>
  <c r="K21" i="115"/>
  <c r="J22" i="115"/>
  <c r="K22" i="115"/>
  <c r="J23" i="115"/>
  <c r="K23" i="115"/>
  <c r="J24" i="115"/>
  <c r="K24" i="115"/>
  <c r="J25" i="115"/>
  <c r="K25" i="115"/>
  <c r="J26" i="115"/>
  <c r="K26" i="115"/>
  <c r="J27" i="115"/>
  <c r="K27" i="115"/>
  <c r="J28" i="115"/>
  <c r="K28" i="115"/>
  <c r="J29" i="115"/>
  <c r="K29" i="115"/>
  <c r="J30" i="115"/>
  <c r="K30" i="115"/>
  <c r="J31" i="115"/>
  <c r="K31" i="115"/>
  <c r="J32" i="115"/>
  <c r="K32" i="115"/>
  <c r="E9" i="114" l="1"/>
  <c r="H9" i="114"/>
  <c r="K9" i="114"/>
  <c r="N9" i="114"/>
  <c r="Q9" i="114"/>
  <c r="T9" i="114"/>
  <c r="E10" i="114"/>
  <c r="H10" i="114"/>
  <c r="K10" i="114"/>
  <c r="N10" i="114"/>
  <c r="Q10" i="114"/>
  <c r="T10" i="114"/>
  <c r="E11" i="114"/>
  <c r="H11" i="114"/>
  <c r="K11" i="114"/>
  <c r="N11" i="114"/>
  <c r="Q11" i="114"/>
  <c r="T11" i="114"/>
  <c r="E12" i="114"/>
  <c r="H12" i="114"/>
  <c r="K12" i="114"/>
  <c r="N12" i="114"/>
  <c r="Q12" i="114"/>
  <c r="T12" i="114"/>
  <c r="E13" i="114"/>
  <c r="H13" i="114"/>
  <c r="K13" i="114"/>
  <c r="N13" i="114"/>
  <c r="Q13" i="114"/>
  <c r="T13" i="114"/>
  <c r="E14" i="114"/>
  <c r="H14" i="114"/>
  <c r="K14" i="114"/>
  <c r="N14" i="114"/>
  <c r="Q14" i="114"/>
  <c r="T14" i="114"/>
  <c r="E15" i="114"/>
  <c r="H15" i="114"/>
  <c r="K15" i="114"/>
  <c r="N15" i="114"/>
  <c r="Q15" i="114"/>
  <c r="T15" i="114"/>
  <c r="E16" i="114"/>
  <c r="H16" i="114"/>
  <c r="K16" i="114"/>
  <c r="N16" i="114"/>
  <c r="Q16" i="114"/>
  <c r="T16" i="114"/>
  <c r="E17" i="114"/>
  <c r="H17" i="114"/>
  <c r="K17" i="114"/>
  <c r="N17" i="114"/>
  <c r="Q17" i="114"/>
  <c r="T17" i="114"/>
  <c r="E18" i="114"/>
  <c r="H18" i="114"/>
  <c r="K18" i="114"/>
  <c r="N18" i="114"/>
  <c r="Q18" i="114"/>
  <c r="T18" i="114"/>
  <c r="E19" i="114"/>
  <c r="H19" i="114"/>
  <c r="K19" i="114"/>
  <c r="N19" i="114"/>
  <c r="Q19" i="114"/>
  <c r="T19" i="114"/>
  <c r="E20" i="114"/>
  <c r="H20" i="114"/>
  <c r="K20" i="114"/>
  <c r="N20" i="114"/>
  <c r="Q20" i="114"/>
  <c r="T20" i="114"/>
  <c r="E21" i="114"/>
  <c r="H21" i="114"/>
  <c r="K21" i="114"/>
  <c r="N21" i="114"/>
  <c r="Q21" i="114"/>
  <c r="T21" i="114"/>
  <c r="E22" i="114"/>
  <c r="H22" i="114"/>
  <c r="K22" i="114"/>
  <c r="N22" i="114"/>
  <c r="Q22" i="114"/>
  <c r="T22" i="114"/>
  <c r="E23" i="114"/>
  <c r="H23" i="114"/>
  <c r="K23" i="114"/>
  <c r="N23" i="114"/>
  <c r="Q23" i="114"/>
  <c r="T23" i="114"/>
  <c r="E24" i="114"/>
  <c r="H24" i="114"/>
  <c r="K24" i="114"/>
  <c r="N24" i="114"/>
  <c r="Q24" i="114"/>
  <c r="T24" i="114"/>
  <c r="E25" i="114"/>
  <c r="H25" i="114"/>
  <c r="K25" i="114"/>
  <c r="N25" i="114"/>
  <c r="Q25" i="114"/>
  <c r="T25" i="114"/>
  <c r="E26" i="114"/>
  <c r="H26" i="114"/>
  <c r="K26" i="114"/>
  <c r="N26" i="114"/>
  <c r="Q26" i="114"/>
  <c r="T26" i="114"/>
  <c r="E27" i="114"/>
  <c r="H27" i="114"/>
  <c r="K27" i="114"/>
  <c r="N27" i="114"/>
  <c r="Q27" i="114"/>
  <c r="T27" i="114"/>
  <c r="E28" i="114"/>
  <c r="H28" i="114"/>
  <c r="K28" i="114"/>
  <c r="N28" i="114"/>
  <c r="Q28" i="114"/>
  <c r="T28" i="114"/>
  <c r="E29" i="114"/>
  <c r="H29" i="114"/>
  <c r="K29" i="114"/>
  <c r="N29" i="114"/>
  <c r="Q29" i="114"/>
  <c r="T29" i="114"/>
  <c r="E30" i="114"/>
  <c r="H30" i="114"/>
  <c r="K30" i="114"/>
  <c r="N30" i="114"/>
  <c r="Q30" i="114"/>
  <c r="T30" i="114"/>
  <c r="E31" i="114"/>
  <c r="H31" i="114"/>
  <c r="K31" i="114"/>
  <c r="N31" i="114"/>
  <c r="Q31" i="114"/>
  <c r="T31" i="114"/>
  <c r="E32" i="114"/>
  <c r="H32" i="114"/>
  <c r="K32" i="114"/>
  <c r="N32" i="114"/>
  <c r="Q32" i="114"/>
  <c r="T32" i="114"/>
  <c r="E33" i="114"/>
  <c r="H33" i="114"/>
  <c r="K33" i="114"/>
  <c r="N33" i="114"/>
  <c r="Q33" i="114"/>
  <c r="T33" i="114"/>
  <c r="E34" i="114"/>
  <c r="H34" i="114"/>
  <c r="K34" i="114"/>
  <c r="N34" i="114"/>
  <c r="Q34" i="114"/>
  <c r="T34" i="114"/>
  <c r="E35" i="114"/>
  <c r="H35" i="114"/>
  <c r="K35" i="114"/>
  <c r="N35" i="114"/>
  <c r="Q35" i="114"/>
  <c r="T35" i="114"/>
  <c r="E36" i="114"/>
  <c r="H36" i="114"/>
  <c r="K36" i="114"/>
  <c r="N36" i="114"/>
  <c r="Q36" i="114"/>
  <c r="T36" i="114"/>
  <c r="E37" i="114"/>
  <c r="H37" i="114"/>
  <c r="K37" i="114"/>
  <c r="N37" i="114"/>
  <c r="Q37" i="114"/>
  <c r="T37" i="114"/>
  <c r="E38" i="114"/>
  <c r="H38" i="114"/>
  <c r="K38" i="114"/>
  <c r="N38" i="114"/>
  <c r="Q38" i="114"/>
  <c r="T38" i="114"/>
  <c r="E39" i="114"/>
  <c r="G39" i="114"/>
  <c r="H39" i="114"/>
  <c r="K39" i="114"/>
  <c r="N39" i="114"/>
  <c r="Q39" i="114"/>
  <c r="T39" i="114"/>
  <c r="E40" i="114"/>
  <c r="G40" i="114"/>
  <c r="H40" i="114"/>
  <c r="K40" i="114"/>
  <c r="N40" i="114"/>
  <c r="Q40" i="114"/>
  <c r="T40" i="114"/>
  <c r="E41" i="114"/>
  <c r="H41" i="114"/>
  <c r="K41" i="114"/>
  <c r="N41" i="114"/>
  <c r="Q41" i="114"/>
  <c r="T41" i="114"/>
  <c r="E42" i="114"/>
  <c r="H42" i="114"/>
  <c r="K42" i="114"/>
  <c r="N42" i="114"/>
  <c r="Q42" i="114"/>
  <c r="T42" i="114"/>
  <c r="E43" i="114"/>
  <c r="H43" i="114"/>
  <c r="K43" i="114"/>
  <c r="N43" i="114"/>
  <c r="Q43" i="114"/>
  <c r="T43" i="114"/>
  <c r="E44" i="114"/>
  <c r="H44" i="114"/>
  <c r="K44" i="114"/>
  <c r="N44" i="114"/>
  <c r="Q44" i="114"/>
  <c r="T44" i="114"/>
  <c r="E45" i="114"/>
  <c r="H45" i="114"/>
  <c r="K45" i="114"/>
  <c r="N45" i="114"/>
  <c r="Q45" i="114"/>
  <c r="T45" i="114"/>
  <c r="E46" i="114"/>
  <c r="H46" i="114"/>
  <c r="K46" i="114"/>
  <c r="N46" i="114"/>
  <c r="Q46" i="114"/>
  <c r="T46" i="114"/>
  <c r="E47" i="114"/>
  <c r="G47" i="114"/>
  <c r="H47" i="114"/>
  <c r="K47" i="114"/>
  <c r="N47" i="114"/>
  <c r="P47" i="114"/>
  <c r="Q47" i="114"/>
  <c r="T47" i="114"/>
  <c r="E48" i="114"/>
  <c r="H48" i="114"/>
  <c r="K48" i="114"/>
  <c r="N48" i="114"/>
  <c r="Q48" i="114"/>
  <c r="T48" i="114"/>
  <c r="E49" i="114"/>
  <c r="H49" i="114"/>
  <c r="K49" i="114"/>
  <c r="N49" i="114"/>
  <c r="Q49" i="114"/>
  <c r="T49" i="114"/>
  <c r="E50" i="114"/>
  <c r="G50" i="114"/>
  <c r="H50" i="114"/>
  <c r="K50" i="114"/>
  <c r="N50" i="114"/>
  <c r="Q50" i="114"/>
  <c r="T50" i="114"/>
  <c r="E51" i="114"/>
  <c r="H51" i="114"/>
  <c r="K51" i="114"/>
  <c r="N51" i="114"/>
  <c r="Q51" i="114"/>
  <c r="T51" i="114"/>
  <c r="D52" i="114"/>
  <c r="E52" i="114"/>
  <c r="H52" i="114"/>
  <c r="K52" i="114"/>
  <c r="N52" i="114"/>
  <c r="Q52" i="114"/>
  <c r="T52" i="114"/>
  <c r="E53" i="114"/>
  <c r="H53" i="114"/>
  <c r="K53" i="114"/>
  <c r="N53" i="114"/>
  <c r="P53" i="114"/>
  <c r="Q53" i="114"/>
  <c r="T53" i="114"/>
  <c r="E54" i="114"/>
  <c r="H54" i="114"/>
  <c r="K54" i="114"/>
  <c r="N54" i="114"/>
  <c r="Q54" i="114"/>
  <c r="T54" i="114"/>
  <c r="E55" i="114"/>
  <c r="H55" i="114"/>
  <c r="K55" i="114"/>
  <c r="N55" i="114"/>
  <c r="Q55" i="114"/>
  <c r="T55" i="114"/>
  <c r="E56" i="114"/>
  <c r="H56" i="114"/>
  <c r="K56" i="114"/>
  <c r="N56" i="114"/>
  <c r="Q56" i="114"/>
  <c r="T56" i="114"/>
  <c r="E57" i="114"/>
  <c r="H57" i="114"/>
  <c r="K57" i="114"/>
  <c r="N57" i="114"/>
  <c r="O57" i="114"/>
  <c r="P57" i="114"/>
  <c r="Q57" i="114"/>
  <c r="T57" i="114"/>
  <c r="D58" i="114"/>
  <c r="E58" i="114"/>
  <c r="H58" i="114"/>
  <c r="K58" i="114"/>
  <c r="N58" i="114"/>
  <c r="Q58" i="114"/>
  <c r="T58" i="114"/>
  <c r="D59" i="114"/>
  <c r="E59" i="114"/>
  <c r="H59" i="114"/>
  <c r="K59" i="114"/>
  <c r="N59" i="114"/>
  <c r="Q59" i="114"/>
  <c r="T59" i="114"/>
  <c r="E60" i="114"/>
  <c r="H60" i="114"/>
  <c r="K60" i="114"/>
  <c r="N60" i="114"/>
  <c r="P60" i="114"/>
  <c r="Q60" i="114"/>
  <c r="T60" i="114"/>
  <c r="D61" i="114"/>
  <c r="E61" i="114"/>
  <c r="H61" i="114"/>
  <c r="K61" i="114"/>
  <c r="N61" i="114"/>
  <c r="Q61" i="114"/>
  <c r="T61" i="114"/>
  <c r="D62" i="114"/>
  <c r="E62" i="114"/>
  <c r="H62" i="114"/>
  <c r="K62" i="114"/>
  <c r="L62" i="114"/>
  <c r="M62" i="114"/>
  <c r="N62" i="114"/>
  <c r="Q62" i="114"/>
  <c r="T62" i="114"/>
  <c r="D63" i="114"/>
  <c r="E63" i="114"/>
  <c r="H63" i="114"/>
  <c r="K63" i="114"/>
  <c r="N63" i="114"/>
  <c r="Q63" i="114"/>
  <c r="T63" i="114"/>
  <c r="E64" i="114"/>
  <c r="G64" i="114"/>
  <c r="H64" i="114"/>
  <c r="K64" i="114"/>
  <c r="N64" i="114"/>
  <c r="Q64" i="114"/>
  <c r="T64" i="114"/>
  <c r="E65" i="114"/>
  <c r="H65" i="114"/>
  <c r="K65" i="114"/>
  <c r="L65" i="114"/>
  <c r="N65" i="114"/>
  <c r="P65" i="114"/>
  <c r="Q65" i="114"/>
  <c r="T65" i="114"/>
  <c r="D66" i="114"/>
  <c r="E66" i="114"/>
  <c r="H66" i="114"/>
  <c r="K66" i="114"/>
  <c r="N66" i="114"/>
  <c r="Q66" i="114"/>
  <c r="S66" i="114"/>
  <c r="T66" i="114"/>
  <c r="W66" i="114"/>
  <c r="AA66" i="114" s="1"/>
  <c r="E67" i="114"/>
  <c r="H67" i="114"/>
  <c r="J67" i="114"/>
  <c r="K67" i="114"/>
  <c r="N67" i="114"/>
  <c r="Q67" i="114"/>
  <c r="T67" i="114"/>
  <c r="E68" i="114"/>
  <c r="G68" i="114"/>
  <c r="H68" i="114"/>
  <c r="K68" i="114"/>
  <c r="N68" i="114"/>
  <c r="Q68" i="114"/>
  <c r="T68" i="114"/>
  <c r="D69" i="114"/>
  <c r="E69" i="114"/>
  <c r="H69" i="114"/>
  <c r="J69" i="114"/>
  <c r="K69" i="114"/>
  <c r="N69" i="114"/>
  <c r="Q69" i="114"/>
  <c r="T69" i="114"/>
  <c r="W69" i="114"/>
  <c r="E70" i="114"/>
  <c r="H70" i="114"/>
  <c r="K70" i="114"/>
  <c r="N70" i="114"/>
  <c r="Q70" i="114"/>
  <c r="T70" i="114"/>
  <c r="E71" i="114"/>
  <c r="H71" i="114"/>
  <c r="K71" i="114"/>
  <c r="N71" i="114"/>
  <c r="P71" i="114"/>
  <c r="Q71" i="114"/>
  <c r="T71" i="114"/>
  <c r="C72" i="114"/>
  <c r="D72" i="114"/>
  <c r="E72" i="114"/>
  <c r="G72" i="114"/>
  <c r="H72" i="114"/>
  <c r="K72" i="114"/>
  <c r="L72" i="114"/>
  <c r="M72" i="114"/>
  <c r="N72" i="114"/>
  <c r="Q72" i="114"/>
  <c r="T72" i="114"/>
  <c r="E73" i="114"/>
  <c r="H73" i="114"/>
  <c r="J73" i="114"/>
  <c r="K73" i="114"/>
  <c r="N73" i="114"/>
  <c r="Q73" i="114"/>
  <c r="T73" i="114"/>
  <c r="E74" i="114"/>
  <c r="G74" i="114"/>
  <c r="H74" i="114"/>
  <c r="K74" i="114"/>
  <c r="N74" i="114"/>
  <c r="P74" i="114"/>
  <c r="Q74" i="114"/>
  <c r="T74" i="114"/>
  <c r="D75" i="114"/>
  <c r="E75" i="114"/>
  <c r="H75" i="114"/>
  <c r="K75" i="114"/>
  <c r="N75" i="114"/>
  <c r="P75" i="114"/>
  <c r="Q75" i="114"/>
  <c r="T75" i="114"/>
  <c r="C76" i="114"/>
  <c r="D76" i="114"/>
  <c r="E76" i="114"/>
  <c r="H76" i="114"/>
  <c r="K76" i="114"/>
  <c r="L76" i="114"/>
  <c r="N76" i="114"/>
  <c r="Q76" i="114"/>
  <c r="T76" i="114"/>
  <c r="D77" i="114"/>
  <c r="E77" i="114"/>
  <c r="H77" i="114"/>
  <c r="I77" i="114"/>
  <c r="K77" i="114"/>
  <c r="N77" i="114"/>
  <c r="Q77" i="114"/>
  <c r="T77" i="114"/>
  <c r="E78" i="114"/>
  <c r="G78" i="114"/>
  <c r="H78" i="114"/>
  <c r="K78" i="114"/>
  <c r="N78" i="114"/>
  <c r="P78" i="114"/>
  <c r="Q78" i="114"/>
  <c r="T78" i="114"/>
  <c r="D79" i="114"/>
  <c r="E79" i="114"/>
  <c r="H79" i="114"/>
  <c r="K79" i="114"/>
  <c r="M79" i="114"/>
  <c r="N79" i="114"/>
  <c r="Q79" i="114"/>
  <c r="S79" i="114"/>
  <c r="T79" i="114"/>
  <c r="D80" i="114"/>
  <c r="E80" i="114"/>
  <c r="H80" i="114"/>
  <c r="K80" i="114"/>
  <c r="M80" i="114"/>
  <c r="N80" i="114"/>
  <c r="Q80" i="114"/>
  <c r="T80" i="114"/>
  <c r="D81" i="114"/>
  <c r="E81" i="114"/>
  <c r="G81" i="114"/>
  <c r="H81" i="114"/>
  <c r="K81" i="114"/>
  <c r="N81" i="114"/>
  <c r="P81" i="114"/>
  <c r="Q81" i="114"/>
  <c r="S81" i="114"/>
  <c r="T81" i="114"/>
  <c r="E82" i="114"/>
  <c r="H82" i="114"/>
  <c r="J82" i="114"/>
  <c r="K82" i="114"/>
  <c r="N82" i="114"/>
  <c r="P82" i="114"/>
  <c r="Q82" i="114"/>
  <c r="S82" i="114"/>
  <c r="T82" i="114"/>
  <c r="D83" i="114"/>
  <c r="E83" i="114"/>
  <c r="G83" i="114"/>
  <c r="H83" i="114"/>
  <c r="K83" i="114"/>
  <c r="N83" i="114"/>
  <c r="Q83" i="114"/>
  <c r="T83" i="114"/>
  <c r="D84" i="114"/>
  <c r="E84" i="114"/>
  <c r="H84" i="114"/>
  <c r="K84" i="114"/>
  <c r="N84" i="114"/>
  <c r="Q84" i="114"/>
  <c r="T84" i="114"/>
  <c r="W84" i="114"/>
  <c r="E85" i="114"/>
  <c r="H85" i="114"/>
  <c r="K85" i="114"/>
  <c r="N85" i="114"/>
  <c r="P85" i="114"/>
  <c r="Q85" i="114"/>
  <c r="S85" i="114"/>
  <c r="T85" i="114"/>
  <c r="E86" i="114"/>
  <c r="H86" i="114"/>
  <c r="I86" i="114"/>
  <c r="J86" i="114"/>
  <c r="K86" i="114"/>
  <c r="N86" i="114"/>
  <c r="P86" i="114"/>
  <c r="Q86" i="114"/>
  <c r="S86" i="114"/>
  <c r="T86" i="114"/>
  <c r="E87" i="114"/>
  <c r="G87" i="114"/>
  <c r="H87" i="114"/>
  <c r="K87" i="114"/>
  <c r="N87" i="114"/>
  <c r="P87" i="114"/>
  <c r="Q87" i="114"/>
  <c r="S87" i="114"/>
  <c r="T87" i="114"/>
  <c r="E88" i="114"/>
  <c r="F88" i="114"/>
  <c r="G88" i="114"/>
  <c r="H88" i="114"/>
  <c r="K88" i="114"/>
  <c r="N88" i="114"/>
  <c r="P88" i="114"/>
  <c r="Q88" i="114"/>
  <c r="T88" i="114"/>
  <c r="W88" i="114"/>
  <c r="AE88" i="114" s="1"/>
  <c r="D89" i="114"/>
  <c r="E89" i="114"/>
  <c r="H89" i="114"/>
  <c r="K89" i="114"/>
  <c r="M89" i="114"/>
  <c r="N89" i="114"/>
  <c r="Q89" i="114"/>
  <c r="S89" i="114"/>
  <c r="T89" i="114"/>
  <c r="D90" i="114"/>
  <c r="E90" i="114"/>
  <c r="H90" i="114"/>
  <c r="K90" i="114"/>
  <c r="L90" i="114"/>
  <c r="N90" i="114"/>
  <c r="Q90" i="114"/>
  <c r="S90" i="114"/>
  <c r="T90" i="114"/>
  <c r="U90" i="114"/>
  <c r="E91" i="114"/>
  <c r="AE91" i="114" s="1"/>
  <c r="G91" i="114"/>
  <c r="H91" i="114"/>
  <c r="K91" i="114"/>
  <c r="N91" i="114"/>
  <c r="P91" i="114"/>
  <c r="Q91" i="114"/>
  <c r="S91" i="114"/>
  <c r="T91" i="114"/>
  <c r="AA91" i="114" s="1"/>
  <c r="W91" i="114"/>
  <c r="E92" i="114"/>
  <c r="G92" i="114"/>
  <c r="H92" i="114"/>
  <c r="K92" i="114"/>
  <c r="N92" i="114"/>
  <c r="P92" i="114"/>
  <c r="Q92" i="114"/>
  <c r="T92" i="114"/>
  <c r="D93" i="114"/>
  <c r="E93" i="114"/>
  <c r="H93" i="114"/>
  <c r="J93" i="114"/>
  <c r="K93" i="114"/>
  <c r="N93" i="114"/>
  <c r="P93" i="114"/>
  <c r="Q93" i="114"/>
  <c r="S93" i="114"/>
  <c r="T93" i="114"/>
  <c r="D94" i="114"/>
  <c r="E94" i="114"/>
  <c r="H94" i="114"/>
  <c r="K94" i="114"/>
  <c r="N94" i="114"/>
  <c r="P94" i="114"/>
  <c r="Q94" i="114"/>
  <c r="S94" i="114"/>
  <c r="T94" i="114"/>
  <c r="E95" i="114"/>
  <c r="G95" i="114"/>
  <c r="H95" i="114"/>
  <c r="K95" i="114"/>
  <c r="N95" i="114"/>
  <c r="O95" i="114"/>
  <c r="P95" i="114"/>
  <c r="Q95" i="114"/>
  <c r="S95" i="114"/>
  <c r="T95" i="114"/>
  <c r="W95" i="114"/>
  <c r="D96" i="114"/>
  <c r="E96" i="114"/>
  <c r="H96" i="114"/>
  <c r="K96" i="114"/>
  <c r="N96" i="114"/>
  <c r="P96" i="114"/>
  <c r="Q96" i="114"/>
  <c r="S96" i="114"/>
  <c r="T96" i="114"/>
  <c r="D97" i="114"/>
  <c r="E97" i="114"/>
  <c r="H97" i="114"/>
  <c r="K97" i="114"/>
  <c r="L97" i="114"/>
  <c r="M97" i="114"/>
  <c r="N97" i="114"/>
  <c r="P97" i="114"/>
  <c r="Q97" i="114"/>
  <c r="S97" i="114"/>
  <c r="T97" i="114"/>
  <c r="U97" i="114"/>
  <c r="D98" i="114"/>
  <c r="E98" i="114"/>
  <c r="H98" i="114"/>
  <c r="K98" i="114"/>
  <c r="N98" i="114"/>
  <c r="P98" i="114"/>
  <c r="Q98" i="114"/>
  <c r="S98" i="114"/>
  <c r="T98" i="114"/>
  <c r="D99" i="114"/>
  <c r="E99" i="114"/>
  <c r="G99" i="114"/>
  <c r="H99" i="114"/>
  <c r="K99" i="114"/>
  <c r="M99" i="114"/>
  <c r="N99" i="114"/>
  <c r="Q99" i="114"/>
  <c r="S99" i="114"/>
  <c r="T99" i="114"/>
  <c r="U99" i="114"/>
  <c r="V99" i="114"/>
  <c r="D100" i="114"/>
  <c r="E100" i="114"/>
  <c r="G100" i="114"/>
  <c r="H100" i="114"/>
  <c r="K100" i="114"/>
  <c r="N100" i="114"/>
  <c r="P100" i="114"/>
  <c r="Q100" i="114"/>
  <c r="T100" i="114"/>
  <c r="E101" i="114"/>
  <c r="G101" i="114"/>
  <c r="H101" i="114"/>
  <c r="I101" i="114"/>
  <c r="J101" i="114"/>
  <c r="K101" i="114"/>
  <c r="N101" i="114"/>
  <c r="P101" i="114"/>
  <c r="Q101" i="114"/>
  <c r="S101" i="114"/>
  <c r="T101" i="114"/>
  <c r="W101" i="114"/>
  <c r="AE101" i="114" s="1"/>
  <c r="D102" i="114"/>
  <c r="E102" i="114"/>
  <c r="G102" i="114"/>
  <c r="H102" i="114"/>
  <c r="K102" i="114"/>
  <c r="L102" i="114"/>
  <c r="N102" i="114"/>
  <c r="Q102" i="114"/>
  <c r="S102" i="114"/>
  <c r="T102" i="114"/>
  <c r="D103" i="114"/>
  <c r="E103" i="114"/>
  <c r="G103" i="114"/>
  <c r="H103" i="114"/>
  <c r="K103" i="114"/>
  <c r="N103" i="114"/>
  <c r="Q103" i="114"/>
  <c r="S103" i="114"/>
  <c r="T103" i="114"/>
  <c r="U103" i="114"/>
  <c r="V103" i="114"/>
  <c r="D104" i="114"/>
  <c r="E104" i="114"/>
  <c r="G104" i="114"/>
  <c r="H104" i="114"/>
  <c r="K104" i="114"/>
  <c r="N104" i="114"/>
  <c r="O104" i="114"/>
  <c r="P104" i="114"/>
  <c r="Q104" i="114"/>
  <c r="T104" i="114"/>
  <c r="E105" i="114"/>
  <c r="G105" i="114"/>
  <c r="H105" i="114"/>
  <c r="K105" i="114"/>
  <c r="N105" i="114"/>
  <c r="P105" i="114"/>
  <c r="Q105" i="114"/>
  <c r="S105" i="114"/>
  <c r="T105" i="114"/>
  <c r="D106" i="114"/>
  <c r="E106" i="114"/>
  <c r="H106" i="114"/>
  <c r="J106" i="114"/>
  <c r="K106" i="114"/>
  <c r="N106" i="114"/>
  <c r="P106" i="114"/>
  <c r="Q106" i="114"/>
  <c r="S106" i="114"/>
  <c r="T106" i="114"/>
  <c r="D107" i="114"/>
  <c r="E107" i="114"/>
  <c r="H107" i="114"/>
  <c r="K107" i="114"/>
  <c r="N107" i="114"/>
  <c r="P107" i="114"/>
  <c r="Q107" i="114"/>
  <c r="S107" i="114"/>
  <c r="T107" i="114"/>
  <c r="E108" i="114"/>
  <c r="G108" i="114"/>
  <c r="H108" i="114"/>
  <c r="K108" i="114"/>
  <c r="N108" i="114"/>
  <c r="O108" i="114"/>
  <c r="P108" i="114"/>
  <c r="Q108" i="114"/>
  <c r="S108" i="114"/>
  <c r="T108" i="114"/>
  <c r="E109" i="114"/>
  <c r="G109" i="114"/>
  <c r="H109" i="114"/>
  <c r="K109" i="114"/>
  <c r="N109" i="114"/>
  <c r="P109" i="114"/>
  <c r="Q109" i="114"/>
  <c r="R109" i="114"/>
  <c r="S109" i="114"/>
  <c r="T109" i="114"/>
  <c r="D110" i="114"/>
  <c r="E110" i="114"/>
  <c r="H110" i="114"/>
  <c r="J110" i="114"/>
  <c r="K110" i="114"/>
  <c r="N110" i="114"/>
  <c r="P110" i="114"/>
  <c r="Q110" i="114"/>
  <c r="S110" i="114"/>
  <c r="T110" i="114"/>
  <c r="D111" i="114"/>
  <c r="E111" i="114"/>
  <c r="H111" i="114"/>
  <c r="K111" i="114"/>
  <c r="M111" i="114"/>
  <c r="N111" i="114"/>
  <c r="P111" i="114"/>
  <c r="Q111" i="114"/>
  <c r="S111" i="114"/>
  <c r="T111" i="114"/>
  <c r="D112" i="114"/>
  <c r="E112" i="114"/>
  <c r="G112" i="114"/>
  <c r="H112" i="114"/>
  <c r="K112" i="114"/>
  <c r="N112" i="114"/>
  <c r="Q112" i="114"/>
  <c r="S112" i="114"/>
  <c r="T112" i="114"/>
  <c r="U112" i="114"/>
  <c r="V112" i="114"/>
  <c r="AD112" i="114" s="1"/>
  <c r="D113" i="114"/>
  <c r="E113" i="114"/>
  <c r="G113" i="114"/>
  <c r="H113" i="114"/>
  <c r="I113" i="114"/>
  <c r="K113" i="114"/>
  <c r="N113" i="114"/>
  <c r="P113" i="114"/>
  <c r="Q113" i="114"/>
  <c r="T113" i="114"/>
  <c r="E115" i="114"/>
  <c r="G115" i="114"/>
  <c r="H115" i="114"/>
  <c r="K115" i="114"/>
  <c r="N115" i="114"/>
  <c r="P115" i="114"/>
  <c r="Q115" i="114"/>
  <c r="S115" i="114"/>
  <c r="T115" i="114"/>
  <c r="W115" i="114"/>
  <c r="W9" i="113"/>
  <c r="Y9" i="113"/>
  <c r="Z9" i="113"/>
  <c r="AC9" i="113"/>
  <c r="AD9" i="113"/>
  <c r="AE9" i="113"/>
  <c r="W10" i="113"/>
  <c r="Y10" i="113"/>
  <c r="Z10" i="113"/>
  <c r="AC10" i="113"/>
  <c r="AD10" i="113"/>
  <c r="AE10" i="113"/>
  <c r="W11" i="113"/>
  <c r="Y11" i="113"/>
  <c r="Z11" i="113"/>
  <c r="AC11" i="113"/>
  <c r="AD11" i="113"/>
  <c r="W12" i="113"/>
  <c r="AA12" i="113" s="1"/>
  <c r="Y12" i="113"/>
  <c r="Z12" i="113"/>
  <c r="AC12" i="113"/>
  <c r="AD12" i="113"/>
  <c r="W13" i="113"/>
  <c r="Y13" i="113"/>
  <c r="Z13" i="113"/>
  <c r="AC13" i="113"/>
  <c r="AD13" i="113"/>
  <c r="AE13" i="113"/>
  <c r="W14" i="113"/>
  <c r="Y14" i="113"/>
  <c r="Z14" i="113"/>
  <c r="AC14" i="113"/>
  <c r="AD14" i="113"/>
  <c r="W15" i="113"/>
  <c r="Y15" i="113"/>
  <c r="Z15" i="113"/>
  <c r="AC15" i="113"/>
  <c r="AD15" i="113"/>
  <c r="W16" i="113"/>
  <c r="Y16" i="113"/>
  <c r="Z16" i="113"/>
  <c r="AC16" i="113"/>
  <c r="AD16" i="113"/>
  <c r="W17" i="113"/>
  <c r="Y17" i="113"/>
  <c r="Z17" i="113"/>
  <c r="AC17" i="113"/>
  <c r="AD17" i="113"/>
  <c r="W18" i="113"/>
  <c r="Y18" i="113"/>
  <c r="Z18" i="113"/>
  <c r="AC18" i="113"/>
  <c r="AD18" i="113"/>
  <c r="W19" i="113"/>
  <c r="Y19" i="113"/>
  <c r="Z19" i="113"/>
  <c r="AC19" i="113"/>
  <c r="AD19" i="113"/>
  <c r="W20" i="113"/>
  <c r="Y20" i="113"/>
  <c r="Z20" i="113"/>
  <c r="AC20" i="113"/>
  <c r="AD20" i="113"/>
  <c r="W21" i="113"/>
  <c r="Y21" i="113"/>
  <c r="Z21" i="113"/>
  <c r="AC21" i="113"/>
  <c r="AD21" i="113"/>
  <c r="W22" i="113"/>
  <c r="Y22" i="113"/>
  <c r="Z22" i="113"/>
  <c r="AC22" i="113"/>
  <c r="AD22" i="113"/>
  <c r="W23" i="113"/>
  <c r="Y23" i="113"/>
  <c r="Z23" i="113"/>
  <c r="AC23" i="113"/>
  <c r="AD23" i="113"/>
  <c r="W24" i="113"/>
  <c r="Y24" i="113"/>
  <c r="Z24" i="113"/>
  <c r="AC24" i="113"/>
  <c r="AD24" i="113"/>
  <c r="W25" i="113"/>
  <c r="Y25" i="113"/>
  <c r="Z25" i="113"/>
  <c r="AC25" i="113"/>
  <c r="AD25" i="113"/>
  <c r="W26" i="113"/>
  <c r="Y26" i="113"/>
  <c r="Z26" i="113"/>
  <c r="AC26" i="113"/>
  <c r="AD26" i="113"/>
  <c r="W27" i="113"/>
  <c r="Y27" i="113"/>
  <c r="Z27" i="113"/>
  <c r="AC27" i="113"/>
  <c r="AD27" i="113"/>
  <c r="W28" i="113"/>
  <c r="Y28" i="113"/>
  <c r="Z28" i="113"/>
  <c r="AC28" i="113"/>
  <c r="AD28" i="113"/>
  <c r="W29" i="113"/>
  <c r="Y29" i="113"/>
  <c r="Z29" i="113"/>
  <c r="AC29" i="113"/>
  <c r="AD29" i="113"/>
  <c r="W30" i="113"/>
  <c r="Y30" i="113"/>
  <c r="Z30" i="113"/>
  <c r="AC30" i="113"/>
  <c r="AD30" i="113"/>
  <c r="W31" i="113"/>
  <c r="Y31" i="113"/>
  <c r="Z31" i="113"/>
  <c r="AC31" i="113"/>
  <c r="AD31" i="113"/>
  <c r="W32" i="113"/>
  <c r="Y32" i="113"/>
  <c r="Z32" i="113"/>
  <c r="AC32" i="113"/>
  <c r="AD32" i="113"/>
  <c r="W33" i="113"/>
  <c r="Y33" i="113"/>
  <c r="Z33" i="113"/>
  <c r="AC33" i="113"/>
  <c r="AD33" i="113"/>
  <c r="W34" i="113"/>
  <c r="Y34" i="113"/>
  <c r="Z34" i="113"/>
  <c r="AC34" i="113"/>
  <c r="AD34" i="113"/>
  <c r="W35" i="113"/>
  <c r="Y35" i="113"/>
  <c r="Z35" i="113"/>
  <c r="AC35" i="113"/>
  <c r="AD35" i="113"/>
  <c r="W36" i="113"/>
  <c r="Y36" i="113"/>
  <c r="Z36" i="113"/>
  <c r="AC36" i="113"/>
  <c r="AD36" i="113"/>
  <c r="W37" i="113"/>
  <c r="Y37" i="113"/>
  <c r="Z37" i="113"/>
  <c r="AC37" i="113"/>
  <c r="AD37" i="113"/>
  <c r="W38" i="113"/>
  <c r="Y38" i="113"/>
  <c r="Z38" i="113"/>
  <c r="AC38" i="113"/>
  <c r="AD38" i="113"/>
  <c r="W39" i="113"/>
  <c r="Y39" i="113"/>
  <c r="Z39" i="113"/>
  <c r="AC39" i="113"/>
  <c r="AD39" i="113"/>
  <c r="W40" i="113"/>
  <c r="Y40" i="113"/>
  <c r="Z40" i="113"/>
  <c r="AC40" i="113"/>
  <c r="AD40" i="113"/>
  <c r="W41" i="113"/>
  <c r="Y41" i="113"/>
  <c r="Z41" i="113"/>
  <c r="AC41" i="113"/>
  <c r="AD41" i="113"/>
  <c r="W42" i="113"/>
  <c r="W42" i="114" s="1"/>
  <c r="Y42" i="113"/>
  <c r="Z42" i="113"/>
  <c r="AA42" i="113"/>
  <c r="AC42" i="113"/>
  <c r="AD42" i="113"/>
  <c r="AE42" i="113"/>
  <c r="W43" i="113"/>
  <c r="Y43" i="113"/>
  <c r="Z43" i="113"/>
  <c r="AC43" i="113"/>
  <c r="AD43" i="113"/>
  <c r="W44" i="113"/>
  <c r="Y44" i="113"/>
  <c r="Z44" i="113"/>
  <c r="AC44" i="113"/>
  <c r="AD44" i="113"/>
  <c r="W45" i="113"/>
  <c r="Y45" i="113"/>
  <c r="Z45" i="113"/>
  <c r="AC45" i="113"/>
  <c r="AD45" i="113"/>
  <c r="AE45" i="113"/>
  <c r="W46" i="113"/>
  <c r="Y46" i="113"/>
  <c r="Z46" i="113"/>
  <c r="AC46" i="113"/>
  <c r="AD46" i="113"/>
  <c r="W47" i="113"/>
  <c r="Y47" i="113"/>
  <c r="Z47" i="113"/>
  <c r="AC47" i="113"/>
  <c r="AD47" i="113"/>
  <c r="W48" i="113"/>
  <c r="Y48" i="113"/>
  <c r="Z48" i="113"/>
  <c r="AC48" i="113"/>
  <c r="AD48" i="113"/>
  <c r="W49" i="113"/>
  <c r="Y49" i="113"/>
  <c r="Z49" i="113"/>
  <c r="AC49" i="113"/>
  <c r="AD49" i="113"/>
  <c r="AE49" i="113"/>
  <c r="W50" i="113"/>
  <c r="Y50" i="113"/>
  <c r="Z50" i="113"/>
  <c r="AC50" i="113"/>
  <c r="AD50" i="113"/>
  <c r="W51" i="113"/>
  <c r="Y51" i="113"/>
  <c r="Z51" i="113"/>
  <c r="AC51" i="113"/>
  <c r="AD51" i="113"/>
  <c r="W52" i="113"/>
  <c r="Y52" i="113"/>
  <c r="Z52" i="113"/>
  <c r="AC52" i="113"/>
  <c r="AD52" i="113"/>
  <c r="W53" i="113"/>
  <c r="Y53" i="113"/>
  <c r="Z53" i="113"/>
  <c r="AC53" i="113"/>
  <c r="AD53" i="113"/>
  <c r="W54" i="113"/>
  <c r="Y54" i="113"/>
  <c r="Z54" i="113"/>
  <c r="AC54" i="113"/>
  <c r="AD54" i="113"/>
  <c r="AE54" i="113"/>
  <c r="W55" i="113"/>
  <c r="Y55" i="113"/>
  <c r="Z55" i="113"/>
  <c r="AC55" i="113"/>
  <c r="AD55" i="113"/>
  <c r="W56" i="113"/>
  <c r="Y56" i="113"/>
  <c r="Z56" i="113"/>
  <c r="AC56" i="113"/>
  <c r="AD56" i="113"/>
  <c r="W57" i="113"/>
  <c r="AA57" i="113" s="1"/>
  <c r="Y57" i="113"/>
  <c r="Z57" i="113"/>
  <c r="AC57" i="113"/>
  <c r="AD57" i="113"/>
  <c r="AE57" i="113"/>
  <c r="W58" i="113"/>
  <c r="Y58" i="113"/>
  <c r="Z58" i="113"/>
  <c r="AC58" i="113"/>
  <c r="AD58" i="113"/>
  <c r="AE58" i="113"/>
  <c r="W59" i="113"/>
  <c r="Y59" i="113"/>
  <c r="Z59" i="113"/>
  <c r="AC59" i="113"/>
  <c r="AD59" i="113"/>
  <c r="W60" i="113"/>
  <c r="Y60" i="113"/>
  <c r="Z60" i="113"/>
  <c r="AC60" i="113"/>
  <c r="AD60" i="113"/>
  <c r="W61" i="113"/>
  <c r="Y61" i="113"/>
  <c r="Z61" i="113"/>
  <c r="AC61" i="113"/>
  <c r="AD61" i="113"/>
  <c r="AE61" i="113"/>
  <c r="W62" i="113"/>
  <c r="Y62" i="113"/>
  <c r="Z62" i="113"/>
  <c r="AC62" i="113"/>
  <c r="AD62" i="113"/>
  <c r="W63" i="113"/>
  <c r="Y63" i="113"/>
  <c r="Z63" i="113"/>
  <c r="AC63" i="113"/>
  <c r="AD63" i="113"/>
  <c r="W64" i="113"/>
  <c r="Y64" i="113"/>
  <c r="Z64" i="113"/>
  <c r="AC64" i="113"/>
  <c r="AD64" i="113"/>
  <c r="W65" i="113"/>
  <c r="Y65" i="113"/>
  <c r="Z65" i="113"/>
  <c r="AC65" i="113"/>
  <c r="AD65" i="113"/>
  <c r="W66" i="113"/>
  <c r="AA66" i="113" s="1"/>
  <c r="Y66" i="113"/>
  <c r="Z66" i="113"/>
  <c r="AC66" i="113"/>
  <c r="AD66" i="113"/>
  <c r="AE66" i="113"/>
  <c r="W67" i="113"/>
  <c r="Y67" i="113"/>
  <c r="Z67" i="113"/>
  <c r="AC67" i="113"/>
  <c r="AD67" i="113"/>
  <c r="W68" i="113"/>
  <c r="Y68" i="113"/>
  <c r="Z68" i="113"/>
  <c r="AC68" i="113"/>
  <c r="AD68" i="113"/>
  <c r="W69" i="113"/>
  <c r="AA69" i="113" s="1"/>
  <c r="Y69" i="113"/>
  <c r="Z69" i="113"/>
  <c r="AC69" i="113"/>
  <c r="AD69" i="113"/>
  <c r="W70" i="113"/>
  <c r="Y70" i="113"/>
  <c r="Z70" i="113"/>
  <c r="AC70" i="113"/>
  <c r="AD70" i="113"/>
  <c r="AE70" i="113"/>
  <c r="W71" i="113"/>
  <c r="Y71" i="113"/>
  <c r="Z71" i="113"/>
  <c r="AC71" i="113"/>
  <c r="AD71" i="113"/>
  <c r="W72" i="113"/>
  <c r="Y72" i="113"/>
  <c r="Z72" i="113"/>
  <c r="AC72" i="113"/>
  <c r="AD72" i="113"/>
  <c r="W73" i="113"/>
  <c r="AA73" i="113" s="1"/>
  <c r="Y73" i="113"/>
  <c r="Z73" i="113"/>
  <c r="AC73" i="113"/>
  <c r="AD73" i="113"/>
  <c r="AE73" i="113"/>
  <c r="W74" i="113"/>
  <c r="AE74" i="113" s="1"/>
  <c r="Y74" i="113"/>
  <c r="Z74" i="113"/>
  <c r="AC74" i="113"/>
  <c r="AD74" i="113"/>
  <c r="W75" i="113"/>
  <c r="Y75" i="113"/>
  <c r="Z75" i="113"/>
  <c r="AC75" i="113"/>
  <c r="AD75" i="113"/>
  <c r="W76" i="113"/>
  <c r="AA76" i="113" s="1"/>
  <c r="Y76" i="113"/>
  <c r="Z76" i="113"/>
  <c r="AC76" i="113"/>
  <c r="AD76" i="113"/>
  <c r="W77" i="113"/>
  <c r="Y77" i="113"/>
  <c r="Z77" i="113"/>
  <c r="AC77" i="113"/>
  <c r="AD77" i="113"/>
  <c r="W78" i="113"/>
  <c r="Y78" i="113"/>
  <c r="Z78" i="113"/>
  <c r="AC78" i="113"/>
  <c r="AD78" i="113"/>
  <c r="W79" i="113"/>
  <c r="Y79" i="113"/>
  <c r="Z79" i="113"/>
  <c r="AC79" i="113"/>
  <c r="AD79" i="113"/>
  <c r="W80" i="113"/>
  <c r="AA80" i="113" s="1"/>
  <c r="Y80" i="113"/>
  <c r="Z80" i="113"/>
  <c r="AC80" i="113"/>
  <c r="AD80" i="113"/>
  <c r="W81" i="113"/>
  <c r="AA81" i="113" s="1"/>
  <c r="Y81" i="113"/>
  <c r="Z81" i="113"/>
  <c r="AC81" i="113"/>
  <c r="AD81" i="113"/>
  <c r="W82" i="113"/>
  <c r="Y82" i="113"/>
  <c r="Z82" i="113"/>
  <c r="AC82" i="113"/>
  <c r="AD82" i="113"/>
  <c r="AE82" i="113"/>
  <c r="W83" i="113"/>
  <c r="Y83" i="113"/>
  <c r="Z83" i="113"/>
  <c r="AC83" i="113"/>
  <c r="AD83" i="113"/>
  <c r="W84" i="113"/>
  <c r="AA84" i="113" s="1"/>
  <c r="Y84" i="113"/>
  <c r="Z84" i="113"/>
  <c r="AC84" i="113"/>
  <c r="AD84" i="113"/>
  <c r="W85" i="113"/>
  <c r="Y85" i="113"/>
  <c r="Z85" i="113"/>
  <c r="AC85" i="113"/>
  <c r="AD85" i="113"/>
  <c r="W86" i="113"/>
  <c r="W86" i="114" s="1"/>
  <c r="Y86" i="113"/>
  <c r="Z86" i="113"/>
  <c r="AC86" i="113"/>
  <c r="AD86" i="113"/>
  <c r="W87" i="113"/>
  <c r="Y87" i="113"/>
  <c r="Z87" i="113"/>
  <c r="AC87" i="113"/>
  <c r="AD87" i="113"/>
  <c r="W88" i="113"/>
  <c r="AA88" i="113" s="1"/>
  <c r="Y88" i="113"/>
  <c r="Z88" i="113"/>
  <c r="AC88" i="113"/>
  <c r="AD88" i="113"/>
  <c r="W89" i="113"/>
  <c r="AE89" i="113" s="1"/>
  <c r="Y89" i="113"/>
  <c r="Z89" i="113"/>
  <c r="AC89" i="113"/>
  <c r="AD89" i="113"/>
  <c r="W90" i="113"/>
  <c r="Y90" i="113"/>
  <c r="Z90" i="113"/>
  <c r="AC90" i="113"/>
  <c r="AD90" i="113"/>
  <c r="Y91" i="113"/>
  <c r="Z91" i="113"/>
  <c r="AA91" i="113"/>
  <c r="AC91" i="113"/>
  <c r="AD91" i="113"/>
  <c r="AE91" i="113"/>
  <c r="W92" i="113"/>
  <c r="Y92" i="113"/>
  <c r="Z92" i="113"/>
  <c r="AC92" i="113"/>
  <c r="AD92" i="113"/>
  <c r="AE92" i="113"/>
  <c r="W93" i="113"/>
  <c r="Y93" i="113"/>
  <c r="Z93" i="113"/>
  <c r="AC93" i="113"/>
  <c r="AD93" i="113"/>
  <c r="W94" i="113"/>
  <c r="Y94" i="113"/>
  <c r="Z94" i="113"/>
  <c r="AC94" i="113"/>
  <c r="AD94" i="113"/>
  <c r="W95" i="113"/>
  <c r="AA95" i="113" s="1"/>
  <c r="Y95" i="113"/>
  <c r="Z95" i="113"/>
  <c r="AC95" i="113"/>
  <c r="AD95" i="113"/>
  <c r="W96" i="113"/>
  <c r="Y96" i="113"/>
  <c r="Z96" i="113"/>
  <c r="AC96" i="113"/>
  <c r="AD96" i="113"/>
  <c r="W97" i="113"/>
  <c r="Y97" i="113"/>
  <c r="Z97" i="113"/>
  <c r="AC97" i="113"/>
  <c r="AD97" i="113"/>
  <c r="W98" i="113"/>
  <c r="Y98" i="113"/>
  <c r="Z98" i="113"/>
  <c r="AC98" i="113"/>
  <c r="AD98" i="113"/>
  <c r="W99" i="113"/>
  <c r="Y99" i="113"/>
  <c r="Z99" i="113"/>
  <c r="AC99" i="113"/>
  <c r="AD99" i="113"/>
  <c r="W100" i="113"/>
  <c r="AA100" i="113" s="1"/>
  <c r="Y100" i="113"/>
  <c r="Z100" i="113"/>
  <c r="AC100" i="113"/>
  <c r="AD100" i="113"/>
  <c r="W101" i="113"/>
  <c r="Y101" i="113"/>
  <c r="Z101" i="113"/>
  <c r="AA101" i="113"/>
  <c r="AC101" i="113"/>
  <c r="AD101" i="113"/>
  <c r="AE101" i="113"/>
  <c r="W102" i="113"/>
  <c r="Y102" i="113"/>
  <c r="Z102" i="113"/>
  <c r="AC102" i="113"/>
  <c r="AD102" i="113"/>
  <c r="W103" i="113"/>
  <c r="Y103" i="113"/>
  <c r="Z103" i="113"/>
  <c r="AC103" i="113"/>
  <c r="AD103" i="113"/>
  <c r="W104" i="113"/>
  <c r="AA104" i="113" s="1"/>
  <c r="Y104" i="113"/>
  <c r="Z104" i="113"/>
  <c r="AC104" i="113"/>
  <c r="AD104" i="113"/>
  <c r="W105" i="113"/>
  <c r="Y105" i="113"/>
  <c r="Z105" i="113"/>
  <c r="AC105" i="113"/>
  <c r="AD105" i="113"/>
  <c r="W106" i="113"/>
  <c r="Y106" i="113"/>
  <c r="Z106" i="113"/>
  <c r="AC106" i="113"/>
  <c r="AD106" i="113"/>
  <c r="W107" i="113"/>
  <c r="AA107" i="113" s="1"/>
  <c r="Y107" i="113"/>
  <c r="Z107" i="113"/>
  <c r="AC107" i="113"/>
  <c r="AD107" i="113"/>
  <c r="W108" i="113"/>
  <c r="AA108" i="113" s="1"/>
  <c r="Y108" i="113"/>
  <c r="Z108" i="113"/>
  <c r="AC108" i="113"/>
  <c r="AD108" i="113"/>
  <c r="W109" i="113"/>
  <c r="Y109" i="113"/>
  <c r="Z109" i="113"/>
  <c r="AC109" i="113"/>
  <c r="AD109" i="113"/>
  <c r="W110" i="113"/>
  <c r="AE110" i="113" s="1"/>
  <c r="Y110" i="113"/>
  <c r="Z110" i="113"/>
  <c r="AC110" i="113"/>
  <c r="AD110" i="113"/>
  <c r="W111" i="113"/>
  <c r="Y111" i="113"/>
  <c r="Z111" i="113"/>
  <c r="AC111" i="113"/>
  <c r="AD111" i="113"/>
  <c r="W112" i="113"/>
  <c r="Y112" i="113"/>
  <c r="Z112" i="113"/>
  <c r="AC112" i="113"/>
  <c r="AD112" i="113"/>
  <c r="W113" i="113"/>
  <c r="AE113" i="113" s="1"/>
  <c r="Y113" i="113"/>
  <c r="Z113" i="113"/>
  <c r="AC113" i="113"/>
  <c r="AD113" i="113"/>
  <c r="C115" i="113"/>
  <c r="C71" i="114" s="1"/>
  <c r="D115" i="113"/>
  <c r="D82" i="114" s="1"/>
  <c r="F115" i="113"/>
  <c r="F68" i="114" s="1"/>
  <c r="G115" i="113"/>
  <c r="G45" i="114" s="1"/>
  <c r="I115" i="113"/>
  <c r="I109" i="114" s="1"/>
  <c r="J115" i="113"/>
  <c r="J48" i="114" s="1"/>
  <c r="L115" i="113"/>
  <c r="L111" i="114" s="1"/>
  <c r="M115" i="113"/>
  <c r="O115" i="113"/>
  <c r="O71" i="114" s="1"/>
  <c r="P115" i="113"/>
  <c r="P73" i="114" s="1"/>
  <c r="R115" i="113"/>
  <c r="R93" i="114" s="1"/>
  <c r="S115" i="113"/>
  <c r="S42" i="114" s="1"/>
  <c r="U115" i="113"/>
  <c r="U72" i="114" s="1"/>
  <c r="AC72" i="114" s="1"/>
  <c r="V115" i="113"/>
  <c r="V72" i="114" s="1"/>
  <c r="AA115" i="113"/>
  <c r="AE115" i="113"/>
  <c r="W116" i="113"/>
  <c r="AA116" i="113" s="1"/>
  <c r="Y116" i="113"/>
  <c r="Z116" i="113"/>
  <c r="AC116" i="113"/>
  <c r="AD116" i="113"/>
  <c r="E117" i="113"/>
  <c r="AE117" i="113" s="1"/>
  <c r="H117" i="113"/>
  <c r="K117" i="113"/>
  <c r="N117" i="113"/>
  <c r="Q117" i="113"/>
  <c r="T117" i="113"/>
  <c r="AA117" i="113" s="1"/>
  <c r="Y117" i="113"/>
  <c r="Z117" i="113"/>
  <c r="AC117" i="113"/>
  <c r="AD117" i="113"/>
  <c r="E9" i="112"/>
  <c r="F9" i="112"/>
  <c r="G9" i="112"/>
  <c r="I9" i="112"/>
  <c r="J9" i="112"/>
  <c r="K9" i="112"/>
  <c r="L9" i="112"/>
  <c r="M9" i="112"/>
  <c r="N9" i="112"/>
  <c r="Q9" i="112"/>
  <c r="R9" i="112"/>
  <c r="S9" i="112"/>
  <c r="T9" i="112"/>
  <c r="E10" i="112"/>
  <c r="F10" i="112"/>
  <c r="G10" i="112"/>
  <c r="I10" i="112"/>
  <c r="J10" i="112"/>
  <c r="K10" i="112"/>
  <c r="L10" i="112"/>
  <c r="M10" i="112"/>
  <c r="N10" i="112"/>
  <c r="Q10" i="112"/>
  <c r="R10" i="112"/>
  <c r="S10" i="112"/>
  <c r="T10" i="112"/>
  <c r="E11" i="112"/>
  <c r="F11" i="112"/>
  <c r="G11" i="112"/>
  <c r="I11" i="112"/>
  <c r="J11" i="112"/>
  <c r="K11" i="112"/>
  <c r="L11" i="112"/>
  <c r="M11" i="112"/>
  <c r="N11" i="112"/>
  <c r="Q11" i="112"/>
  <c r="R11" i="112"/>
  <c r="S11" i="112"/>
  <c r="T11" i="112"/>
  <c r="E12" i="112"/>
  <c r="F12" i="112"/>
  <c r="G12" i="112"/>
  <c r="I12" i="112"/>
  <c r="J12" i="112"/>
  <c r="K12" i="112"/>
  <c r="L12" i="112"/>
  <c r="M12" i="112"/>
  <c r="N12" i="112"/>
  <c r="Q12" i="112"/>
  <c r="R12" i="112"/>
  <c r="S12" i="112"/>
  <c r="T12" i="112"/>
  <c r="E13" i="112"/>
  <c r="F13" i="112"/>
  <c r="G13" i="112"/>
  <c r="I13" i="112"/>
  <c r="J13" i="112"/>
  <c r="K13" i="112"/>
  <c r="L13" i="112"/>
  <c r="M13" i="112"/>
  <c r="N13" i="112"/>
  <c r="Q13" i="112"/>
  <c r="R13" i="112"/>
  <c r="S13" i="112"/>
  <c r="T13" i="112"/>
  <c r="E14" i="112"/>
  <c r="F14" i="112"/>
  <c r="G14" i="112"/>
  <c r="H14" i="112"/>
  <c r="I14" i="112"/>
  <c r="J14" i="112"/>
  <c r="K14" i="112"/>
  <c r="L14" i="112"/>
  <c r="M14" i="112"/>
  <c r="N14" i="112"/>
  <c r="Q14" i="112"/>
  <c r="R14" i="112"/>
  <c r="S14" i="112"/>
  <c r="T14" i="112"/>
  <c r="E15" i="112"/>
  <c r="F15" i="112"/>
  <c r="G15" i="112"/>
  <c r="I15" i="112"/>
  <c r="J15" i="112"/>
  <c r="K15" i="112"/>
  <c r="L15" i="112"/>
  <c r="M15" i="112"/>
  <c r="N15" i="112"/>
  <c r="Q15" i="112"/>
  <c r="R15" i="112"/>
  <c r="S15" i="112"/>
  <c r="T15" i="112"/>
  <c r="E16" i="112"/>
  <c r="F16" i="112"/>
  <c r="G16" i="112"/>
  <c r="I16" i="112"/>
  <c r="J16" i="112"/>
  <c r="K16" i="112"/>
  <c r="L16" i="112"/>
  <c r="M16" i="112"/>
  <c r="N16" i="112"/>
  <c r="Q16" i="112"/>
  <c r="R16" i="112"/>
  <c r="S16" i="112"/>
  <c r="T16" i="112"/>
  <c r="E17" i="112"/>
  <c r="F17" i="112"/>
  <c r="G17" i="112"/>
  <c r="I17" i="112"/>
  <c r="J17" i="112"/>
  <c r="K17" i="112"/>
  <c r="L17" i="112"/>
  <c r="M17" i="112"/>
  <c r="N17" i="112"/>
  <c r="Q17" i="112"/>
  <c r="R17" i="112"/>
  <c r="S17" i="112"/>
  <c r="T17" i="112"/>
  <c r="E18" i="112"/>
  <c r="F18" i="112"/>
  <c r="G18" i="112"/>
  <c r="I18" i="112"/>
  <c r="J18" i="112"/>
  <c r="K18" i="112"/>
  <c r="L18" i="112"/>
  <c r="M18" i="112"/>
  <c r="N18" i="112"/>
  <c r="Q18" i="112"/>
  <c r="R18" i="112"/>
  <c r="S18" i="112"/>
  <c r="T18" i="112"/>
  <c r="E19" i="112"/>
  <c r="F19" i="112"/>
  <c r="G19" i="112"/>
  <c r="I19" i="112"/>
  <c r="J19" i="112"/>
  <c r="K19" i="112"/>
  <c r="L19" i="112"/>
  <c r="M19" i="112"/>
  <c r="N19" i="112"/>
  <c r="Q19" i="112"/>
  <c r="R19" i="112"/>
  <c r="S19" i="112"/>
  <c r="T19" i="112"/>
  <c r="E20" i="112"/>
  <c r="F20" i="112"/>
  <c r="G20" i="112"/>
  <c r="I20" i="112"/>
  <c r="J20" i="112"/>
  <c r="K20" i="112"/>
  <c r="L20" i="112"/>
  <c r="M20" i="112"/>
  <c r="N20" i="112"/>
  <c r="Q20" i="112"/>
  <c r="R20" i="112"/>
  <c r="S20" i="112"/>
  <c r="T20" i="112"/>
  <c r="E21" i="112"/>
  <c r="F21" i="112"/>
  <c r="G21" i="112"/>
  <c r="I21" i="112"/>
  <c r="J21" i="112"/>
  <c r="K21" i="112"/>
  <c r="L21" i="112"/>
  <c r="M21" i="112"/>
  <c r="N21" i="112"/>
  <c r="Q21" i="112"/>
  <c r="R21" i="112"/>
  <c r="S21" i="112"/>
  <c r="T21" i="112"/>
  <c r="E22" i="112"/>
  <c r="F22" i="112"/>
  <c r="G22" i="112"/>
  <c r="I22" i="112"/>
  <c r="J22" i="112"/>
  <c r="K22" i="112"/>
  <c r="L22" i="112"/>
  <c r="M22" i="112"/>
  <c r="N22" i="112"/>
  <c r="Q22" i="112"/>
  <c r="R22" i="112"/>
  <c r="S22" i="112"/>
  <c r="T22" i="112"/>
  <c r="E23" i="112"/>
  <c r="F23" i="112"/>
  <c r="G23" i="112"/>
  <c r="I23" i="112"/>
  <c r="J23" i="112"/>
  <c r="K23" i="112"/>
  <c r="L23" i="112"/>
  <c r="M23" i="112"/>
  <c r="N23" i="112"/>
  <c r="Q23" i="112"/>
  <c r="R23" i="112"/>
  <c r="S23" i="112"/>
  <c r="T23" i="112"/>
  <c r="E24" i="112"/>
  <c r="F24" i="112"/>
  <c r="G24" i="112"/>
  <c r="I24" i="112"/>
  <c r="J24" i="112"/>
  <c r="K24" i="112"/>
  <c r="L24" i="112"/>
  <c r="M24" i="112"/>
  <c r="N24" i="112"/>
  <c r="Q24" i="112"/>
  <c r="R24" i="112"/>
  <c r="S24" i="112"/>
  <c r="T24" i="112"/>
  <c r="E25" i="112"/>
  <c r="F25" i="112"/>
  <c r="G25" i="112"/>
  <c r="I25" i="112"/>
  <c r="J25" i="112"/>
  <c r="K25" i="112"/>
  <c r="L25" i="112"/>
  <c r="M25" i="112"/>
  <c r="N25" i="112"/>
  <c r="Q25" i="112"/>
  <c r="R25" i="112"/>
  <c r="S25" i="112"/>
  <c r="T25" i="112"/>
  <c r="W25" i="112"/>
  <c r="E26" i="112"/>
  <c r="F26" i="112"/>
  <c r="G26" i="112"/>
  <c r="I26" i="112"/>
  <c r="J26" i="112"/>
  <c r="K26" i="112"/>
  <c r="L26" i="112"/>
  <c r="M26" i="112"/>
  <c r="N26" i="112"/>
  <c r="Q26" i="112"/>
  <c r="R26" i="112"/>
  <c r="S26" i="112"/>
  <c r="T26" i="112"/>
  <c r="E27" i="112"/>
  <c r="F27" i="112"/>
  <c r="G27" i="112"/>
  <c r="I27" i="112"/>
  <c r="J27" i="112"/>
  <c r="K27" i="112"/>
  <c r="L27" i="112"/>
  <c r="M27" i="112"/>
  <c r="N27" i="112"/>
  <c r="Q27" i="112"/>
  <c r="R27" i="112"/>
  <c r="S27" i="112"/>
  <c r="T27" i="112"/>
  <c r="E28" i="112"/>
  <c r="F28" i="112"/>
  <c r="G28" i="112"/>
  <c r="I28" i="112"/>
  <c r="J28" i="112"/>
  <c r="K28" i="112"/>
  <c r="L28" i="112"/>
  <c r="M28" i="112"/>
  <c r="N28" i="112"/>
  <c r="Q28" i="112"/>
  <c r="R28" i="112"/>
  <c r="S28" i="112"/>
  <c r="T28" i="112"/>
  <c r="E29" i="112"/>
  <c r="F29" i="112"/>
  <c r="G29" i="112"/>
  <c r="I29" i="112"/>
  <c r="J29" i="112"/>
  <c r="K29" i="112"/>
  <c r="L29" i="112"/>
  <c r="M29" i="112"/>
  <c r="N29" i="112"/>
  <c r="Q29" i="112"/>
  <c r="R29" i="112"/>
  <c r="S29" i="112"/>
  <c r="T29" i="112"/>
  <c r="E30" i="112"/>
  <c r="F30" i="112"/>
  <c r="G30" i="112"/>
  <c r="I30" i="112"/>
  <c r="J30" i="112"/>
  <c r="K30" i="112"/>
  <c r="L30" i="112"/>
  <c r="M30" i="112"/>
  <c r="N30" i="112"/>
  <c r="Q30" i="112"/>
  <c r="R30" i="112"/>
  <c r="S30" i="112"/>
  <c r="T30" i="112"/>
  <c r="E31" i="112"/>
  <c r="F31" i="112"/>
  <c r="G31" i="112"/>
  <c r="I31" i="112"/>
  <c r="J31" i="112"/>
  <c r="K31" i="112"/>
  <c r="L31" i="112"/>
  <c r="M31" i="112"/>
  <c r="N31" i="112"/>
  <c r="Q31" i="112"/>
  <c r="R31" i="112"/>
  <c r="S31" i="112"/>
  <c r="T31" i="112"/>
  <c r="E32" i="112"/>
  <c r="F32" i="112"/>
  <c r="G32" i="112"/>
  <c r="I32" i="112"/>
  <c r="J32" i="112"/>
  <c r="K32" i="112"/>
  <c r="L32" i="112"/>
  <c r="M32" i="112"/>
  <c r="N32" i="112"/>
  <c r="Q32" i="112"/>
  <c r="R32" i="112"/>
  <c r="S32" i="112"/>
  <c r="T32" i="112"/>
  <c r="E33" i="112"/>
  <c r="F33" i="112"/>
  <c r="G33" i="112"/>
  <c r="I33" i="112"/>
  <c r="J33" i="112"/>
  <c r="K33" i="112"/>
  <c r="L33" i="112"/>
  <c r="M33" i="112"/>
  <c r="N33" i="112"/>
  <c r="Q33" i="112"/>
  <c r="R33" i="112"/>
  <c r="S33" i="112"/>
  <c r="T33" i="112"/>
  <c r="E34" i="112"/>
  <c r="F34" i="112"/>
  <c r="G34" i="112"/>
  <c r="I34" i="112"/>
  <c r="J34" i="112"/>
  <c r="K34" i="112"/>
  <c r="L34" i="112"/>
  <c r="M34" i="112"/>
  <c r="N34" i="112"/>
  <c r="Q34" i="112"/>
  <c r="R34" i="112"/>
  <c r="S34" i="112"/>
  <c r="T34" i="112"/>
  <c r="W34" i="112"/>
  <c r="E35" i="112"/>
  <c r="F35" i="112"/>
  <c r="G35" i="112"/>
  <c r="I35" i="112"/>
  <c r="J35" i="112"/>
  <c r="K35" i="112"/>
  <c r="L35" i="112"/>
  <c r="M35" i="112"/>
  <c r="N35" i="112"/>
  <c r="Q35" i="112"/>
  <c r="R35" i="112"/>
  <c r="S35" i="112"/>
  <c r="T35" i="112"/>
  <c r="E36" i="112"/>
  <c r="F36" i="112"/>
  <c r="G36" i="112"/>
  <c r="I36" i="112"/>
  <c r="J36" i="112"/>
  <c r="K36" i="112"/>
  <c r="L36" i="112"/>
  <c r="M36" i="112"/>
  <c r="N36" i="112"/>
  <c r="Q36" i="112"/>
  <c r="R36" i="112"/>
  <c r="S36" i="112"/>
  <c r="T36" i="112"/>
  <c r="W36" i="112"/>
  <c r="W9" i="111"/>
  <c r="W9" i="112" s="1"/>
  <c r="W10" i="111"/>
  <c r="W10" i="112" s="1"/>
  <c r="W11" i="111"/>
  <c r="W11" i="112" s="1"/>
  <c r="W12" i="111"/>
  <c r="W12" i="112" s="1"/>
  <c r="W13" i="111"/>
  <c r="W13" i="112" s="1"/>
  <c r="W14" i="111"/>
  <c r="W14" i="112" s="1"/>
  <c r="W15" i="111"/>
  <c r="W15" i="112" s="1"/>
  <c r="W16" i="111"/>
  <c r="W16" i="112" s="1"/>
  <c r="W17" i="111"/>
  <c r="W17" i="112" s="1"/>
  <c r="W18" i="111"/>
  <c r="W18" i="112" s="1"/>
  <c r="W19" i="111"/>
  <c r="W19" i="112" s="1"/>
  <c r="W20" i="111"/>
  <c r="W20" i="112" s="1"/>
  <c r="W21" i="111"/>
  <c r="W21" i="112" s="1"/>
  <c r="W22" i="111"/>
  <c r="W22" i="112" s="1"/>
  <c r="W23" i="111"/>
  <c r="W23" i="112" s="1"/>
  <c r="W24" i="111"/>
  <c r="W24" i="112" s="1"/>
  <c r="W26" i="111"/>
  <c r="W26" i="112" s="1"/>
  <c r="W27" i="111"/>
  <c r="W27" i="112" s="1"/>
  <c r="W28" i="111"/>
  <c r="W28" i="112" s="1"/>
  <c r="W29" i="111"/>
  <c r="W29" i="112" s="1"/>
  <c r="W30" i="111"/>
  <c r="W30" i="112" s="1"/>
  <c r="W32" i="111"/>
  <c r="W31" i="112" s="1"/>
  <c r="W33" i="111"/>
  <c r="W32" i="112" s="1"/>
  <c r="W34" i="111"/>
  <c r="W33" i="112" s="1"/>
  <c r="W36" i="111"/>
  <c r="W35" i="112" s="1"/>
  <c r="C37" i="111"/>
  <c r="D37" i="111"/>
  <c r="D12" i="112" s="1"/>
  <c r="H37" i="111"/>
  <c r="H12" i="112" s="1"/>
  <c r="O37" i="111"/>
  <c r="O9" i="112" s="1"/>
  <c r="P37" i="111"/>
  <c r="P12" i="112" s="1"/>
  <c r="U37" i="111"/>
  <c r="V37" i="111"/>
  <c r="AA56" i="113" l="1"/>
  <c r="W56" i="114"/>
  <c r="AE63" i="113"/>
  <c r="W63" i="114"/>
  <c r="AA60" i="113"/>
  <c r="W60" i="114"/>
  <c r="AE23" i="113"/>
  <c r="W23" i="114"/>
  <c r="AE23" i="114" s="1"/>
  <c r="F112" i="114"/>
  <c r="F103" i="114"/>
  <c r="O100" i="114"/>
  <c r="C96" i="114"/>
  <c r="O92" i="114"/>
  <c r="F56" i="114"/>
  <c r="AE98" i="113"/>
  <c r="W98" i="114"/>
  <c r="AE98" i="114" s="1"/>
  <c r="AA77" i="113"/>
  <c r="W77" i="114"/>
  <c r="AA65" i="113"/>
  <c r="W65" i="114"/>
  <c r="AA65" i="114" s="1"/>
  <c r="AA53" i="113"/>
  <c r="W53" i="114"/>
  <c r="AC76" i="114"/>
  <c r="F16" i="114"/>
  <c r="F22" i="114"/>
  <c r="F25" i="114"/>
  <c r="F28" i="114"/>
  <c r="F34" i="114"/>
  <c r="F38" i="114"/>
  <c r="F13" i="114"/>
  <c r="F19" i="114"/>
  <c r="F41" i="114"/>
  <c r="F44" i="114"/>
  <c r="F10" i="114"/>
  <c r="F24" i="114"/>
  <c r="F30" i="114"/>
  <c r="F33" i="114"/>
  <c r="F37" i="114"/>
  <c r="F51" i="114"/>
  <c r="F9" i="114"/>
  <c r="F15" i="114"/>
  <c r="F21" i="114"/>
  <c r="F27" i="114"/>
  <c r="F40" i="114"/>
  <c r="F47" i="114"/>
  <c r="F12" i="114"/>
  <c r="F18" i="114"/>
  <c r="F11" i="114"/>
  <c r="F26" i="114"/>
  <c r="F48" i="114"/>
  <c r="F66" i="114"/>
  <c r="F20" i="114"/>
  <c r="F29" i="114"/>
  <c r="F32" i="114"/>
  <c r="F36" i="114"/>
  <c r="F49" i="114"/>
  <c r="F58" i="114"/>
  <c r="F61" i="114"/>
  <c r="F14" i="114"/>
  <c r="F46" i="114"/>
  <c r="F50" i="114"/>
  <c r="F54" i="114"/>
  <c r="F35" i="114"/>
  <c r="F39" i="114"/>
  <c r="F43" i="114"/>
  <c r="F52" i="114"/>
  <c r="F55" i="114"/>
  <c r="F62" i="114"/>
  <c r="F69" i="114"/>
  <c r="F42" i="114"/>
  <c r="F63" i="114"/>
  <c r="F75" i="114"/>
  <c r="F82" i="114"/>
  <c r="F86" i="114"/>
  <c r="F17" i="114"/>
  <c r="F81" i="114"/>
  <c r="F23" i="114"/>
  <c r="F71" i="114"/>
  <c r="F79" i="114"/>
  <c r="F80" i="114"/>
  <c r="F84" i="114"/>
  <c r="F89" i="114"/>
  <c r="F94" i="114"/>
  <c r="F97" i="114"/>
  <c r="F98" i="114"/>
  <c r="F107" i="114"/>
  <c r="F111" i="114"/>
  <c r="F31" i="114"/>
  <c r="F72" i="114"/>
  <c r="F102" i="114"/>
  <c r="F110" i="114"/>
  <c r="F53" i="114"/>
  <c r="F59" i="114"/>
  <c r="F70" i="114"/>
  <c r="F73" i="114"/>
  <c r="F76" i="114"/>
  <c r="F85" i="114"/>
  <c r="F90" i="114"/>
  <c r="F93" i="114"/>
  <c r="F96" i="114"/>
  <c r="F106" i="114"/>
  <c r="F57" i="114"/>
  <c r="F65" i="114"/>
  <c r="F101" i="114"/>
  <c r="F105" i="114"/>
  <c r="F109" i="114"/>
  <c r="F113" i="114"/>
  <c r="F45" i="114"/>
  <c r="F60" i="114"/>
  <c r="F67" i="114"/>
  <c r="F77" i="114"/>
  <c r="F64" i="114"/>
  <c r="F87" i="114"/>
  <c r="F91" i="114"/>
  <c r="F95" i="114"/>
  <c r="F108" i="114"/>
  <c r="F115" i="114"/>
  <c r="R105" i="114"/>
  <c r="AA78" i="113"/>
  <c r="W78" i="114"/>
  <c r="C9" i="114"/>
  <c r="C15" i="114"/>
  <c r="C21" i="114"/>
  <c r="C27" i="114"/>
  <c r="C12" i="114"/>
  <c r="C18" i="114"/>
  <c r="C32" i="114"/>
  <c r="C36" i="114"/>
  <c r="C43" i="114"/>
  <c r="C23" i="114"/>
  <c r="C29" i="114"/>
  <c r="C39" i="114"/>
  <c r="AC39" i="114" s="1"/>
  <c r="C46" i="114"/>
  <c r="C14" i="114"/>
  <c r="C17" i="114"/>
  <c r="AC17" i="114" s="1"/>
  <c r="C20" i="114"/>
  <c r="C26" i="114"/>
  <c r="C35" i="114"/>
  <c r="C11" i="114"/>
  <c r="C22" i="114"/>
  <c r="C24" i="114"/>
  <c r="C16" i="114"/>
  <c r="C45" i="114"/>
  <c r="C50" i="114"/>
  <c r="C57" i="114"/>
  <c r="C60" i="114"/>
  <c r="C64" i="114"/>
  <c r="C69" i="114"/>
  <c r="C42" i="114"/>
  <c r="C44" i="114"/>
  <c r="C53" i="114"/>
  <c r="AC53" i="114" s="1"/>
  <c r="C25" i="114"/>
  <c r="C28" i="114"/>
  <c r="C31" i="114"/>
  <c r="C40" i="114"/>
  <c r="C41" i="114"/>
  <c r="C51" i="114"/>
  <c r="C56" i="114"/>
  <c r="AC56" i="114" s="1"/>
  <c r="C63" i="114"/>
  <c r="C68" i="114"/>
  <c r="C10" i="114"/>
  <c r="C34" i="114"/>
  <c r="C38" i="114"/>
  <c r="C33" i="114"/>
  <c r="C19" i="114"/>
  <c r="C67" i="114"/>
  <c r="C73" i="114"/>
  <c r="C92" i="114"/>
  <c r="C48" i="114"/>
  <c r="C77" i="114"/>
  <c r="C80" i="114"/>
  <c r="C84" i="114"/>
  <c r="C37" i="114"/>
  <c r="C47" i="114"/>
  <c r="AC47" i="114" s="1"/>
  <c r="C65" i="114"/>
  <c r="AC65" i="114" s="1"/>
  <c r="C70" i="114"/>
  <c r="C85" i="114"/>
  <c r="C101" i="114"/>
  <c r="C105" i="114"/>
  <c r="C109" i="114"/>
  <c r="C30" i="114"/>
  <c r="AC30" i="114" s="1"/>
  <c r="C62" i="114"/>
  <c r="C113" i="114"/>
  <c r="C13" i="114"/>
  <c r="C82" i="114"/>
  <c r="C86" i="114"/>
  <c r="C87" i="114"/>
  <c r="C91" i="114"/>
  <c r="C95" i="114"/>
  <c r="C108" i="114"/>
  <c r="C115" i="114"/>
  <c r="C54" i="114"/>
  <c r="C83" i="114"/>
  <c r="C100" i="114"/>
  <c r="C104" i="114"/>
  <c r="C112" i="114"/>
  <c r="C55" i="114"/>
  <c r="AC55" i="114" s="1"/>
  <c r="C74" i="114"/>
  <c r="C78" i="114"/>
  <c r="C88" i="114"/>
  <c r="C99" i="114"/>
  <c r="C103" i="114"/>
  <c r="C58" i="114"/>
  <c r="C66" i="114"/>
  <c r="C79" i="114"/>
  <c r="C89" i="114"/>
  <c r="C94" i="114"/>
  <c r="AC94" i="114" s="1"/>
  <c r="C97" i="114"/>
  <c r="C98" i="114"/>
  <c r="C107" i="114"/>
  <c r="C111" i="114"/>
  <c r="C49" i="114"/>
  <c r="C52" i="114"/>
  <c r="AE77" i="113"/>
  <c r="AA72" i="113"/>
  <c r="W72" i="114"/>
  <c r="AE72" i="114" s="1"/>
  <c r="W104" i="114"/>
  <c r="AC99" i="114"/>
  <c r="V10" i="112"/>
  <c r="AD115" i="113"/>
  <c r="M13" i="114"/>
  <c r="M19" i="114"/>
  <c r="M10" i="114"/>
  <c r="M24" i="114"/>
  <c r="M30" i="114"/>
  <c r="M33" i="114"/>
  <c r="M37" i="114"/>
  <c r="M9" i="114"/>
  <c r="M15" i="114"/>
  <c r="M21" i="114"/>
  <c r="M27" i="114"/>
  <c r="M40" i="114"/>
  <c r="M47" i="114"/>
  <c r="M12" i="114"/>
  <c r="M18" i="114"/>
  <c r="M32" i="114"/>
  <c r="M36" i="114"/>
  <c r="M43" i="114"/>
  <c r="M50" i="114"/>
  <c r="M23" i="114"/>
  <c r="M25" i="114"/>
  <c r="M35" i="114"/>
  <c r="M39" i="114"/>
  <c r="M45" i="114"/>
  <c r="M46" i="114"/>
  <c r="M58" i="114"/>
  <c r="M61" i="114"/>
  <c r="M65" i="114"/>
  <c r="M70" i="114"/>
  <c r="M17" i="114"/>
  <c r="M28" i="114"/>
  <c r="M31" i="114"/>
  <c r="M42" i="114"/>
  <c r="M44" i="114"/>
  <c r="M54" i="114"/>
  <c r="M34" i="114"/>
  <c r="M38" i="114"/>
  <c r="M41" i="114"/>
  <c r="M51" i="114"/>
  <c r="M57" i="114"/>
  <c r="M60" i="114"/>
  <c r="M64" i="114"/>
  <c r="M69" i="114"/>
  <c r="M29" i="114"/>
  <c r="M48" i="114"/>
  <c r="M67" i="114"/>
  <c r="M71" i="114"/>
  <c r="M81" i="114"/>
  <c r="M74" i="114"/>
  <c r="M78" i="114"/>
  <c r="M85" i="114"/>
  <c r="M88" i="114"/>
  <c r="M11" i="114"/>
  <c r="M14" i="114"/>
  <c r="M68" i="114"/>
  <c r="M53" i="114"/>
  <c r="M16" i="114"/>
  <c r="M22" i="114"/>
  <c r="M73" i="114"/>
  <c r="M76" i="114"/>
  <c r="M90" i="114"/>
  <c r="M102" i="114"/>
  <c r="M26" i="114"/>
  <c r="M55" i="114"/>
  <c r="M93" i="114"/>
  <c r="M96" i="114"/>
  <c r="M106" i="114"/>
  <c r="M110" i="114"/>
  <c r="M49" i="114"/>
  <c r="M56" i="114"/>
  <c r="M77" i="114"/>
  <c r="M82" i="114"/>
  <c r="M86" i="114"/>
  <c r="M87" i="114"/>
  <c r="M91" i="114"/>
  <c r="M101" i="114"/>
  <c r="M105" i="114"/>
  <c r="M109" i="114"/>
  <c r="M20" i="114"/>
  <c r="M52" i="114"/>
  <c r="M113" i="114"/>
  <c r="M115" i="114"/>
  <c r="M66" i="114"/>
  <c r="M83" i="114"/>
  <c r="M92" i="114"/>
  <c r="M95" i="114"/>
  <c r="M108" i="114"/>
  <c r="M59" i="114"/>
  <c r="M63" i="114"/>
  <c r="M100" i="114"/>
  <c r="M104" i="114"/>
  <c r="AE94" i="113"/>
  <c r="W94" i="114"/>
  <c r="AA37" i="113"/>
  <c r="W37" i="114"/>
  <c r="AA29" i="113"/>
  <c r="W29" i="114"/>
  <c r="AE29" i="114" s="1"/>
  <c r="AE29" i="113"/>
  <c r="C110" i="114"/>
  <c r="M107" i="114"/>
  <c r="R106" i="114"/>
  <c r="V104" i="114"/>
  <c r="AD104" i="114" s="1"/>
  <c r="F99" i="114"/>
  <c r="AA97" i="114"/>
  <c r="M94" i="114"/>
  <c r="O83" i="114"/>
  <c r="I82" i="114"/>
  <c r="W80" i="114"/>
  <c r="AE80" i="114" s="1"/>
  <c r="V68" i="114"/>
  <c r="AE83" i="113"/>
  <c r="W83" i="114"/>
  <c r="AA83" i="114" s="1"/>
  <c r="AE71" i="113"/>
  <c r="W71" i="114"/>
  <c r="AE71" i="114" s="1"/>
  <c r="R12" i="114"/>
  <c r="R18" i="114"/>
  <c r="R32" i="114"/>
  <c r="R36" i="114"/>
  <c r="R23" i="114"/>
  <c r="R29" i="114"/>
  <c r="R39" i="114"/>
  <c r="R14" i="114"/>
  <c r="R17" i="114"/>
  <c r="R20" i="114"/>
  <c r="R26" i="114"/>
  <c r="R35" i="114"/>
  <c r="R11" i="114"/>
  <c r="R31" i="114"/>
  <c r="R42" i="114"/>
  <c r="R45" i="114"/>
  <c r="R49" i="114"/>
  <c r="R16" i="114"/>
  <c r="R22" i="114"/>
  <c r="R25" i="114"/>
  <c r="R9" i="114"/>
  <c r="R24" i="114"/>
  <c r="Y24" i="114" s="1"/>
  <c r="R27" i="114"/>
  <c r="R30" i="114"/>
  <c r="R33" i="114"/>
  <c r="R37" i="114"/>
  <c r="R47" i="114"/>
  <c r="R53" i="114"/>
  <c r="R48" i="114"/>
  <c r="R56" i="114"/>
  <c r="Y56" i="114" s="1"/>
  <c r="R52" i="114"/>
  <c r="Y52" i="114" s="1"/>
  <c r="R59" i="114"/>
  <c r="R10" i="114"/>
  <c r="R19" i="114"/>
  <c r="R21" i="114"/>
  <c r="R43" i="114"/>
  <c r="R55" i="114"/>
  <c r="R60" i="114"/>
  <c r="Y60" i="114" s="1"/>
  <c r="R61" i="114"/>
  <c r="Y61" i="114" s="1"/>
  <c r="R65" i="114"/>
  <c r="R68" i="114"/>
  <c r="R38" i="114"/>
  <c r="R44" i="114"/>
  <c r="R46" i="114"/>
  <c r="R54" i="114"/>
  <c r="R57" i="114"/>
  <c r="Y57" i="114" s="1"/>
  <c r="R58" i="114"/>
  <c r="Y58" i="114" s="1"/>
  <c r="R62" i="114"/>
  <c r="R77" i="114"/>
  <c r="R80" i="114"/>
  <c r="R84" i="114"/>
  <c r="R28" i="114"/>
  <c r="R51" i="114"/>
  <c r="R87" i="114"/>
  <c r="R91" i="114"/>
  <c r="Y91" i="114" s="1"/>
  <c r="R66" i="114"/>
  <c r="R40" i="114"/>
  <c r="R13" i="114"/>
  <c r="R63" i="114"/>
  <c r="R74" i="114"/>
  <c r="R78" i="114"/>
  <c r="R83" i="114"/>
  <c r="Y83" i="114" s="1"/>
  <c r="R88" i="114"/>
  <c r="R113" i="114"/>
  <c r="R79" i="114"/>
  <c r="R89" i="114"/>
  <c r="R92" i="114"/>
  <c r="R95" i="114"/>
  <c r="R108" i="114"/>
  <c r="R115" i="114"/>
  <c r="R67" i="114"/>
  <c r="Y67" i="114" s="1"/>
  <c r="R70" i="114"/>
  <c r="R71" i="114"/>
  <c r="R75" i="114"/>
  <c r="R100" i="114"/>
  <c r="R104" i="114"/>
  <c r="R69" i="114"/>
  <c r="R72" i="114"/>
  <c r="Y72" i="114" s="1"/>
  <c r="R99" i="114"/>
  <c r="Y99" i="114" s="1"/>
  <c r="R103" i="114"/>
  <c r="R112" i="114"/>
  <c r="R98" i="114"/>
  <c r="R107" i="114"/>
  <c r="R34" i="114"/>
  <c r="R41" i="114"/>
  <c r="Y41" i="114" s="1"/>
  <c r="R50" i="114"/>
  <c r="Y50" i="114" s="1"/>
  <c r="R76" i="114"/>
  <c r="R81" i="114"/>
  <c r="R85" i="114"/>
  <c r="R90" i="114"/>
  <c r="R94" i="114"/>
  <c r="R97" i="114"/>
  <c r="Y97" i="114" s="1"/>
  <c r="R111" i="114"/>
  <c r="Y111" i="114" s="1"/>
  <c r="R73" i="114"/>
  <c r="Y73" i="114" s="1"/>
  <c r="R102" i="114"/>
  <c r="R15" i="114"/>
  <c r="AA93" i="113"/>
  <c r="W93" i="114"/>
  <c r="R96" i="114"/>
  <c r="AE84" i="114"/>
  <c r="AE102" i="113"/>
  <c r="W102" i="114"/>
  <c r="AA102" i="114" s="1"/>
  <c r="AE75" i="113"/>
  <c r="W75" i="114"/>
  <c r="AA75" i="114" s="1"/>
  <c r="AE86" i="113"/>
  <c r="W26" i="114"/>
  <c r="AA26" i="113"/>
  <c r="AE26" i="113"/>
  <c r="R110" i="114"/>
  <c r="W108" i="114"/>
  <c r="AE108" i="114" s="1"/>
  <c r="R101" i="114"/>
  <c r="AC97" i="114"/>
  <c r="C81" i="114"/>
  <c r="F74" i="114"/>
  <c r="U11" i="112"/>
  <c r="L10" i="114"/>
  <c r="L24" i="114"/>
  <c r="L30" i="114"/>
  <c r="L33" i="114"/>
  <c r="L37" i="114"/>
  <c r="L9" i="114"/>
  <c r="L15" i="114"/>
  <c r="L21" i="114"/>
  <c r="L27" i="114"/>
  <c r="L40" i="114"/>
  <c r="L12" i="114"/>
  <c r="L18" i="114"/>
  <c r="L32" i="114"/>
  <c r="L36" i="114"/>
  <c r="L43" i="114"/>
  <c r="L50" i="114"/>
  <c r="L23" i="114"/>
  <c r="L29" i="114"/>
  <c r="L39" i="114"/>
  <c r="L46" i="114"/>
  <c r="L14" i="114"/>
  <c r="L17" i="114"/>
  <c r="L20" i="114"/>
  <c r="L25" i="114"/>
  <c r="L35" i="114"/>
  <c r="L28" i="114"/>
  <c r="L31" i="114"/>
  <c r="L42" i="114"/>
  <c r="L44" i="114"/>
  <c r="L54" i="114"/>
  <c r="L34" i="114"/>
  <c r="L38" i="114"/>
  <c r="L41" i="114"/>
  <c r="L51" i="114"/>
  <c r="L57" i="114"/>
  <c r="L60" i="114"/>
  <c r="L19" i="114"/>
  <c r="L53" i="114"/>
  <c r="L11" i="114"/>
  <c r="L13" i="114"/>
  <c r="L48" i="114"/>
  <c r="L67" i="114"/>
  <c r="L45" i="114"/>
  <c r="L74" i="114"/>
  <c r="L78" i="114"/>
  <c r="L85" i="114"/>
  <c r="L88" i="114"/>
  <c r="L47" i="114"/>
  <c r="L64" i="114"/>
  <c r="L68" i="114"/>
  <c r="L73" i="114"/>
  <c r="L92" i="114"/>
  <c r="L56" i="114"/>
  <c r="L59" i="114"/>
  <c r="L16" i="114"/>
  <c r="L49" i="114"/>
  <c r="L52" i="114"/>
  <c r="L55" i="114"/>
  <c r="L22" i="114"/>
  <c r="L26" i="114"/>
  <c r="L69" i="114"/>
  <c r="L93" i="114"/>
  <c r="L96" i="114"/>
  <c r="L106" i="114"/>
  <c r="L110" i="114"/>
  <c r="L77" i="114"/>
  <c r="L82" i="114"/>
  <c r="L86" i="114"/>
  <c r="L87" i="114"/>
  <c r="L91" i="114"/>
  <c r="L101" i="114"/>
  <c r="L105" i="114"/>
  <c r="L109" i="114"/>
  <c r="L113" i="114"/>
  <c r="L58" i="114"/>
  <c r="L61" i="114"/>
  <c r="L66" i="114"/>
  <c r="L83" i="114"/>
  <c r="L95" i="114"/>
  <c r="L108" i="114"/>
  <c r="L115" i="114"/>
  <c r="L63" i="114"/>
  <c r="L100" i="114"/>
  <c r="L104" i="114"/>
  <c r="L71" i="114"/>
  <c r="L75" i="114"/>
  <c r="L79" i="114"/>
  <c r="L80" i="114"/>
  <c r="L84" i="114"/>
  <c r="L89" i="114"/>
  <c r="L99" i="114"/>
  <c r="L103" i="114"/>
  <c r="L112" i="114"/>
  <c r="AA109" i="113"/>
  <c r="W109" i="114"/>
  <c r="AA109" i="114" s="1"/>
  <c r="AE106" i="113"/>
  <c r="W106" i="114"/>
  <c r="AE106" i="114" s="1"/>
  <c r="AA103" i="113"/>
  <c r="W103" i="114"/>
  <c r="AA97" i="113"/>
  <c r="W97" i="114"/>
  <c r="AE97" i="114" s="1"/>
  <c r="AE97" i="113"/>
  <c r="W58" i="114"/>
  <c r="AE58" i="114" s="1"/>
  <c r="AA58" i="113"/>
  <c r="AE55" i="113"/>
  <c r="W55" i="114"/>
  <c r="AA52" i="113"/>
  <c r="W52" i="114"/>
  <c r="AA52" i="114" s="1"/>
  <c r="AA49" i="113"/>
  <c r="W49" i="114"/>
  <c r="AA49" i="114" s="1"/>
  <c r="AA40" i="113"/>
  <c r="W40" i="114"/>
  <c r="AA40" i="114" s="1"/>
  <c r="AA32" i="113"/>
  <c r="W32" i="114"/>
  <c r="AA32" i="114" s="1"/>
  <c r="W10" i="114"/>
  <c r="AA10" i="113"/>
  <c r="U111" i="114"/>
  <c r="AC111" i="114" s="1"/>
  <c r="J109" i="114"/>
  <c r="L107" i="114"/>
  <c r="C106" i="114"/>
  <c r="F104" i="114"/>
  <c r="W100" i="114"/>
  <c r="M98" i="114"/>
  <c r="L94" i="114"/>
  <c r="C93" i="114"/>
  <c r="C90" i="114"/>
  <c r="AC90" i="114" s="1"/>
  <c r="R86" i="114"/>
  <c r="J85" i="114"/>
  <c r="M84" i="114"/>
  <c r="L81" i="114"/>
  <c r="F78" i="114"/>
  <c r="U73" i="114"/>
  <c r="C61" i="114"/>
  <c r="C59" i="114"/>
  <c r="AC59" i="114" s="1"/>
  <c r="AD52" i="114"/>
  <c r="U31" i="114"/>
  <c r="Y31" i="114" s="1"/>
  <c r="AA89" i="113"/>
  <c r="W89" i="114"/>
  <c r="AA17" i="113"/>
  <c r="W17" i="114"/>
  <c r="AA113" i="113"/>
  <c r="W113" i="114"/>
  <c r="AA113" i="114" s="1"/>
  <c r="O11" i="114"/>
  <c r="O31" i="114"/>
  <c r="O16" i="114"/>
  <c r="O22" i="114"/>
  <c r="O25" i="114"/>
  <c r="O28" i="114"/>
  <c r="O34" i="114"/>
  <c r="O38" i="114"/>
  <c r="O13" i="114"/>
  <c r="O19" i="114"/>
  <c r="O41" i="114"/>
  <c r="O44" i="114"/>
  <c r="O48" i="114"/>
  <c r="O10" i="114"/>
  <c r="O24" i="114"/>
  <c r="O30" i="114"/>
  <c r="O33" i="114"/>
  <c r="O37" i="114"/>
  <c r="O51" i="114"/>
  <c r="O9" i="114"/>
  <c r="O15" i="114"/>
  <c r="O21" i="114"/>
  <c r="O18" i="114"/>
  <c r="O20" i="114"/>
  <c r="O26" i="114"/>
  <c r="O29" i="114"/>
  <c r="O32" i="114"/>
  <c r="O36" i="114"/>
  <c r="O12" i="114"/>
  <c r="O14" i="114"/>
  <c r="O49" i="114"/>
  <c r="O55" i="114"/>
  <c r="O62" i="114"/>
  <c r="O67" i="114"/>
  <c r="O23" i="114"/>
  <c r="O50" i="114"/>
  <c r="O35" i="114"/>
  <c r="O39" i="114"/>
  <c r="O40" i="114"/>
  <c r="O43" i="114"/>
  <c r="O45" i="114"/>
  <c r="O46" i="114"/>
  <c r="O58" i="114"/>
  <c r="O61" i="114"/>
  <c r="O65" i="114"/>
  <c r="O70" i="114"/>
  <c r="O17" i="114"/>
  <c r="O42" i="114"/>
  <c r="O27" i="114"/>
  <c r="O69" i="114"/>
  <c r="O63" i="114"/>
  <c r="O66" i="114"/>
  <c r="O79" i="114"/>
  <c r="O89" i="114"/>
  <c r="O75" i="114"/>
  <c r="O82" i="114"/>
  <c r="O86" i="114"/>
  <c r="O47" i="114"/>
  <c r="O54" i="114"/>
  <c r="O80" i="114"/>
  <c r="O84" i="114"/>
  <c r="O99" i="114"/>
  <c r="O103" i="114"/>
  <c r="O112" i="114"/>
  <c r="O60" i="114"/>
  <c r="O72" i="114"/>
  <c r="O81" i="114"/>
  <c r="O85" i="114"/>
  <c r="O94" i="114"/>
  <c r="O97" i="114"/>
  <c r="O98" i="114"/>
  <c r="O107" i="114"/>
  <c r="O111" i="114"/>
  <c r="O73" i="114"/>
  <c r="O76" i="114"/>
  <c r="O90" i="114"/>
  <c r="O102" i="114"/>
  <c r="O64" i="114"/>
  <c r="O68" i="114"/>
  <c r="O93" i="114"/>
  <c r="O96" i="114"/>
  <c r="O106" i="114"/>
  <c r="O110" i="114"/>
  <c r="O56" i="114"/>
  <c r="O77" i="114"/>
  <c r="O87" i="114"/>
  <c r="O91" i="114"/>
  <c r="O101" i="114"/>
  <c r="O105" i="114"/>
  <c r="O109" i="114"/>
  <c r="O52" i="114"/>
  <c r="O74" i="114"/>
  <c r="O78" i="114"/>
  <c r="O88" i="114"/>
  <c r="O113" i="114"/>
  <c r="O53" i="114"/>
  <c r="AE104" i="113"/>
  <c r="AA99" i="113"/>
  <c r="W99" i="114"/>
  <c r="V16" i="114"/>
  <c r="V22" i="114"/>
  <c r="V25" i="114"/>
  <c r="AD25" i="114" s="1"/>
  <c r="V28" i="114"/>
  <c r="V34" i="114"/>
  <c r="AD34" i="114" s="1"/>
  <c r="V13" i="114"/>
  <c r="AD13" i="114" s="1"/>
  <c r="V19" i="114"/>
  <c r="V41" i="114"/>
  <c r="V44" i="114"/>
  <c r="V10" i="114"/>
  <c r="V24" i="114"/>
  <c r="Z24" i="114" s="1"/>
  <c r="V30" i="114"/>
  <c r="V33" i="114"/>
  <c r="V37" i="114"/>
  <c r="Z37" i="114" s="1"/>
  <c r="V51" i="114"/>
  <c r="V9" i="114"/>
  <c r="V15" i="114"/>
  <c r="V21" i="114"/>
  <c r="V27" i="114"/>
  <c r="V40" i="114"/>
  <c r="V47" i="114"/>
  <c r="AD47" i="114" s="1"/>
  <c r="V12" i="114"/>
  <c r="AD12" i="114" s="1"/>
  <c r="V18" i="114"/>
  <c r="V17" i="114"/>
  <c r="V31" i="114"/>
  <c r="V39" i="114"/>
  <c r="V43" i="114"/>
  <c r="AD43" i="114" s="1"/>
  <c r="V42" i="114"/>
  <c r="V46" i="114"/>
  <c r="AD46" i="114" s="1"/>
  <c r="V66" i="114"/>
  <c r="V11" i="114"/>
  <c r="V38" i="114"/>
  <c r="V58" i="114"/>
  <c r="V54" i="114"/>
  <c r="V20" i="114"/>
  <c r="AD20" i="114" s="1"/>
  <c r="V26" i="114"/>
  <c r="AD26" i="114" s="1"/>
  <c r="V32" i="114"/>
  <c r="Z32" i="114" s="1"/>
  <c r="V36" i="114"/>
  <c r="Z36" i="114" s="1"/>
  <c r="V50" i="114"/>
  <c r="V35" i="114"/>
  <c r="V64" i="114"/>
  <c r="V67" i="114"/>
  <c r="V75" i="114"/>
  <c r="AD75" i="114" s="1"/>
  <c r="V82" i="114"/>
  <c r="Z82" i="114" s="1"/>
  <c r="V86" i="114"/>
  <c r="V23" i="114"/>
  <c r="AD23" i="114" s="1"/>
  <c r="V60" i="114"/>
  <c r="V71" i="114"/>
  <c r="V81" i="114"/>
  <c r="V49" i="114"/>
  <c r="V53" i="114"/>
  <c r="AD53" i="114" s="1"/>
  <c r="V56" i="114"/>
  <c r="V57" i="114"/>
  <c r="V59" i="114"/>
  <c r="AD59" i="114" s="1"/>
  <c r="V61" i="114"/>
  <c r="V65" i="114"/>
  <c r="V29" i="114"/>
  <c r="V52" i="114"/>
  <c r="V55" i="114"/>
  <c r="V14" i="114"/>
  <c r="V73" i="114"/>
  <c r="V76" i="114"/>
  <c r="Z76" i="114" s="1"/>
  <c r="V90" i="114"/>
  <c r="V94" i="114"/>
  <c r="AD94" i="114" s="1"/>
  <c r="V97" i="114"/>
  <c r="V98" i="114"/>
  <c r="V107" i="114"/>
  <c r="AD107" i="114" s="1"/>
  <c r="V111" i="114"/>
  <c r="AD111" i="114" s="1"/>
  <c r="V77" i="114"/>
  <c r="AD77" i="114" s="1"/>
  <c r="V102" i="114"/>
  <c r="AD102" i="114" s="1"/>
  <c r="V106" i="114"/>
  <c r="AD106" i="114" s="1"/>
  <c r="V110" i="114"/>
  <c r="Z110" i="114" s="1"/>
  <c r="V87" i="114"/>
  <c r="V91" i="114"/>
  <c r="AD91" i="114" s="1"/>
  <c r="V93" i="114"/>
  <c r="AD93" i="114" s="1"/>
  <c r="V96" i="114"/>
  <c r="Z96" i="114" s="1"/>
  <c r="V63" i="114"/>
  <c r="AD63" i="114" s="1"/>
  <c r="V74" i="114"/>
  <c r="V78" i="114"/>
  <c r="V88" i="114"/>
  <c r="V101" i="114"/>
  <c r="V105" i="114"/>
  <c r="AD105" i="114" s="1"/>
  <c r="V109" i="114"/>
  <c r="V113" i="114"/>
  <c r="Z113" i="114" s="1"/>
  <c r="V45" i="114"/>
  <c r="AD45" i="114" s="1"/>
  <c r="V83" i="114"/>
  <c r="AD83" i="114" s="1"/>
  <c r="V92" i="114"/>
  <c r="V48" i="114"/>
  <c r="V62" i="114"/>
  <c r="V69" i="114"/>
  <c r="AD69" i="114" s="1"/>
  <c r="V70" i="114"/>
  <c r="V79" i="114"/>
  <c r="Z79" i="114" s="1"/>
  <c r="V80" i="114"/>
  <c r="AD80" i="114" s="1"/>
  <c r="V84" i="114"/>
  <c r="V89" i="114"/>
  <c r="V95" i="114"/>
  <c r="V108" i="114"/>
  <c r="J12" i="114"/>
  <c r="J18" i="114"/>
  <c r="J32" i="114"/>
  <c r="J36" i="114"/>
  <c r="J23" i="114"/>
  <c r="J29" i="114"/>
  <c r="J39" i="114"/>
  <c r="J14" i="114"/>
  <c r="J17" i="114"/>
  <c r="J20" i="114"/>
  <c r="J26" i="114"/>
  <c r="J35" i="114"/>
  <c r="J11" i="114"/>
  <c r="J31" i="114"/>
  <c r="J42" i="114"/>
  <c r="J45" i="114"/>
  <c r="J49" i="114"/>
  <c r="J16" i="114"/>
  <c r="J22" i="114"/>
  <c r="J25" i="114"/>
  <c r="J10" i="114"/>
  <c r="J34" i="114"/>
  <c r="J38" i="114"/>
  <c r="J40" i="114"/>
  <c r="J41" i="114"/>
  <c r="J43" i="114"/>
  <c r="J19" i="114"/>
  <c r="J21" i="114"/>
  <c r="J53" i="114"/>
  <c r="J13" i="114"/>
  <c r="J15" i="114"/>
  <c r="J27" i="114"/>
  <c r="J47" i="114"/>
  <c r="J56" i="114"/>
  <c r="J9" i="114"/>
  <c r="J30" i="114"/>
  <c r="J33" i="114"/>
  <c r="J37" i="114"/>
  <c r="J52" i="114"/>
  <c r="J59" i="114"/>
  <c r="J71" i="114"/>
  <c r="J24" i="114"/>
  <c r="J64" i="114"/>
  <c r="J68" i="114"/>
  <c r="J50" i="114"/>
  <c r="J77" i="114"/>
  <c r="J80" i="114"/>
  <c r="J84" i="114"/>
  <c r="J55" i="114"/>
  <c r="J60" i="114"/>
  <c r="J61" i="114"/>
  <c r="J62" i="114"/>
  <c r="J65" i="114"/>
  <c r="J87" i="114"/>
  <c r="J91" i="114"/>
  <c r="J54" i="114"/>
  <c r="J57" i="114"/>
  <c r="J58" i="114"/>
  <c r="J46" i="114"/>
  <c r="J113" i="114"/>
  <c r="J51" i="114"/>
  <c r="J66" i="114"/>
  <c r="J83" i="114"/>
  <c r="J95" i="114"/>
  <c r="J108" i="114"/>
  <c r="J115" i="114"/>
  <c r="J63" i="114"/>
  <c r="J74" i="114"/>
  <c r="J78" i="114"/>
  <c r="J88" i="114"/>
  <c r="J92" i="114"/>
  <c r="J100" i="114"/>
  <c r="J104" i="114"/>
  <c r="J75" i="114"/>
  <c r="J79" i="114"/>
  <c r="J89" i="114"/>
  <c r="J99" i="114"/>
  <c r="J103" i="114"/>
  <c r="J112" i="114"/>
  <c r="J111" i="114"/>
  <c r="J72" i="114"/>
  <c r="J94" i="114"/>
  <c r="J97" i="114"/>
  <c r="J98" i="114"/>
  <c r="J107" i="114"/>
  <c r="J28" i="114"/>
  <c r="J70" i="114"/>
  <c r="J76" i="114"/>
  <c r="J81" i="114"/>
  <c r="J90" i="114"/>
  <c r="J102" i="114"/>
  <c r="J44" i="114"/>
  <c r="AA112" i="113"/>
  <c r="W112" i="114"/>
  <c r="AE112" i="114" s="1"/>
  <c r="AE108" i="113"/>
  <c r="AA86" i="113"/>
  <c r="AA85" i="113"/>
  <c r="W85" i="114"/>
  <c r="AE85" i="114" s="1"/>
  <c r="AA82" i="113"/>
  <c r="W82" i="114"/>
  <c r="AA82" i="114" s="1"/>
  <c r="W70" i="114"/>
  <c r="AA70" i="113"/>
  <c r="AE35" i="113"/>
  <c r="W35" i="114"/>
  <c r="AA35" i="114" s="1"/>
  <c r="AE19" i="113"/>
  <c r="W19" i="114"/>
  <c r="AA19" i="114" s="1"/>
  <c r="V115" i="114"/>
  <c r="Z115" i="114" s="1"/>
  <c r="M112" i="114"/>
  <c r="U107" i="114"/>
  <c r="J105" i="114"/>
  <c r="M103" i="114"/>
  <c r="Z102" i="114"/>
  <c r="V100" i="114"/>
  <c r="AD100" i="114" s="1"/>
  <c r="L98" i="114"/>
  <c r="J96" i="114"/>
  <c r="U94" i="114"/>
  <c r="V85" i="114"/>
  <c r="R82" i="114"/>
  <c r="M75" i="114"/>
  <c r="L70" i="114"/>
  <c r="R64" i="114"/>
  <c r="AA74" i="113"/>
  <c r="W74" i="114"/>
  <c r="AA74" i="114" s="1"/>
  <c r="AA68" i="113"/>
  <c r="W68" i="114"/>
  <c r="AE68" i="114" s="1"/>
  <c r="AA25" i="113"/>
  <c r="W25" i="114"/>
  <c r="AE25" i="113"/>
  <c r="AC103" i="114"/>
  <c r="F83" i="114"/>
  <c r="AE105" i="113"/>
  <c r="AA105" i="113"/>
  <c r="W105" i="114"/>
  <c r="AE105" i="114" s="1"/>
  <c r="AA96" i="113"/>
  <c r="W96" i="114"/>
  <c r="AE96" i="114" s="1"/>
  <c r="AE90" i="113"/>
  <c r="W90" i="114"/>
  <c r="AA90" i="114" s="1"/>
  <c r="AA90" i="113"/>
  <c r="AE87" i="113"/>
  <c r="W87" i="114"/>
  <c r="AA111" i="113"/>
  <c r="W111" i="114"/>
  <c r="O115" i="114"/>
  <c r="C75" i="114"/>
  <c r="AC75" i="114" s="1"/>
  <c r="AC115" i="113"/>
  <c r="U13" i="114"/>
  <c r="AC13" i="114" s="1"/>
  <c r="U19" i="114"/>
  <c r="Y19" i="114" s="1"/>
  <c r="U10" i="114"/>
  <c r="U24" i="114"/>
  <c r="U30" i="114"/>
  <c r="U33" i="114"/>
  <c r="U37" i="114"/>
  <c r="AC37" i="114" s="1"/>
  <c r="U9" i="114"/>
  <c r="AC9" i="114" s="1"/>
  <c r="U15" i="114"/>
  <c r="Y15" i="114" s="1"/>
  <c r="U21" i="114"/>
  <c r="Y21" i="114" s="1"/>
  <c r="U27" i="114"/>
  <c r="U40" i="114"/>
  <c r="AC40" i="114" s="1"/>
  <c r="U47" i="114"/>
  <c r="Y47" i="114" s="1"/>
  <c r="U12" i="114"/>
  <c r="Y12" i="114" s="1"/>
  <c r="U18" i="114"/>
  <c r="AC18" i="114" s="1"/>
  <c r="U32" i="114"/>
  <c r="U36" i="114"/>
  <c r="AC36" i="114" s="1"/>
  <c r="U43" i="114"/>
  <c r="Y43" i="114" s="1"/>
  <c r="U50" i="114"/>
  <c r="AC50" i="114" s="1"/>
  <c r="U23" i="114"/>
  <c r="U28" i="114"/>
  <c r="U42" i="114"/>
  <c r="U44" i="114"/>
  <c r="U11" i="114"/>
  <c r="Y11" i="114" s="1"/>
  <c r="U34" i="114"/>
  <c r="AC34" i="114" s="1"/>
  <c r="U38" i="114"/>
  <c r="AC38" i="114" s="1"/>
  <c r="U41" i="114"/>
  <c r="U58" i="114"/>
  <c r="AC58" i="114" s="1"/>
  <c r="U61" i="114"/>
  <c r="U65" i="114"/>
  <c r="U70" i="114"/>
  <c r="Y70" i="114" s="1"/>
  <c r="U51" i="114"/>
  <c r="Y51" i="114" s="1"/>
  <c r="U54" i="114"/>
  <c r="AC54" i="114" s="1"/>
  <c r="U20" i="114"/>
  <c r="Y20" i="114" s="1"/>
  <c r="U22" i="114"/>
  <c r="U26" i="114"/>
  <c r="U57" i="114"/>
  <c r="U60" i="114"/>
  <c r="U64" i="114"/>
  <c r="U69" i="114"/>
  <c r="Y69" i="114" s="1"/>
  <c r="U14" i="114"/>
  <c r="AC14" i="114" s="1"/>
  <c r="U16" i="114"/>
  <c r="AC16" i="114" s="1"/>
  <c r="U29" i="114"/>
  <c r="U25" i="114"/>
  <c r="U35" i="114"/>
  <c r="U67" i="114"/>
  <c r="U17" i="114"/>
  <c r="U71" i="114"/>
  <c r="Y71" i="114" s="1"/>
  <c r="U81" i="114"/>
  <c r="AC81" i="114" s="1"/>
  <c r="U49" i="114"/>
  <c r="AC49" i="114" s="1"/>
  <c r="U53" i="114"/>
  <c r="U56" i="114"/>
  <c r="U59" i="114"/>
  <c r="Y59" i="114" s="1"/>
  <c r="U68" i="114"/>
  <c r="Y68" i="114" s="1"/>
  <c r="U74" i="114"/>
  <c r="U78" i="114"/>
  <c r="U85" i="114"/>
  <c r="Y85" i="114" s="1"/>
  <c r="U88" i="114"/>
  <c r="AC88" i="114" s="1"/>
  <c r="U46" i="114"/>
  <c r="U52" i="114"/>
  <c r="U55" i="114"/>
  <c r="U39" i="114"/>
  <c r="U77" i="114"/>
  <c r="Y77" i="114" s="1"/>
  <c r="U102" i="114"/>
  <c r="AC102" i="114" s="1"/>
  <c r="U66" i="114"/>
  <c r="AC66" i="114" s="1"/>
  <c r="U82" i="114"/>
  <c r="AC82" i="114" s="1"/>
  <c r="U86" i="114"/>
  <c r="U87" i="114"/>
  <c r="U91" i="114"/>
  <c r="U93" i="114"/>
  <c r="Y93" i="114" s="1"/>
  <c r="U96" i="114"/>
  <c r="AC96" i="114" s="1"/>
  <c r="U106" i="114"/>
  <c r="Y106" i="114" s="1"/>
  <c r="U110" i="114"/>
  <c r="AC110" i="114" s="1"/>
  <c r="U63" i="114"/>
  <c r="Y63" i="114" s="1"/>
  <c r="U101" i="114"/>
  <c r="Y101" i="114" s="1"/>
  <c r="U105" i="114"/>
  <c r="U109" i="114"/>
  <c r="U45" i="114"/>
  <c r="U83" i="114"/>
  <c r="AC83" i="114" s="1"/>
  <c r="U92" i="114"/>
  <c r="Y92" i="114" s="1"/>
  <c r="U113" i="114"/>
  <c r="U108" i="114"/>
  <c r="AC108" i="114" s="1"/>
  <c r="U115" i="114"/>
  <c r="U48" i="114"/>
  <c r="U62" i="114"/>
  <c r="U79" i="114"/>
  <c r="U80" i="114"/>
  <c r="U84" i="114"/>
  <c r="Y84" i="114" s="1"/>
  <c r="U89" i="114"/>
  <c r="AC89" i="114" s="1"/>
  <c r="U95" i="114"/>
  <c r="AC95" i="114" s="1"/>
  <c r="U75" i="114"/>
  <c r="U100" i="114"/>
  <c r="U104" i="114"/>
  <c r="I23" i="114"/>
  <c r="I29" i="114"/>
  <c r="I14" i="114"/>
  <c r="I17" i="114"/>
  <c r="I20" i="114"/>
  <c r="I26" i="114"/>
  <c r="I35" i="114"/>
  <c r="I11" i="114"/>
  <c r="I31" i="114"/>
  <c r="I42" i="114"/>
  <c r="I45" i="114"/>
  <c r="I49" i="114"/>
  <c r="I16" i="114"/>
  <c r="I22" i="114"/>
  <c r="I25" i="114"/>
  <c r="I28" i="114"/>
  <c r="I34" i="114"/>
  <c r="I38" i="114"/>
  <c r="I13" i="114"/>
  <c r="I19" i="114"/>
  <c r="I21" i="114"/>
  <c r="I15" i="114"/>
  <c r="I27" i="114"/>
  <c r="I47" i="114"/>
  <c r="I56" i="114"/>
  <c r="I63" i="114"/>
  <c r="I68" i="114"/>
  <c r="I9" i="114"/>
  <c r="I30" i="114"/>
  <c r="I33" i="114"/>
  <c r="I37" i="114"/>
  <c r="I52" i="114"/>
  <c r="I59" i="114"/>
  <c r="I24" i="114"/>
  <c r="I48" i="114"/>
  <c r="I55" i="114"/>
  <c r="I62" i="114"/>
  <c r="I67" i="114"/>
  <c r="I40" i="114"/>
  <c r="I50" i="114"/>
  <c r="I10" i="114"/>
  <c r="I12" i="114"/>
  <c r="I32" i="114"/>
  <c r="I41" i="114"/>
  <c r="I60" i="114"/>
  <c r="I61" i="114"/>
  <c r="I65" i="114"/>
  <c r="I87" i="114"/>
  <c r="I91" i="114"/>
  <c r="I53" i="114"/>
  <c r="I54" i="114"/>
  <c r="I57" i="114"/>
  <c r="I58" i="114"/>
  <c r="I72" i="114"/>
  <c r="I76" i="114"/>
  <c r="I83" i="114"/>
  <c r="I90" i="114"/>
  <c r="I46" i="114"/>
  <c r="I66" i="114"/>
  <c r="I18" i="114"/>
  <c r="I36" i="114"/>
  <c r="I43" i="114"/>
  <c r="I44" i="114"/>
  <c r="I51" i="114"/>
  <c r="I64" i="114"/>
  <c r="I95" i="114"/>
  <c r="I108" i="114"/>
  <c r="I115" i="114"/>
  <c r="I74" i="114"/>
  <c r="I78" i="114"/>
  <c r="I88" i="114"/>
  <c r="I92" i="114"/>
  <c r="I100" i="114"/>
  <c r="I104" i="114"/>
  <c r="I39" i="114"/>
  <c r="I75" i="114"/>
  <c r="I79" i="114"/>
  <c r="I89" i="114"/>
  <c r="I99" i="114"/>
  <c r="I103" i="114"/>
  <c r="I112" i="114"/>
  <c r="I71" i="114"/>
  <c r="I80" i="114"/>
  <c r="I84" i="114"/>
  <c r="I94" i="114"/>
  <c r="I97" i="114"/>
  <c r="I98" i="114"/>
  <c r="I107" i="114"/>
  <c r="I111" i="114"/>
  <c r="I70" i="114"/>
  <c r="I81" i="114"/>
  <c r="I102" i="114"/>
  <c r="I69" i="114"/>
  <c r="I73" i="114"/>
  <c r="I85" i="114"/>
  <c r="I93" i="114"/>
  <c r="I96" i="114"/>
  <c r="I106" i="114"/>
  <c r="I110" i="114"/>
  <c r="AA92" i="113"/>
  <c r="W92" i="114"/>
  <c r="AE92" i="114" s="1"/>
  <c r="AA62" i="113"/>
  <c r="W62" i="114"/>
  <c r="AE59" i="113"/>
  <c r="W59" i="114"/>
  <c r="AE59" i="114" s="1"/>
  <c r="AE50" i="113"/>
  <c r="W50" i="114"/>
  <c r="AA50" i="114" s="1"/>
  <c r="AE47" i="113"/>
  <c r="W47" i="114"/>
  <c r="AA44" i="113"/>
  <c r="W44" i="114"/>
  <c r="AE44" i="114" s="1"/>
  <c r="W22" i="114"/>
  <c r="AA22" i="113"/>
  <c r="AE22" i="113"/>
  <c r="AA14" i="113"/>
  <c r="W14" i="114"/>
  <c r="AE14" i="114" s="1"/>
  <c r="AE11" i="113"/>
  <c r="W11" i="114"/>
  <c r="I105" i="114"/>
  <c r="C102" i="114"/>
  <c r="F100" i="114"/>
  <c r="U98" i="114"/>
  <c r="AC98" i="114" s="1"/>
  <c r="F92" i="114"/>
  <c r="W81" i="114"/>
  <c r="AA81" i="114" s="1"/>
  <c r="U76" i="114"/>
  <c r="Y76" i="114" s="1"/>
  <c r="O59" i="114"/>
  <c r="AE56" i="114"/>
  <c r="Z85" i="114"/>
  <c r="AE83" i="114"/>
  <c r="P77" i="114"/>
  <c r="G77" i="114"/>
  <c r="S76" i="114"/>
  <c r="P61" i="114"/>
  <c r="G60" i="114"/>
  <c r="P56" i="114"/>
  <c r="D56" i="114"/>
  <c r="D55" i="114"/>
  <c r="S50" i="114"/>
  <c r="Z50" i="114" s="1"/>
  <c r="S41" i="114"/>
  <c r="Z41" i="114" s="1"/>
  <c r="S40" i="114"/>
  <c r="S34" i="114"/>
  <c r="AA30" i="113"/>
  <c r="W30" i="114"/>
  <c r="Z112" i="114"/>
  <c r="AE82" i="114"/>
  <c r="S72" i="114"/>
  <c r="Z72" i="114" s="1"/>
  <c r="P68" i="114"/>
  <c r="P64" i="114"/>
  <c r="P58" i="114"/>
  <c r="D47" i="114"/>
  <c r="P33" i="114"/>
  <c r="D11" i="114"/>
  <c r="AA41" i="113"/>
  <c r="W41" i="114"/>
  <c r="AA38" i="113"/>
  <c r="W38" i="114"/>
  <c r="AE38" i="114" s="1"/>
  <c r="AE27" i="113"/>
  <c r="W27" i="114"/>
  <c r="AA20" i="113"/>
  <c r="W20" i="114"/>
  <c r="AE20" i="114" s="1"/>
  <c r="Z115" i="113"/>
  <c r="S9" i="114"/>
  <c r="Z9" i="114" s="1"/>
  <c r="S15" i="114"/>
  <c r="Z15" i="114" s="1"/>
  <c r="S21" i="114"/>
  <c r="Z21" i="114" s="1"/>
  <c r="S27" i="114"/>
  <c r="S12" i="114"/>
  <c r="S18" i="114"/>
  <c r="S32" i="114"/>
  <c r="S36" i="114"/>
  <c r="S43" i="114"/>
  <c r="S23" i="114"/>
  <c r="S29" i="114"/>
  <c r="Z29" i="114" s="1"/>
  <c r="S39" i="114"/>
  <c r="S46" i="114"/>
  <c r="S14" i="114"/>
  <c r="S17" i="114"/>
  <c r="S20" i="114"/>
  <c r="Z20" i="114" s="1"/>
  <c r="S26" i="114"/>
  <c r="Z26" i="114" s="1"/>
  <c r="S35" i="114"/>
  <c r="S11" i="114"/>
  <c r="Z11" i="114" s="1"/>
  <c r="S13" i="114"/>
  <c r="S22" i="114"/>
  <c r="S24" i="114"/>
  <c r="S30" i="114"/>
  <c r="S33" i="114"/>
  <c r="S37" i="114"/>
  <c r="S57" i="114"/>
  <c r="S60" i="114"/>
  <c r="S64" i="114"/>
  <c r="S69" i="114"/>
  <c r="S16" i="114"/>
  <c r="S47" i="114"/>
  <c r="S53" i="114"/>
  <c r="S48" i="114"/>
  <c r="S56" i="114"/>
  <c r="S63" i="114"/>
  <c r="S68" i="114"/>
  <c r="S25" i="114"/>
  <c r="S49" i="114"/>
  <c r="S59" i="114"/>
  <c r="S19" i="114"/>
  <c r="Z19" i="114" s="1"/>
  <c r="S52" i="114"/>
  <c r="S55" i="114"/>
  <c r="S61" i="114"/>
  <c r="Z61" i="114" s="1"/>
  <c r="S65" i="114"/>
  <c r="S73" i="114"/>
  <c r="S92" i="114"/>
  <c r="S38" i="114"/>
  <c r="S44" i="114"/>
  <c r="S54" i="114"/>
  <c r="Z54" i="114" s="1"/>
  <c r="S58" i="114"/>
  <c r="S62" i="114"/>
  <c r="Z62" i="114" s="1"/>
  <c r="S77" i="114"/>
  <c r="S80" i="114"/>
  <c r="S84" i="114"/>
  <c r="S28" i="114"/>
  <c r="S51" i="114"/>
  <c r="S31" i="114"/>
  <c r="Z31" i="114" s="1"/>
  <c r="S45" i="114"/>
  <c r="S10" i="114"/>
  <c r="Z10" i="114" s="1"/>
  <c r="G11" i="114"/>
  <c r="G31" i="114"/>
  <c r="G16" i="114"/>
  <c r="G22" i="114"/>
  <c r="G25" i="114"/>
  <c r="G28" i="114"/>
  <c r="G34" i="114"/>
  <c r="G38" i="114"/>
  <c r="G13" i="114"/>
  <c r="G19" i="114"/>
  <c r="G41" i="114"/>
  <c r="G44" i="114"/>
  <c r="G48" i="114"/>
  <c r="G10" i="114"/>
  <c r="G24" i="114"/>
  <c r="G30" i="114"/>
  <c r="G33" i="114"/>
  <c r="G37" i="114"/>
  <c r="G51" i="114"/>
  <c r="G9" i="114"/>
  <c r="G15" i="114"/>
  <c r="G21" i="114"/>
  <c r="G55" i="114"/>
  <c r="G62" i="114"/>
  <c r="G67" i="114"/>
  <c r="G26" i="114"/>
  <c r="G18" i="114"/>
  <c r="G20" i="114"/>
  <c r="G29" i="114"/>
  <c r="G32" i="114"/>
  <c r="G36" i="114"/>
  <c r="G49" i="114"/>
  <c r="G58" i="114"/>
  <c r="G61" i="114"/>
  <c r="G65" i="114"/>
  <c r="G70" i="114"/>
  <c r="G12" i="114"/>
  <c r="G14" i="114"/>
  <c r="G53" i="114"/>
  <c r="G54" i="114"/>
  <c r="G56" i="114"/>
  <c r="G57" i="114"/>
  <c r="G59" i="114"/>
  <c r="G46" i="114"/>
  <c r="G52" i="114"/>
  <c r="G66" i="114"/>
  <c r="G69" i="114"/>
  <c r="G79" i="114"/>
  <c r="G89" i="114"/>
  <c r="G35" i="114"/>
  <c r="G42" i="114"/>
  <c r="G43" i="114"/>
  <c r="G63" i="114"/>
  <c r="G75" i="114"/>
  <c r="G82" i="114"/>
  <c r="G86" i="114"/>
  <c r="G17" i="114"/>
  <c r="G23" i="114"/>
  <c r="G27" i="114"/>
  <c r="AE79" i="113"/>
  <c r="W79" i="114"/>
  <c r="AE51" i="113"/>
  <c r="W51" i="114"/>
  <c r="AE51" i="114" s="1"/>
  <c r="AA48" i="113"/>
  <c r="W48" i="114"/>
  <c r="AE48" i="114" s="1"/>
  <c r="AA45" i="113"/>
  <c r="W45" i="114"/>
  <c r="AA33" i="113"/>
  <c r="W33" i="114"/>
  <c r="AE15" i="113"/>
  <c r="W15" i="114"/>
  <c r="AE15" i="114" s="1"/>
  <c r="AA115" i="114"/>
  <c r="D115" i="114"/>
  <c r="W110" i="114"/>
  <c r="AE110" i="114" s="1"/>
  <c r="G110" i="114"/>
  <c r="D108" i="114"/>
  <c r="G106" i="114"/>
  <c r="S104" i="114"/>
  <c r="P102" i="114"/>
  <c r="S100" i="114"/>
  <c r="Z100" i="114" s="1"/>
  <c r="G96" i="114"/>
  <c r="D95" i="114"/>
  <c r="G93" i="114"/>
  <c r="D91" i="114"/>
  <c r="G90" i="114"/>
  <c r="D87" i="114"/>
  <c r="AD87" i="114" s="1"/>
  <c r="D86" i="114"/>
  <c r="G85" i="114"/>
  <c r="G76" i="114"/>
  <c r="S75" i="114"/>
  <c r="G73" i="114"/>
  <c r="S71" i="114"/>
  <c r="S70" i="114"/>
  <c r="S67" i="114"/>
  <c r="Z67" i="114" s="1"/>
  <c r="W57" i="114"/>
  <c r="AE39" i="113"/>
  <c r="W39" i="114"/>
  <c r="AA36" i="113"/>
  <c r="W36" i="114"/>
  <c r="AA36" i="114" s="1"/>
  <c r="AA24" i="113"/>
  <c r="W24" i="114"/>
  <c r="AE24" i="114" s="1"/>
  <c r="AA54" i="113"/>
  <c r="W54" i="114"/>
  <c r="AE54" i="114" s="1"/>
  <c r="AE18" i="113"/>
  <c r="W18" i="114"/>
  <c r="C9" i="112"/>
  <c r="P14" i="114"/>
  <c r="P17" i="114"/>
  <c r="P20" i="114"/>
  <c r="P26" i="114"/>
  <c r="P35" i="114"/>
  <c r="P11" i="114"/>
  <c r="P31" i="114"/>
  <c r="P42" i="114"/>
  <c r="P45" i="114"/>
  <c r="P16" i="114"/>
  <c r="P22" i="114"/>
  <c r="P25" i="114"/>
  <c r="P28" i="114"/>
  <c r="P34" i="114"/>
  <c r="P38" i="114"/>
  <c r="P13" i="114"/>
  <c r="P19" i="114"/>
  <c r="P41" i="114"/>
  <c r="P44" i="114"/>
  <c r="P48" i="114"/>
  <c r="P10" i="114"/>
  <c r="P24" i="114"/>
  <c r="P18" i="114"/>
  <c r="P29" i="114"/>
  <c r="P32" i="114"/>
  <c r="P36" i="114"/>
  <c r="P52" i="114"/>
  <c r="P59" i="114"/>
  <c r="P12" i="114"/>
  <c r="P49" i="114"/>
  <c r="P55" i="114"/>
  <c r="P23" i="114"/>
  <c r="P50" i="114"/>
  <c r="P66" i="114"/>
  <c r="P21" i="114"/>
  <c r="P39" i="114"/>
  <c r="P40" i="114"/>
  <c r="P43" i="114"/>
  <c r="P37" i="114"/>
  <c r="P51" i="114"/>
  <c r="P27" i="114"/>
  <c r="P69" i="114"/>
  <c r="P72" i="114"/>
  <c r="P76" i="114"/>
  <c r="P83" i="114"/>
  <c r="P90" i="114"/>
  <c r="P63" i="114"/>
  <c r="P70" i="114"/>
  <c r="P79" i="114"/>
  <c r="P89" i="114"/>
  <c r="P30" i="114"/>
  <c r="P67" i="114"/>
  <c r="P9" i="114"/>
  <c r="P15" i="114"/>
  <c r="D10" i="114"/>
  <c r="D24" i="114"/>
  <c r="D30" i="114"/>
  <c r="D33" i="114"/>
  <c r="D37" i="114"/>
  <c r="D9" i="114"/>
  <c r="D15" i="114"/>
  <c r="D21" i="114"/>
  <c r="D27" i="114"/>
  <c r="D40" i="114"/>
  <c r="AD40" i="114" s="1"/>
  <c r="D12" i="114"/>
  <c r="D18" i="114"/>
  <c r="AD18" i="114" s="1"/>
  <c r="D32" i="114"/>
  <c r="AD32" i="114" s="1"/>
  <c r="D36" i="114"/>
  <c r="D43" i="114"/>
  <c r="D50" i="114"/>
  <c r="D23" i="114"/>
  <c r="D29" i="114"/>
  <c r="D39" i="114"/>
  <c r="D46" i="114"/>
  <c r="D14" i="114"/>
  <c r="AD14" i="114" s="1"/>
  <c r="D17" i="114"/>
  <c r="D20" i="114"/>
  <c r="D22" i="114"/>
  <c r="D54" i="114"/>
  <c r="D16" i="114"/>
  <c r="D35" i="114"/>
  <c r="AD35" i="114" s="1"/>
  <c r="D45" i="114"/>
  <c r="D57" i="114"/>
  <c r="AD57" i="114" s="1"/>
  <c r="D60" i="114"/>
  <c r="AD60" i="114" s="1"/>
  <c r="D42" i="114"/>
  <c r="D44" i="114"/>
  <c r="AD44" i="114" s="1"/>
  <c r="D53" i="114"/>
  <c r="D25" i="114"/>
  <c r="D28" i="114"/>
  <c r="D31" i="114"/>
  <c r="AD31" i="114" s="1"/>
  <c r="D41" i="114"/>
  <c r="AD41" i="114" s="1"/>
  <c r="D13" i="114"/>
  <c r="D34" i="114"/>
  <c r="D49" i="114"/>
  <c r="D26" i="114"/>
  <c r="D51" i="114"/>
  <c r="D70" i="114"/>
  <c r="D71" i="114"/>
  <c r="AD71" i="114" s="1"/>
  <c r="D74" i="114"/>
  <c r="AD74" i="114" s="1"/>
  <c r="D78" i="114"/>
  <c r="D85" i="114"/>
  <c r="D88" i="114"/>
  <c r="D19" i="114"/>
  <c r="D64" i="114"/>
  <c r="AD64" i="114" s="1"/>
  <c r="D67" i="114"/>
  <c r="D73" i="114"/>
  <c r="D92" i="114"/>
  <c r="AD92" i="114" s="1"/>
  <c r="D38" i="114"/>
  <c r="D48" i="114"/>
  <c r="AD48" i="114" s="1"/>
  <c r="D68" i="114"/>
  <c r="AE67" i="113"/>
  <c r="W67" i="114"/>
  <c r="AA67" i="114" s="1"/>
  <c r="AA64" i="113"/>
  <c r="W64" i="114"/>
  <c r="AA61" i="113"/>
  <c r="W61" i="114"/>
  <c r="AA46" i="113"/>
  <c r="W46" i="114"/>
  <c r="AE43" i="113"/>
  <c r="W43" i="114"/>
  <c r="AE41" i="113"/>
  <c r="AE38" i="113"/>
  <c r="AE31" i="113"/>
  <c r="W31" i="114"/>
  <c r="AA28" i="113"/>
  <c r="W28" i="114"/>
  <c r="AE28" i="114" s="1"/>
  <c r="AA21" i="113"/>
  <c r="W21" i="114"/>
  <c r="AE21" i="114" s="1"/>
  <c r="AA9" i="113"/>
  <c r="W9" i="114"/>
  <c r="S113" i="114"/>
  <c r="P112" i="114"/>
  <c r="G111" i="114"/>
  <c r="D109" i="114"/>
  <c r="W107" i="114"/>
  <c r="AA107" i="114" s="1"/>
  <c r="G107" i="114"/>
  <c r="D105" i="114"/>
  <c r="P103" i="114"/>
  <c r="AA101" i="114"/>
  <c r="D101" i="114"/>
  <c r="AD101" i="114" s="1"/>
  <c r="P99" i="114"/>
  <c r="G98" i="114"/>
  <c r="G97" i="114"/>
  <c r="G94" i="114"/>
  <c r="S88" i="114"/>
  <c r="P84" i="114"/>
  <c r="G84" i="114"/>
  <c r="S83" i="114"/>
  <c r="Z83" i="114" s="1"/>
  <c r="P80" i="114"/>
  <c r="G80" i="114"/>
  <c r="S78" i="114"/>
  <c r="Z78" i="114" s="1"/>
  <c r="W76" i="114"/>
  <c r="AE76" i="114" s="1"/>
  <c r="S74" i="114"/>
  <c r="W73" i="114"/>
  <c r="AE73" i="114" s="1"/>
  <c r="G71" i="114"/>
  <c r="D65" i="114"/>
  <c r="P62" i="114"/>
  <c r="P54" i="114"/>
  <c r="P46" i="114"/>
  <c r="W12" i="114"/>
  <c r="AE12" i="114" s="1"/>
  <c r="AE34" i="113"/>
  <c r="W34" i="114"/>
  <c r="AA16" i="113"/>
  <c r="W16" i="114"/>
  <c r="AA16" i="114" s="1"/>
  <c r="AA13" i="113"/>
  <c r="W13" i="114"/>
  <c r="AE13" i="114" s="1"/>
  <c r="AE75" i="114"/>
  <c r="AE52" i="114"/>
  <c r="AE66" i="114"/>
  <c r="AE65" i="114"/>
  <c r="AE49" i="114"/>
  <c r="AE36" i="114"/>
  <c r="AE40" i="114"/>
  <c r="Y100" i="114"/>
  <c r="AC100" i="114"/>
  <c r="AE95" i="114"/>
  <c r="AA95" i="114"/>
  <c r="AE64" i="114"/>
  <c r="AE60" i="114"/>
  <c r="AD110" i="114"/>
  <c r="Z108" i="114"/>
  <c r="Y107" i="114"/>
  <c r="AA105" i="114"/>
  <c r="AA94" i="114"/>
  <c r="AE94" i="114"/>
  <c r="AE115" i="114"/>
  <c r="Y112" i="114"/>
  <c r="AD108" i="114"/>
  <c r="AE107" i="114"/>
  <c r="AC107" i="114"/>
  <c r="Z106" i="114"/>
  <c r="AE100" i="114"/>
  <c r="AD99" i="114"/>
  <c r="AC64" i="114"/>
  <c r="Y64" i="114"/>
  <c r="AC60" i="114"/>
  <c r="AC112" i="114"/>
  <c r="AA110" i="114"/>
  <c r="AE109" i="114"/>
  <c r="AA106" i="114"/>
  <c r="AC104" i="114"/>
  <c r="AD82" i="114"/>
  <c r="AC80" i="114"/>
  <c r="AC52" i="114"/>
  <c r="AC48" i="114"/>
  <c r="Y48" i="114"/>
  <c r="AE104" i="114"/>
  <c r="Z104" i="114"/>
  <c r="AD103" i="114"/>
  <c r="Y103" i="114"/>
  <c r="Z101" i="114"/>
  <c r="Z94" i="114"/>
  <c r="Z91" i="114"/>
  <c r="AA88" i="114"/>
  <c r="Y87" i="114"/>
  <c r="AA86" i="114"/>
  <c r="AA80" i="114"/>
  <c r="Y79" i="114"/>
  <c r="AA78" i="114"/>
  <c r="Z75" i="114"/>
  <c r="AA72" i="114"/>
  <c r="AA70" i="114"/>
  <c r="Z65" i="114"/>
  <c r="AD51" i="114"/>
  <c r="AE32" i="114"/>
  <c r="AA28" i="114"/>
  <c r="AD28" i="114"/>
  <c r="AC26" i="114"/>
  <c r="AE16" i="114"/>
  <c r="AD15" i="114"/>
  <c r="AA13" i="114"/>
  <c r="AA12" i="114"/>
  <c r="AC10" i="114"/>
  <c r="Z88" i="114"/>
  <c r="AA87" i="114"/>
  <c r="AA79" i="114"/>
  <c r="Y75" i="114"/>
  <c r="Y62" i="114"/>
  <c r="Y46" i="114"/>
  <c r="Y44" i="114"/>
  <c r="Y40" i="114"/>
  <c r="Y36" i="114"/>
  <c r="AC22" i="114"/>
  <c r="AD19" i="114"/>
  <c r="AD16" i="114"/>
  <c r="AD11" i="114"/>
  <c r="AA93" i="114"/>
  <c r="Z92" i="114"/>
  <c r="AA89" i="114"/>
  <c r="AC86" i="114"/>
  <c r="AE86" i="114"/>
  <c r="Z84" i="114"/>
  <c r="AD79" i="114"/>
  <c r="AC78" i="114"/>
  <c r="AE78" i="114"/>
  <c r="AA77" i="114"/>
  <c r="AA73" i="114"/>
  <c r="AC70" i="114"/>
  <c r="AE70" i="114"/>
  <c r="AA69" i="114"/>
  <c r="Z68" i="114"/>
  <c r="AC28" i="114"/>
  <c r="AC27" i="114"/>
  <c r="AC12" i="114"/>
  <c r="V24" i="112"/>
  <c r="H30" i="112"/>
  <c r="P10" i="112"/>
  <c r="O15" i="112"/>
  <c r="V28" i="112"/>
  <c r="V20" i="112"/>
  <c r="V36" i="112"/>
  <c r="C23" i="112"/>
  <c r="H18" i="112"/>
  <c r="H34" i="112"/>
  <c r="V16" i="112"/>
  <c r="O11" i="112"/>
  <c r="C31" i="112"/>
  <c r="O27" i="112"/>
  <c r="H26" i="112"/>
  <c r="H22" i="112"/>
  <c r="C35" i="112"/>
  <c r="P30" i="112"/>
  <c r="P22" i="112"/>
  <c r="C19" i="112"/>
  <c r="O31" i="112"/>
  <c r="C27" i="112"/>
  <c r="O23" i="112"/>
  <c r="P18" i="112"/>
  <c r="C15" i="112"/>
  <c r="O35" i="112"/>
  <c r="P34" i="112"/>
  <c r="V32" i="112"/>
  <c r="P26" i="112"/>
  <c r="O19" i="112"/>
  <c r="P14" i="112"/>
  <c r="V12" i="112"/>
  <c r="C11" i="112"/>
  <c r="H10" i="112"/>
  <c r="AE47" i="114"/>
  <c r="AA47" i="114"/>
  <c r="AD42" i="114"/>
  <c r="Z42" i="114"/>
  <c r="AC41" i="114"/>
  <c r="AD30" i="114"/>
  <c r="Z30" i="114"/>
  <c r="AE27" i="114"/>
  <c r="AA27" i="114"/>
  <c r="AD22" i="114"/>
  <c r="Z22" i="114"/>
  <c r="Z14" i="114"/>
  <c r="AE11" i="114"/>
  <c r="AA11" i="114"/>
  <c r="AA112" i="114"/>
  <c r="Z111" i="114"/>
  <c r="Z107" i="114"/>
  <c r="AA104" i="114"/>
  <c r="Z103" i="114"/>
  <c r="AA100" i="114"/>
  <c r="Z99" i="114"/>
  <c r="Y98" i="114"/>
  <c r="AA96" i="114"/>
  <c r="Z95" i="114"/>
  <c r="Y94" i="114"/>
  <c r="AC93" i="114"/>
  <c r="AE89" i="114"/>
  <c r="AC87" i="114"/>
  <c r="Y86" i="114"/>
  <c r="AD84" i="114"/>
  <c r="AC79" i="114"/>
  <c r="Y78" i="114"/>
  <c r="AC77" i="114"/>
  <c r="AD76" i="114"/>
  <c r="AC69" i="114"/>
  <c r="AD68" i="114"/>
  <c r="AA64" i="114"/>
  <c r="Z63" i="114"/>
  <c r="AD54" i="114"/>
  <c r="Y53" i="114"/>
  <c r="AE50" i="114"/>
  <c r="AD49" i="114"/>
  <c r="Z49" i="114"/>
  <c r="AA48" i="114"/>
  <c r="AE43" i="114"/>
  <c r="AA43" i="114"/>
  <c r="Y42" i="114"/>
  <c r="AD38" i="114"/>
  <c r="Z38" i="114"/>
  <c r="AE34" i="114"/>
  <c r="AA34" i="114"/>
  <c r="AD33" i="114"/>
  <c r="Z33" i="114"/>
  <c r="AE26" i="114"/>
  <c r="AA26" i="114"/>
  <c r="AE18" i="114"/>
  <c r="AA18" i="114"/>
  <c r="AD17" i="114"/>
  <c r="Z17" i="114"/>
  <c r="AE10" i="114"/>
  <c r="AA10" i="114"/>
  <c r="AD9" i="114"/>
  <c r="AE87" i="114"/>
  <c r="AE79" i="114"/>
  <c r="AD58" i="114"/>
  <c r="Z58" i="114"/>
  <c r="AC57" i="114"/>
  <c r="Y65" i="114"/>
  <c r="AE62" i="114"/>
  <c r="AA62" i="114"/>
  <c r="AD61" i="114"/>
  <c r="AA60" i="114"/>
  <c r="AE55" i="114"/>
  <c r="AA55" i="114"/>
  <c r="Y54" i="114"/>
  <c r="AD50" i="114"/>
  <c r="AE46" i="114"/>
  <c r="AA46" i="114"/>
  <c r="Z45" i="114"/>
  <c r="AA44" i="114"/>
  <c r="AE39" i="114"/>
  <c r="AA39" i="114"/>
  <c r="Z34" i="114"/>
  <c r="AC33" i="114"/>
  <c r="Y33" i="114"/>
  <c r="AE31" i="114"/>
  <c r="AA31" i="114"/>
  <c r="AA20" i="114"/>
  <c r="Z18" i="114"/>
  <c r="AD10" i="114"/>
  <c r="AE63" i="114"/>
  <c r="AA63" i="114"/>
  <c r="AE93" i="114"/>
  <c r="AA92" i="114"/>
  <c r="AC91" i="114"/>
  <c r="Y90" i="114"/>
  <c r="AD88" i="114"/>
  <c r="Z87" i="114"/>
  <c r="AA84" i="114"/>
  <c r="AE77" i="114"/>
  <c r="AA76" i="114"/>
  <c r="AD72" i="114"/>
  <c r="Z71" i="114"/>
  <c r="AE69" i="114"/>
  <c r="AA68" i="114"/>
  <c r="AC67" i="114"/>
  <c r="Y66" i="114"/>
  <c r="AD62" i="114"/>
  <c r="AC61" i="114"/>
  <c r="Z57" i="114"/>
  <c r="AA56" i="114"/>
  <c r="Z46" i="114"/>
  <c r="AC45" i="114"/>
  <c r="Y45" i="114"/>
  <c r="AE42" i="114"/>
  <c r="AA42" i="114"/>
  <c r="Z39" i="114"/>
  <c r="AE35" i="114"/>
  <c r="AE30" i="114"/>
  <c r="AA30" i="114"/>
  <c r="AD29" i="114"/>
  <c r="AE22" i="114"/>
  <c r="AA22" i="114"/>
  <c r="AD21" i="114"/>
  <c r="AC29" i="114"/>
  <c r="Y29" i="114"/>
  <c r="AC25" i="114"/>
  <c r="Y25" i="114"/>
  <c r="Y22" i="114"/>
  <c r="Y18" i="114"/>
  <c r="Y17" i="114"/>
  <c r="AE112" i="113"/>
  <c r="AE109" i="113"/>
  <c r="AE96" i="113"/>
  <c r="AE93" i="113"/>
  <c r="AE81" i="113"/>
  <c r="AE78" i="113"/>
  <c r="AE65" i="113"/>
  <c r="AE62" i="113"/>
  <c r="AA50" i="113"/>
  <c r="AE46" i="113"/>
  <c r="AA34" i="113"/>
  <c r="AE33" i="113"/>
  <c r="AE30" i="113"/>
  <c r="AA18" i="113"/>
  <c r="AE17" i="113"/>
  <c r="AE14" i="113"/>
  <c r="AE100" i="113"/>
  <c r="AE85" i="113"/>
  <c r="AE69" i="113"/>
  <c r="AE53" i="113"/>
  <c r="AE37" i="113"/>
  <c r="AE21" i="113"/>
  <c r="U33" i="112"/>
  <c r="U29" i="112"/>
  <c r="D18" i="112"/>
  <c r="U9" i="112"/>
  <c r="O36" i="112"/>
  <c r="C36" i="112"/>
  <c r="P35" i="112"/>
  <c r="H35" i="112"/>
  <c r="D35" i="112"/>
  <c r="U34" i="112"/>
  <c r="V33" i="112"/>
  <c r="O32" i="112"/>
  <c r="C32" i="112"/>
  <c r="P31" i="112"/>
  <c r="H31" i="112"/>
  <c r="D31" i="112"/>
  <c r="U30" i="112"/>
  <c r="V29" i="112"/>
  <c r="O28" i="112"/>
  <c r="C28" i="112"/>
  <c r="P27" i="112"/>
  <c r="H27" i="112"/>
  <c r="D27" i="112"/>
  <c r="U26" i="112"/>
  <c r="V25" i="112"/>
  <c r="O24" i="112"/>
  <c r="C24" i="112"/>
  <c r="P23" i="112"/>
  <c r="H23" i="112"/>
  <c r="D23" i="112"/>
  <c r="U22" i="112"/>
  <c r="V21" i="112"/>
  <c r="O20" i="112"/>
  <c r="C20" i="112"/>
  <c r="P19" i="112"/>
  <c r="H19" i="112"/>
  <c r="D19" i="112"/>
  <c r="U18" i="112"/>
  <c r="V17" i="112"/>
  <c r="O16" i="112"/>
  <c r="C16" i="112"/>
  <c r="P15" i="112"/>
  <c r="H15" i="112"/>
  <c r="D15" i="112"/>
  <c r="U14" i="112"/>
  <c r="V13" i="112"/>
  <c r="O12" i="112"/>
  <c r="C12" i="112"/>
  <c r="P11" i="112"/>
  <c r="H11" i="112"/>
  <c r="D11" i="112"/>
  <c r="U10" i="112"/>
  <c r="V9" i="112"/>
  <c r="U25" i="112"/>
  <c r="U21" i="112"/>
  <c r="U17" i="112"/>
  <c r="D14" i="112"/>
  <c r="U36" i="112"/>
  <c r="V35" i="112"/>
  <c r="O34" i="112"/>
  <c r="C34" i="112"/>
  <c r="P33" i="112"/>
  <c r="H33" i="112"/>
  <c r="D33" i="112"/>
  <c r="U32" i="112"/>
  <c r="V31" i="112"/>
  <c r="O30" i="112"/>
  <c r="C30" i="112"/>
  <c r="P29" i="112"/>
  <c r="H29" i="112"/>
  <c r="D29" i="112"/>
  <c r="U28" i="112"/>
  <c r="V27" i="112"/>
  <c r="O26" i="112"/>
  <c r="C26" i="112"/>
  <c r="P25" i="112"/>
  <c r="H25" i="112"/>
  <c r="D25" i="112"/>
  <c r="U24" i="112"/>
  <c r="V23" i="112"/>
  <c r="O22" i="112"/>
  <c r="C22" i="112"/>
  <c r="P21" i="112"/>
  <c r="H21" i="112"/>
  <c r="D21" i="112"/>
  <c r="U20" i="112"/>
  <c r="V19" i="112"/>
  <c r="O18" i="112"/>
  <c r="C18" i="112"/>
  <c r="P17" i="112"/>
  <c r="H17" i="112"/>
  <c r="D17" i="112"/>
  <c r="U16" i="112"/>
  <c r="V15" i="112"/>
  <c r="O14" i="112"/>
  <c r="C14" i="112"/>
  <c r="P13" i="112"/>
  <c r="H13" i="112"/>
  <c r="D13" i="112"/>
  <c r="U12" i="112"/>
  <c r="V11" i="112"/>
  <c r="O10" i="112"/>
  <c r="C10" i="112"/>
  <c r="P9" i="112"/>
  <c r="H9" i="112"/>
  <c r="D9" i="112"/>
  <c r="D34" i="112"/>
  <c r="D30" i="112"/>
  <c r="D26" i="112"/>
  <c r="D22" i="112"/>
  <c r="U13" i="112"/>
  <c r="D10" i="112"/>
  <c r="P36" i="112"/>
  <c r="H36" i="112"/>
  <c r="D36" i="112"/>
  <c r="U35" i="112"/>
  <c r="V34" i="112"/>
  <c r="O33" i="112"/>
  <c r="C33" i="112"/>
  <c r="P32" i="112"/>
  <c r="H32" i="112"/>
  <c r="D32" i="112"/>
  <c r="U31" i="112"/>
  <c r="V30" i="112"/>
  <c r="O29" i="112"/>
  <c r="C29" i="112"/>
  <c r="P28" i="112"/>
  <c r="H28" i="112"/>
  <c r="D28" i="112"/>
  <c r="U27" i="112"/>
  <c r="V26" i="112"/>
  <c r="O25" i="112"/>
  <c r="C25" i="112"/>
  <c r="P24" i="112"/>
  <c r="H24" i="112"/>
  <c r="D24" i="112"/>
  <c r="U23" i="112"/>
  <c r="V22" i="112"/>
  <c r="O21" i="112"/>
  <c r="C21" i="112"/>
  <c r="P20" i="112"/>
  <c r="H20" i="112"/>
  <c r="D20" i="112"/>
  <c r="U19" i="112"/>
  <c r="V18" i="112"/>
  <c r="O17" i="112"/>
  <c r="C17" i="112"/>
  <c r="P16" i="112"/>
  <c r="H16" i="112"/>
  <c r="D16" i="112"/>
  <c r="U15" i="112"/>
  <c r="V14" i="112"/>
  <c r="O13" i="112"/>
  <c r="C13" i="112"/>
  <c r="AA106" i="113"/>
  <c r="AA102" i="113"/>
  <c r="AA94" i="113"/>
  <c r="AA79" i="113"/>
  <c r="AA71" i="113"/>
  <c r="AA59" i="113"/>
  <c r="AA51" i="113"/>
  <c r="AA47" i="113"/>
  <c r="AA43" i="113"/>
  <c r="AA39" i="113"/>
  <c r="AA31" i="113"/>
  <c r="AA27" i="113"/>
  <c r="AA19" i="113"/>
  <c r="AA15" i="113"/>
  <c r="AA11" i="113"/>
  <c r="AE116" i="113"/>
  <c r="Y115" i="113"/>
  <c r="AE111" i="113"/>
  <c r="AE107" i="113"/>
  <c r="AE103" i="113"/>
  <c r="AE99" i="113"/>
  <c r="AE95" i="113"/>
  <c r="AE88" i="113"/>
  <c r="AE84" i="113"/>
  <c r="AE80" i="113"/>
  <c r="AE76" i="113"/>
  <c r="AE72" i="113"/>
  <c r="AE68" i="113"/>
  <c r="AE64" i="113"/>
  <c r="AE60" i="113"/>
  <c r="AE56" i="113"/>
  <c r="AE52" i="113"/>
  <c r="AE48" i="113"/>
  <c r="AE44" i="113"/>
  <c r="AE40" i="113"/>
  <c r="AE36" i="113"/>
  <c r="AE32" i="113"/>
  <c r="AE28" i="113"/>
  <c r="AE24" i="113"/>
  <c r="AE20" i="113"/>
  <c r="AE16" i="113"/>
  <c r="AE12" i="113"/>
  <c r="AA110" i="113"/>
  <c r="AA98" i="113"/>
  <c r="AA87" i="113"/>
  <c r="AA83" i="113"/>
  <c r="AA75" i="113"/>
  <c r="AA67" i="113"/>
  <c r="AA63" i="113"/>
  <c r="AA55" i="113"/>
  <c r="AA35" i="113"/>
  <c r="AA23" i="113"/>
  <c r="Z73" i="114" l="1"/>
  <c r="AD73" i="114"/>
  <c r="AE41" i="114"/>
  <c r="AA41" i="114"/>
  <c r="AC32" i="114"/>
  <c r="AD70" i="114"/>
  <c r="Z109" i="114"/>
  <c r="AD109" i="114"/>
  <c r="Z56" i="114"/>
  <c r="Z40" i="114"/>
  <c r="AE37" i="114"/>
  <c r="AA37" i="114"/>
  <c r="AC51" i="114"/>
  <c r="AE53" i="114"/>
  <c r="AA53" i="114"/>
  <c r="Z23" i="114"/>
  <c r="Y110" i="114"/>
  <c r="AD55" i="114"/>
  <c r="Y95" i="114"/>
  <c r="AC84" i="114"/>
  <c r="Z80" i="114"/>
  <c r="AD86" i="114"/>
  <c r="Y89" i="114"/>
  <c r="Y38" i="114"/>
  <c r="Z47" i="114"/>
  <c r="AE19" i="114"/>
  <c r="AA29" i="114"/>
  <c r="AA33" i="114"/>
  <c r="AE33" i="114"/>
  <c r="Y9" i="114"/>
  <c r="AC21" i="114"/>
  <c r="AA14" i="114"/>
  <c r="AA51" i="114"/>
  <c r="Y82" i="114"/>
  <c r="AA15" i="114"/>
  <c r="Y49" i="114"/>
  <c r="Z53" i="114"/>
  <c r="Z25" i="114"/>
  <c r="Y37" i="114"/>
  <c r="Y81" i="114"/>
  <c r="Y102" i="114"/>
  <c r="AA38" i="114"/>
  <c r="AA85" i="114"/>
  <c r="AD24" i="114"/>
  <c r="Y96" i="114"/>
  <c r="AC106" i="114"/>
  <c r="AE113" i="114"/>
  <c r="AD27" i="114"/>
  <c r="Z28" i="114"/>
  <c r="AD56" i="114"/>
  <c r="Y39" i="114"/>
  <c r="AC42" i="114"/>
  <c r="AA25" i="114"/>
  <c r="AE25" i="114"/>
  <c r="AD98" i="114"/>
  <c r="Z98" i="114"/>
  <c r="Z52" i="114"/>
  <c r="AD67" i="114"/>
  <c r="AD39" i="114"/>
  <c r="AA17" i="114"/>
  <c r="AE17" i="114"/>
  <c r="AC73" i="114"/>
  <c r="Z93" i="114"/>
  <c r="Y26" i="114"/>
  <c r="AC105" i="114"/>
  <c r="Y88" i="114"/>
  <c r="AC19" i="114"/>
  <c r="Y16" i="114"/>
  <c r="AE57" i="114"/>
  <c r="AA57" i="114"/>
  <c r="Y113" i="114"/>
  <c r="AC113" i="114"/>
  <c r="AA58" i="114"/>
  <c r="AC20" i="114"/>
  <c r="Z59" i="114"/>
  <c r="AD37" i="114"/>
  <c r="AC74" i="114"/>
  <c r="AC44" i="114"/>
  <c r="AC71" i="114"/>
  <c r="AE81" i="114"/>
  <c r="AD96" i="114"/>
  <c r="AA24" i="114"/>
  <c r="Z70" i="114"/>
  <c r="Z105" i="114"/>
  <c r="AE102" i="114"/>
  <c r="AE74" i="114"/>
  <c r="AA45" i="114"/>
  <c r="AE45" i="114"/>
  <c r="Y104" i="114"/>
  <c r="AC62" i="114"/>
  <c r="Y109" i="114"/>
  <c r="AC109" i="114"/>
  <c r="Y55" i="114"/>
  <c r="Y35" i="114"/>
  <c r="Y28" i="114"/>
  <c r="AA111" i="114"/>
  <c r="AE111" i="114"/>
  <c r="AD95" i="114"/>
  <c r="Z48" i="114"/>
  <c r="Z97" i="114"/>
  <c r="AD97" i="114"/>
  <c r="Z81" i="114"/>
  <c r="AD81" i="114"/>
  <c r="Z64" i="114"/>
  <c r="Z44" i="114"/>
  <c r="Z16" i="114"/>
  <c r="AA103" i="114"/>
  <c r="AE103" i="114"/>
  <c r="Y80" i="114"/>
  <c r="AC101" i="114"/>
  <c r="AC31" i="114"/>
  <c r="AC35" i="114"/>
  <c r="AC23" i="114"/>
  <c r="AC15" i="114"/>
  <c r="AA23" i="114"/>
  <c r="AA108" i="114"/>
  <c r="AA9" i="114"/>
  <c r="AE9" i="114"/>
  <c r="Y13" i="114"/>
  <c r="Y34" i="114"/>
  <c r="Z55" i="114"/>
  <c r="Y74" i="114"/>
  <c r="AA54" i="114"/>
  <c r="Z43" i="114"/>
  <c r="AA59" i="114"/>
  <c r="AC11" i="114"/>
  <c r="AA21" i="114"/>
  <c r="AA98" i="114"/>
  <c r="AE67" i="114"/>
  <c r="Z69" i="114"/>
  <c r="Z12" i="114"/>
  <c r="Y105" i="114"/>
  <c r="Y23" i="114"/>
  <c r="AC24" i="114"/>
  <c r="AD85" i="114"/>
  <c r="Z89" i="114"/>
  <c r="AD89" i="114"/>
  <c r="AD78" i="114"/>
  <c r="AD65" i="114"/>
  <c r="Z35" i="114"/>
  <c r="AA99" i="114"/>
  <c r="AE99" i="114"/>
  <c r="Y10" i="114"/>
  <c r="AC43" i="114"/>
  <c r="Z66" i="114"/>
  <c r="AD66" i="114"/>
  <c r="AC63" i="114"/>
  <c r="Z13" i="114"/>
  <c r="AD113" i="114"/>
  <c r="AA71" i="114"/>
  <c r="AC85" i="114"/>
  <c r="Y32" i="114"/>
  <c r="Z86" i="114"/>
  <c r="Y108" i="114"/>
  <c r="AE90" i="114"/>
  <c r="AA61" i="114"/>
  <c r="AE61" i="114"/>
  <c r="AD36" i="114"/>
  <c r="AD115" i="114"/>
  <c r="Z77" i="114"/>
  <c r="Z27" i="114"/>
  <c r="AC115" i="114"/>
  <c r="Y115" i="114"/>
  <c r="AC46" i="114"/>
  <c r="Y27" i="114"/>
  <c r="Z74" i="114"/>
  <c r="Z90" i="114"/>
  <c r="AD90" i="114"/>
  <c r="Z60" i="114"/>
  <c r="Z51" i="114"/>
  <c r="Y30" i="114"/>
  <c r="Y14" i="114"/>
  <c r="AC92" i="114"/>
  <c r="AC68" i="114"/>
  <c r="B16" i="110"/>
  <c r="C16" i="110"/>
  <c r="D16" i="110"/>
  <c r="E16" i="110"/>
  <c r="B17" i="110"/>
  <c r="C17" i="110"/>
  <c r="D17" i="110"/>
  <c r="E17" i="110"/>
  <c r="B16" i="109"/>
  <c r="C16" i="109"/>
  <c r="D16" i="109"/>
  <c r="E16" i="109"/>
  <c r="F16" i="109"/>
  <c r="B17" i="109"/>
  <c r="C17" i="109"/>
  <c r="D17" i="109"/>
  <c r="E17" i="109"/>
  <c r="F17" i="109"/>
  <c r="B16" i="108" l="1"/>
  <c r="C16" i="108"/>
  <c r="D16" i="108"/>
  <c r="E16" i="108"/>
  <c r="B17" i="108"/>
  <c r="C17" i="108"/>
  <c r="D17" i="108"/>
  <c r="E17" i="108"/>
  <c r="I18" i="107"/>
  <c r="G18" i="107"/>
  <c r="E18" i="107"/>
  <c r="D18" i="107"/>
  <c r="C18" i="107"/>
  <c r="I17" i="107"/>
  <c r="G17" i="107"/>
  <c r="E17" i="107"/>
  <c r="D17" i="107"/>
  <c r="C17" i="107"/>
  <c r="C17" i="106" l="1"/>
  <c r="D17" i="106"/>
  <c r="E17" i="106"/>
  <c r="F17" i="106"/>
  <c r="G17" i="106"/>
  <c r="H17" i="106"/>
  <c r="I17" i="106"/>
  <c r="J17" i="106"/>
  <c r="K17" i="106"/>
  <c r="L17" i="106"/>
  <c r="M17" i="106"/>
  <c r="N17" i="106"/>
  <c r="O17" i="106"/>
  <c r="P17" i="106"/>
  <c r="Q17" i="106"/>
  <c r="R17" i="106"/>
  <c r="S17" i="106"/>
  <c r="T17" i="106"/>
  <c r="U17" i="106"/>
  <c r="V17" i="106"/>
  <c r="W17" i="106"/>
  <c r="X17" i="106"/>
  <c r="Y17" i="106"/>
  <c r="B17" i="106"/>
  <c r="B18" i="106"/>
  <c r="C18" i="106"/>
  <c r="D18" i="106"/>
  <c r="E18" i="106" l="1"/>
  <c r="F18" i="106"/>
  <c r="G18" i="106"/>
  <c r="H18" i="106"/>
  <c r="I18" i="106"/>
  <c r="J18" i="106"/>
  <c r="K18" i="106"/>
  <c r="L18" i="106"/>
  <c r="M18" i="106"/>
  <c r="N18" i="106"/>
  <c r="O18" i="106"/>
  <c r="P18" i="106"/>
  <c r="Q18" i="106"/>
  <c r="R18" i="106"/>
  <c r="S18" i="106"/>
  <c r="T18" i="106"/>
  <c r="U18" i="106"/>
  <c r="V18" i="106"/>
  <c r="W18" i="106"/>
  <c r="X18" i="106"/>
  <c r="Y18" i="106"/>
  <c r="B15" i="105"/>
  <c r="C15" i="105"/>
  <c r="D15" i="105"/>
  <c r="E15" i="105"/>
  <c r="F15" i="105"/>
  <c r="G15" i="105"/>
  <c r="H15" i="105"/>
  <c r="I15" i="105"/>
  <c r="J15" i="105"/>
  <c r="B16" i="105"/>
  <c r="C16" i="105"/>
  <c r="D16" i="105"/>
  <c r="E16" i="105"/>
  <c r="F16" i="105"/>
  <c r="G16" i="105"/>
  <c r="H16" i="105"/>
  <c r="I16" i="105"/>
  <c r="J16" i="105"/>
  <c r="J33" i="104"/>
  <c r="J8" i="104"/>
  <c r="J10" i="104"/>
  <c r="J11" i="104"/>
  <c r="J12" i="104"/>
  <c r="J13" i="104"/>
  <c r="J9" i="104"/>
  <c r="J14" i="104"/>
  <c r="J15" i="104"/>
  <c r="J16" i="104"/>
  <c r="J17" i="104"/>
  <c r="J18" i="104"/>
  <c r="J19" i="104"/>
  <c r="J20" i="104"/>
  <c r="J21" i="104"/>
  <c r="J22" i="104"/>
  <c r="J23" i="104"/>
  <c r="J24" i="104"/>
  <c r="J25" i="104"/>
  <c r="J26" i="104"/>
  <c r="J28" i="104"/>
  <c r="J29" i="104"/>
  <c r="J30" i="104"/>
  <c r="J31" i="104"/>
  <c r="J32" i="104"/>
  <c r="J7" i="104"/>
  <c r="K7" i="104"/>
  <c r="K8" i="104"/>
  <c r="K10" i="104"/>
  <c r="K11" i="104"/>
  <c r="K12" i="104"/>
  <c r="K13" i="104"/>
  <c r="K9" i="104"/>
  <c r="K14" i="104"/>
  <c r="K15" i="104"/>
  <c r="K16" i="104"/>
  <c r="K17" i="104"/>
  <c r="K18" i="104"/>
  <c r="K19" i="104"/>
  <c r="K20" i="104"/>
  <c r="K21" i="104"/>
  <c r="K22" i="104"/>
  <c r="K23" i="104"/>
  <c r="K24" i="104"/>
  <c r="K25" i="104"/>
  <c r="K26" i="104"/>
  <c r="K28" i="104"/>
  <c r="K29" i="104"/>
  <c r="K30" i="104"/>
  <c r="K31" i="104"/>
  <c r="K32" i="104"/>
  <c r="K33" i="104"/>
  <c r="B14" i="103"/>
  <c r="C14" i="103"/>
  <c r="D14" i="103"/>
  <c r="B15" i="103"/>
  <c r="C15" i="103"/>
  <c r="D15" i="103"/>
  <c r="F9" i="102" l="1"/>
  <c r="C9" i="102" s="1"/>
  <c r="G9" i="102"/>
  <c r="J9" i="102"/>
  <c r="I9" i="102" s="1"/>
  <c r="F10" i="102"/>
  <c r="E10" i="102" s="1"/>
  <c r="G10" i="102"/>
  <c r="I10" i="102"/>
  <c r="J10" i="102"/>
  <c r="K10" i="102"/>
  <c r="F11" i="102"/>
  <c r="C11" i="102" s="1"/>
  <c r="G11" i="102"/>
  <c r="J11" i="102"/>
  <c r="K11" i="102" s="1"/>
  <c r="F12" i="102"/>
  <c r="G12" i="102" s="1"/>
  <c r="J12" i="102"/>
  <c r="I12" i="102" s="1"/>
  <c r="K12" i="102"/>
  <c r="F13" i="102"/>
  <c r="C13" i="102" s="1"/>
  <c r="J13" i="102"/>
  <c r="I13" i="102" s="1"/>
  <c r="K13" i="102"/>
  <c r="F14" i="102"/>
  <c r="E14" i="102" s="1"/>
  <c r="J14" i="102"/>
  <c r="I14" i="102" s="1"/>
  <c r="F15" i="102"/>
  <c r="F18" i="102" s="1"/>
  <c r="G15" i="102"/>
  <c r="J15" i="102"/>
  <c r="K15" i="102" s="1"/>
  <c r="B17" i="102"/>
  <c r="D17" i="102"/>
  <c r="H17" i="102"/>
  <c r="B18" i="102"/>
  <c r="D18" i="102"/>
  <c r="H18" i="102"/>
  <c r="J18" i="102"/>
  <c r="E18" i="100"/>
  <c r="C18" i="100"/>
  <c r="B18" i="100"/>
  <c r="E17" i="100"/>
  <c r="D17" i="100"/>
  <c r="C17" i="100"/>
  <c r="B17" i="100"/>
  <c r="D14" i="100"/>
  <c r="D13" i="100"/>
  <c r="D12" i="100"/>
  <c r="D11" i="100"/>
  <c r="D9" i="100"/>
  <c r="C17" i="98"/>
  <c r="Q15" i="98"/>
  <c r="Q17" i="98" s="1"/>
  <c r="Q14" i="98"/>
  <c r="Q13" i="98"/>
  <c r="Q12" i="98"/>
  <c r="Q11" i="98"/>
  <c r="Q10" i="98"/>
  <c r="Q9" i="98"/>
  <c r="O15" i="98"/>
  <c r="O18" i="98" s="1"/>
  <c r="O14" i="98"/>
  <c r="O13" i="98"/>
  <c r="O12" i="98"/>
  <c r="O11" i="98"/>
  <c r="O10" i="98"/>
  <c r="O9" i="98"/>
  <c r="M15" i="98"/>
  <c r="M14" i="98"/>
  <c r="M13" i="98"/>
  <c r="M12" i="98"/>
  <c r="M11" i="98"/>
  <c r="M10" i="98"/>
  <c r="M9" i="98"/>
  <c r="K15" i="98"/>
  <c r="K18" i="98" s="1"/>
  <c r="K14" i="98"/>
  <c r="K17" i="98" s="1"/>
  <c r="K13" i="98"/>
  <c r="K12" i="98"/>
  <c r="K11" i="98"/>
  <c r="K10" i="98"/>
  <c r="K9" i="98"/>
  <c r="I15" i="98"/>
  <c r="I14" i="98"/>
  <c r="I13" i="98"/>
  <c r="I12" i="98"/>
  <c r="I11" i="98"/>
  <c r="I10" i="98"/>
  <c r="I9" i="98"/>
  <c r="G15" i="98"/>
  <c r="G17" i="98" s="1"/>
  <c r="G14" i="98"/>
  <c r="G13" i="98"/>
  <c r="G12" i="98"/>
  <c r="G11" i="98"/>
  <c r="G10" i="98"/>
  <c r="G9" i="98"/>
  <c r="E15" i="98"/>
  <c r="E14" i="98"/>
  <c r="E13" i="98"/>
  <c r="E12" i="98"/>
  <c r="E11" i="98"/>
  <c r="E10" i="98"/>
  <c r="E9" i="98"/>
  <c r="C10" i="98"/>
  <c r="C11" i="98"/>
  <c r="C12" i="98"/>
  <c r="C13" i="98"/>
  <c r="C14" i="98"/>
  <c r="C15" i="98"/>
  <c r="C9" i="98"/>
  <c r="B17" i="98"/>
  <c r="D17" i="98"/>
  <c r="F17" i="98"/>
  <c r="H17" i="98"/>
  <c r="J17" i="98"/>
  <c r="L17" i="98"/>
  <c r="N17" i="98"/>
  <c r="P17" i="98"/>
  <c r="B18" i="98"/>
  <c r="D18" i="98"/>
  <c r="F18" i="98"/>
  <c r="H18" i="98"/>
  <c r="J18" i="98"/>
  <c r="L18" i="98"/>
  <c r="N18" i="98"/>
  <c r="D18" i="100" l="1"/>
  <c r="C9" i="101"/>
  <c r="D9" i="101"/>
  <c r="D18" i="101" s="1"/>
  <c r="B9" i="101"/>
  <c r="B18" i="101" s="1"/>
  <c r="C15" i="102"/>
  <c r="C18" i="102" s="1"/>
  <c r="C10" i="102"/>
  <c r="I17" i="98"/>
  <c r="F11" i="100"/>
  <c r="B11" i="101"/>
  <c r="C11" i="101"/>
  <c r="D11" i="101"/>
  <c r="F17" i="102"/>
  <c r="K14" i="102"/>
  <c r="G13" i="102"/>
  <c r="E11" i="102"/>
  <c r="K9" i="102"/>
  <c r="M17" i="98"/>
  <c r="E15" i="102"/>
  <c r="F12" i="100"/>
  <c r="D12" i="101"/>
  <c r="B12" i="101"/>
  <c r="C12" i="101"/>
  <c r="E17" i="98"/>
  <c r="F13" i="100"/>
  <c r="C13" i="101"/>
  <c r="D13" i="101"/>
  <c r="B13" i="101"/>
  <c r="G18" i="102"/>
  <c r="C14" i="102"/>
  <c r="C17" i="102" s="1"/>
  <c r="C18" i="98"/>
  <c r="F14" i="100"/>
  <c r="B14" i="101"/>
  <c r="B17" i="101" s="1"/>
  <c r="C14" i="101"/>
  <c r="C17" i="101" s="1"/>
  <c r="D14" i="101"/>
  <c r="G14" i="102"/>
  <c r="G17" i="102" s="1"/>
  <c r="O17" i="98"/>
  <c r="E18" i="98"/>
  <c r="I18" i="98"/>
  <c r="M18" i="98"/>
  <c r="Q18" i="98"/>
  <c r="G18" i="98"/>
  <c r="D17" i="101"/>
  <c r="E17" i="102"/>
  <c r="K18" i="102"/>
  <c r="K17" i="102"/>
  <c r="E18" i="102"/>
  <c r="I15" i="102"/>
  <c r="E12" i="102"/>
  <c r="I11" i="102"/>
  <c r="J17" i="102"/>
  <c r="E13" i="102"/>
  <c r="C12" i="102"/>
  <c r="E9" i="102"/>
  <c r="C18" i="101"/>
  <c r="F9" i="100"/>
  <c r="F17" i="100" l="1"/>
  <c r="E14" i="101"/>
  <c r="E17" i="101" s="1"/>
  <c r="F14" i="101"/>
  <c r="F17" i="101" s="1"/>
  <c r="E12" i="101"/>
  <c r="F12" i="101"/>
  <c r="F18" i="100"/>
  <c r="F9" i="101"/>
  <c r="F18" i="101" s="1"/>
  <c r="E9" i="101"/>
  <c r="E18" i="101" s="1"/>
  <c r="F13" i="101"/>
  <c r="E13" i="101"/>
  <c r="E11" i="101"/>
  <c r="F11" i="101"/>
  <c r="I17" i="102"/>
  <c r="I18" i="102"/>
  <c r="F8" i="97" l="1"/>
  <c r="C8" i="97" s="1"/>
  <c r="G8" i="97"/>
  <c r="F9" i="97"/>
  <c r="C9" i="97" s="1"/>
  <c r="F10" i="97"/>
  <c r="C10" i="97" s="1"/>
  <c r="G10" i="97"/>
  <c r="F11" i="97"/>
  <c r="C11" i="97" s="1"/>
  <c r="G11" i="97"/>
  <c r="F12" i="97"/>
  <c r="C12" i="97" s="1"/>
  <c r="F13" i="97"/>
  <c r="C13" i="97" s="1"/>
  <c r="F14" i="97"/>
  <c r="C14" i="97" s="1"/>
  <c r="G14" i="97"/>
  <c r="G17" i="97" s="1"/>
  <c r="B16" i="97"/>
  <c r="D16" i="97"/>
  <c r="B17" i="97"/>
  <c r="D17" i="97"/>
  <c r="I9" i="96"/>
  <c r="I18" i="96" s="1"/>
  <c r="C11" i="96"/>
  <c r="D11" i="96"/>
  <c r="E11" i="96"/>
  <c r="C12" i="96"/>
  <c r="D12" i="96"/>
  <c r="E12" i="96"/>
  <c r="G12" i="96"/>
  <c r="I12" i="96"/>
  <c r="C13" i="96"/>
  <c r="C14" i="96"/>
  <c r="C17" i="96" s="1"/>
  <c r="D14" i="96"/>
  <c r="E14" i="96"/>
  <c r="E17" i="96" s="1"/>
  <c r="G14" i="96"/>
  <c r="C15" i="96"/>
  <c r="D15" i="96"/>
  <c r="E15" i="96"/>
  <c r="I15" i="96"/>
  <c r="F17" i="96"/>
  <c r="F18" i="96"/>
  <c r="H18" i="96"/>
  <c r="E9" i="93"/>
  <c r="I9" i="93" s="1"/>
  <c r="I18" i="93" s="1"/>
  <c r="E10" i="93"/>
  <c r="I10" i="93" s="1"/>
  <c r="G10" i="96" s="1"/>
  <c r="E11" i="93"/>
  <c r="I11" i="93" s="1"/>
  <c r="G11" i="96" s="1"/>
  <c r="E12" i="93"/>
  <c r="I12" i="93" s="1"/>
  <c r="E13" i="93"/>
  <c r="I13" i="93" s="1"/>
  <c r="G13" i="96" s="1"/>
  <c r="E14" i="93"/>
  <c r="I14" i="93" s="1"/>
  <c r="I14" i="96" s="1"/>
  <c r="I17" i="96" s="1"/>
  <c r="I15" i="93"/>
  <c r="I17" i="93" s="1"/>
  <c r="C17" i="93"/>
  <c r="D17" i="93"/>
  <c r="F17" i="93"/>
  <c r="G17" i="93"/>
  <c r="H17" i="93"/>
  <c r="C18" i="93"/>
  <c r="D18" i="93"/>
  <c r="F18" i="93"/>
  <c r="G18" i="93"/>
  <c r="H18" i="93"/>
  <c r="R9" i="92"/>
  <c r="C9" i="92" s="1"/>
  <c r="S9" i="92"/>
  <c r="E10" i="92"/>
  <c r="I10" i="92"/>
  <c r="Q10" i="92"/>
  <c r="R10" i="92"/>
  <c r="G10" i="92" s="1"/>
  <c r="E11" i="92"/>
  <c r="G11" i="92"/>
  <c r="I11" i="92"/>
  <c r="M11" i="92"/>
  <c r="Q11" i="92"/>
  <c r="R11" i="92"/>
  <c r="C11" i="92" s="1"/>
  <c r="F12" i="92"/>
  <c r="H12" i="92"/>
  <c r="J12" i="92"/>
  <c r="L12" i="92"/>
  <c r="F13" i="92"/>
  <c r="H13" i="92"/>
  <c r="J13" i="92"/>
  <c r="L13" i="92"/>
  <c r="C14" i="92"/>
  <c r="E14" i="92"/>
  <c r="G14" i="92"/>
  <c r="I14" i="92"/>
  <c r="K14" i="92"/>
  <c r="M14" i="92"/>
  <c r="O14" i="92"/>
  <c r="Q14" i="92"/>
  <c r="S14" i="92"/>
  <c r="C15" i="92"/>
  <c r="G15" i="92"/>
  <c r="K15" i="92"/>
  <c r="R15" i="92"/>
  <c r="E15" i="92" s="1"/>
  <c r="C9" i="89"/>
  <c r="E9" i="89"/>
  <c r="G9" i="89"/>
  <c r="I9" i="89"/>
  <c r="K9" i="89"/>
  <c r="K18" i="89" s="1"/>
  <c r="M9" i="89"/>
  <c r="M18" i="89" s="1"/>
  <c r="O9" i="89"/>
  <c r="Q9" i="89"/>
  <c r="P10" i="89"/>
  <c r="E10" i="89" s="1"/>
  <c r="Q10" i="89"/>
  <c r="C11" i="89"/>
  <c r="E11" i="89"/>
  <c r="G11" i="89"/>
  <c r="I11" i="89"/>
  <c r="K11" i="89"/>
  <c r="M11" i="89"/>
  <c r="O11" i="89"/>
  <c r="Q11" i="89"/>
  <c r="C12" i="89"/>
  <c r="E12" i="89"/>
  <c r="G12" i="89"/>
  <c r="I12" i="89"/>
  <c r="K12" i="89"/>
  <c r="M12" i="89"/>
  <c r="O12" i="89"/>
  <c r="Q12" i="89"/>
  <c r="C13" i="89"/>
  <c r="E13" i="89"/>
  <c r="G13" i="89"/>
  <c r="I13" i="89"/>
  <c r="K13" i="89"/>
  <c r="M13" i="89"/>
  <c r="O13" i="89"/>
  <c r="Q13" i="89"/>
  <c r="C14" i="89"/>
  <c r="E14" i="89"/>
  <c r="G14" i="89"/>
  <c r="I14" i="89"/>
  <c r="K14" i="89"/>
  <c r="M14" i="89"/>
  <c r="O14" i="89"/>
  <c r="Q14" i="89"/>
  <c r="C15" i="89"/>
  <c r="C17" i="89" s="1"/>
  <c r="E15" i="89"/>
  <c r="E17" i="89" s="1"/>
  <c r="G15" i="89"/>
  <c r="G17" i="89" s="1"/>
  <c r="I15" i="89"/>
  <c r="I18" i="89" s="1"/>
  <c r="K15" i="89"/>
  <c r="M15" i="89"/>
  <c r="O15" i="89"/>
  <c r="O17" i="89" s="1"/>
  <c r="Q15" i="89"/>
  <c r="Q17" i="89" s="1"/>
  <c r="D17" i="89"/>
  <c r="F17" i="89"/>
  <c r="H17" i="89"/>
  <c r="J17" i="89"/>
  <c r="K17" i="89"/>
  <c r="L17" i="89"/>
  <c r="M17" i="89"/>
  <c r="N17" i="89"/>
  <c r="P17" i="89"/>
  <c r="B18" i="89"/>
  <c r="D18" i="89"/>
  <c r="F18" i="89"/>
  <c r="H18" i="89"/>
  <c r="J18" i="89"/>
  <c r="L18" i="89"/>
  <c r="N18" i="89"/>
  <c r="P18" i="89"/>
  <c r="Q18" i="89"/>
  <c r="C8" i="88"/>
  <c r="E8" i="88"/>
  <c r="G8" i="88"/>
  <c r="G17" i="88" s="1"/>
  <c r="C9" i="88"/>
  <c r="E9" i="88"/>
  <c r="G9" i="88"/>
  <c r="C10" i="88"/>
  <c r="E10" i="88"/>
  <c r="G10" i="88"/>
  <c r="C11" i="88"/>
  <c r="E11" i="88"/>
  <c r="G11" i="88"/>
  <c r="C12" i="88"/>
  <c r="E12" i="88"/>
  <c r="G12" i="88"/>
  <c r="C13" i="88"/>
  <c r="C16" i="88" s="1"/>
  <c r="E13" i="88"/>
  <c r="G13" i="88"/>
  <c r="C14" i="88"/>
  <c r="E14" i="88"/>
  <c r="G14" i="88"/>
  <c r="B16" i="88"/>
  <c r="D16" i="88"/>
  <c r="F16" i="88"/>
  <c r="B17" i="88"/>
  <c r="D17" i="88"/>
  <c r="F17" i="88"/>
  <c r="C8" i="87"/>
  <c r="E8" i="87"/>
  <c r="G8" i="87"/>
  <c r="G17" i="87" s="1"/>
  <c r="C9" i="87"/>
  <c r="E9" i="87"/>
  <c r="G9" i="87"/>
  <c r="C10" i="87"/>
  <c r="E10" i="87"/>
  <c r="G10" i="87"/>
  <c r="C11" i="87"/>
  <c r="E11" i="87"/>
  <c r="G11" i="87"/>
  <c r="F12" i="87"/>
  <c r="C12" i="87" s="1"/>
  <c r="F13" i="87"/>
  <c r="C13" i="87" s="1"/>
  <c r="C14" i="87"/>
  <c r="E14" i="87"/>
  <c r="G14" i="87"/>
  <c r="B16" i="87"/>
  <c r="D16" i="87"/>
  <c r="B17" i="87"/>
  <c r="C17" i="87"/>
  <c r="D17" i="87"/>
  <c r="F17" i="87"/>
  <c r="C9" i="86"/>
  <c r="E9" i="86"/>
  <c r="G9" i="86"/>
  <c r="I9" i="86"/>
  <c r="K9" i="86"/>
  <c r="M9" i="86"/>
  <c r="Q9" i="86"/>
  <c r="S9" i="86"/>
  <c r="C10" i="86"/>
  <c r="E10" i="86"/>
  <c r="G10" i="86"/>
  <c r="I10" i="86"/>
  <c r="K10" i="86"/>
  <c r="M10" i="86"/>
  <c r="Q10" i="86"/>
  <c r="S10" i="86"/>
  <c r="C11" i="86"/>
  <c r="E11" i="86"/>
  <c r="G11" i="86"/>
  <c r="I11" i="86"/>
  <c r="K11" i="86"/>
  <c r="M11" i="86"/>
  <c r="Q11" i="86"/>
  <c r="S11" i="86"/>
  <c r="C12" i="86"/>
  <c r="E12" i="86"/>
  <c r="G12" i="86"/>
  <c r="I12" i="86"/>
  <c r="K12" i="86"/>
  <c r="M12" i="86"/>
  <c r="Q12" i="86"/>
  <c r="S12" i="86"/>
  <c r="C13" i="86"/>
  <c r="E13" i="86"/>
  <c r="G13" i="86"/>
  <c r="I13" i="86"/>
  <c r="K13" i="86"/>
  <c r="M13" i="86"/>
  <c r="Q13" i="86"/>
  <c r="S13" i="86"/>
  <c r="C14" i="86"/>
  <c r="E14" i="86"/>
  <c r="G14" i="86"/>
  <c r="I14" i="86"/>
  <c r="K14" i="86"/>
  <c r="M14" i="86"/>
  <c r="Q14" i="86"/>
  <c r="S14" i="86"/>
  <c r="C15" i="86"/>
  <c r="E15" i="86"/>
  <c r="G15" i="86"/>
  <c r="I15" i="86"/>
  <c r="K15" i="86"/>
  <c r="M15" i="86"/>
  <c r="Q15" i="86"/>
  <c r="S15" i="86"/>
  <c r="C16" i="86"/>
  <c r="E16" i="86"/>
  <c r="G16" i="86"/>
  <c r="I16" i="86"/>
  <c r="K16" i="86"/>
  <c r="M16" i="86"/>
  <c r="Q16" i="86"/>
  <c r="S16" i="86"/>
  <c r="C17" i="86"/>
  <c r="E17" i="86"/>
  <c r="G17" i="86"/>
  <c r="I17" i="86"/>
  <c r="K17" i="86"/>
  <c r="M17" i="86"/>
  <c r="Q17" i="86"/>
  <c r="S17" i="86"/>
  <c r="C18" i="86"/>
  <c r="E18" i="86"/>
  <c r="G18" i="86"/>
  <c r="I18" i="86"/>
  <c r="K18" i="86"/>
  <c r="M18" i="86"/>
  <c r="Q18" i="86"/>
  <c r="S18" i="86"/>
  <c r="C19" i="86"/>
  <c r="E19" i="86"/>
  <c r="G19" i="86"/>
  <c r="I19" i="86"/>
  <c r="K19" i="86"/>
  <c r="M19" i="86"/>
  <c r="Q19" i="86"/>
  <c r="S19" i="86"/>
  <c r="C20" i="86"/>
  <c r="E20" i="86"/>
  <c r="G20" i="86"/>
  <c r="I20" i="86"/>
  <c r="K20" i="86"/>
  <c r="M20" i="86"/>
  <c r="Q20" i="86"/>
  <c r="S20" i="86"/>
  <c r="C21" i="86"/>
  <c r="E21" i="86"/>
  <c r="G21" i="86"/>
  <c r="I21" i="86"/>
  <c r="K21" i="86"/>
  <c r="M21" i="86"/>
  <c r="Q21" i="86"/>
  <c r="S21" i="86"/>
  <c r="C22" i="86"/>
  <c r="E22" i="86"/>
  <c r="G22" i="86"/>
  <c r="I22" i="86"/>
  <c r="K22" i="86"/>
  <c r="M22" i="86"/>
  <c r="Q22" i="86"/>
  <c r="S22" i="86"/>
  <c r="C23" i="86"/>
  <c r="E23" i="86"/>
  <c r="G23" i="86"/>
  <c r="I23" i="86"/>
  <c r="K23" i="86"/>
  <c r="M23" i="86"/>
  <c r="Q23" i="86"/>
  <c r="S23" i="86"/>
  <c r="C24" i="86"/>
  <c r="E24" i="86"/>
  <c r="G24" i="86"/>
  <c r="I24" i="86"/>
  <c r="K24" i="86"/>
  <c r="M24" i="86"/>
  <c r="Q24" i="86"/>
  <c r="S24" i="86"/>
  <c r="C25" i="86"/>
  <c r="E25" i="86"/>
  <c r="G25" i="86"/>
  <c r="I25" i="86"/>
  <c r="K25" i="86"/>
  <c r="M25" i="86"/>
  <c r="Q25" i="86"/>
  <c r="S25" i="86"/>
  <c r="C26" i="86"/>
  <c r="E26" i="86"/>
  <c r="G26" i="86"/>
  <c r="I26" i="86"/>
  <c r="K26" i="86"/>
  <c r="M26" i="86"/>
  <c r="Q26" i="86"/>
  <c r="S26" i="86"/>
  <c r="C27" i="86"/>
  <c r="E27" i="86"/>
  <c r="G27" i="86"/>
  <c r="I27" i="86"/>
  <c r="K27" i="86"/>
  <c r="M27" i="86"/>
  <c r="Q27" i="86"/>
  <c r="S27" i="86"/>
  <c r="C28" i="86"/>
  <c r="E28" i="86"/>
  <c r="G28" i="86"/>
  <c r="I28" i="86"/>
  <c r="K28" i="86"/>
  <c r="M28" i="86"/>
  <c r="Q28" i="86"/>
  <c r="S28" i="86"/>
  <c r="C29" i="86"/>
  <c r="E29" i="86"/>
  <c r="G29" i="86"/>
  <c r="I29" i="86"/>
  <c r="K29" i="86"/>
  <c r="M29" i="86"/>
  <c r="Q29" i="86"/>
  <c r="S29" i="86"/>
  <c r="C30" i="86"/>
  <c r="E30" i="86"/>
  <c r="G30" i="86"/>
  <c r="I30" i="86"/>
  <c r="K30" i="86"/>
  <c r="M30" i="86"/>
  <c r="Q30" i="86"/>
  <c r="S30" i="86"/>
  <c r="C31" i="86"/>
  <c r="E31" i="86"/>
  <c r="G31" i="86"/>
  <c r="I31" i="86"/>
  <c r="K31" i="86"/>
  <c r="M31" i="86"/>
  <c r="Q31" i="86"/>
  <c r="S31" i="86"/>
  <c r="C32" i="86"/>
  <c r="E32" i="86"/>
  <c r="G32" i="86"/>
  <c r="I32" i="86"/>
  <c r="K32" i="86"/>
  <c r="M32" i="86"/>
  <c r="Q32" i="86"/>
  <c r="S32" i="86"/>
  <c r="C33" i="86"/>
  <c r="E33" i="86"/>
  <c r="G33" i="86"/>
  <c r="I33" i="86"/>
  <c r="K33" i="86"/>
  <c r="M33" i="86"/>
  <c r="Q33" i="86"/>
  <c r="S33" i="86"/>
  <c r="C34" i="86"/>
  <c r="E34" i="86"/>
  <c r="G34" i="86"/>
  <c r="I34" i="86"/>
  <c r="K34" i="86"/>
  <c r="M34" i="86"/>
  <c r="Q34" i="86"/>
  <c r="S34" i="86"/>
  <c r="C35" i="86"/>
  <c r="E35" i="86"/>
  <c r="G35" i="86"/>
  <c r="I35" i="86"/>
  <c r="K35" i="86"/>
  <c r="M35" i="86"/>
  <c r="Q35" i="86"/>
  <c r="S35" i="86"/>
  <c r="C36" i="86"/>
  <c r="E36" i="86"/>
  <c r="G36" i="86"/>
  <c r="I36" i="86"/>
  <c r="K36" i="86"/>
  <c r="M36" i="86"/>
  <c r="Q36" i="86"/>
  <c r="S36" i="86"/>
  <c r="C37" i="86"/>
  <c r="E37" i="86"/>
  <c r="G37" i="86"/>
  <c r="I37" i="86"/>
  <c r="K37" i="86"/>
  <c r="M37" i="86"/>
  <c r="Q37" i="86"/>
  <c r="S37" i="86"/>
  <c r="C38" i="86"/>
  <c r="E38" i="86"/>
  <c r="G38" i="86"/>
  <c r="I38" i="86"/>
  <c r="K38" i="86"/>
  <c r="M38" i="86"/>
  <c r="Q38" i="86"/>
  <c r="S38" i="86"/>
  <c r="C39" i="86"/>
  <c r="E39" i="86"/>
  <c r="G39" i="86"/>
  <c r="I39" i="86"/>
  <c r="K39" i="86"/>
  <c r="M39" i="86"/>
  <c r="Q39" i="86"/>
  <c r="S39" i="86"/>
  <c r="C40" i="86"/>
  <c r="E40" i="86"/>
  <c r="G40" i="86"/>
  <c r="I40" i="86"/>
  <c r="K40" i="86"/>
  <c r="M40" i="86"/>
  <c r="Q40" i="86"/>
  <c r="S40" i="86"/>
  <c r="C41" i="86"/>
  <c r="E41" i="86"/>
  <c r="G41" i="86"/>
  <c r="I41" i="86"/>
  <c r="K41" i="86"/>
  <c r="M41" i="86"/>
  <c r="Q41" i="86"/>
  <c r="S41" i="86"/>
  <c r="C42" i="86"/>
  <c r="E42" i="86"/>
  <c r="G42" i="86"/>
  <c r="I42" i="86"/>
  <c r="K42" i="86"/>
  <c r="M42" i="86"/>
  <c r="Q42" i="86"/>
  <c r="S42" i="86"/>
  <c r="C43" i="86"/>
  <c r="E43" i="86"/>
  <c r="G43" i="86"/>
  <c r="I43" i="86"/>
  <c r="K43" i="86"/>
  <c r="M43" i="86"/>
  <c r="Q43" i="86"/>
  <c r="S43" i="86"/>
  <c r="C44" i="86"/>
  <c r="E44" i="86"/>
  <c r="G44" i="86"/>
  <c r="I44" i="86"/>
  <c r="K44" i="86"/>
  <c r="M44" i="86"/>
  <c r="Q44" i="86"/>
  <c r="S44" i="86"/>
  <c r="C45" i="86"/>
  <c r="E45" i="86"/>
  <c r="G45" i="86"/>
  <c r="I45" i="86"/>
  <c r="K45" i="86"/>
  <c r="M45" i="86"/>
  <c r="Q45" i="86"/>
  <c r="S45" i="86"/>
  <c r="C46" i="86"/>
  <c r="E46" i="86"/>
  <c r="G46" i="86"/>
  <c r="I46" i="86"/>
  <c r="K46" i="86"/>
  <c r="M46" i="86"/>
  <c r="Q46" i="86"/>
  <c r="S46" i="86"/>
  <c r="C47" i="86"/>
  <c r="E47" i="86"/>
  <c r="G47" i="86"/>
  <c r="I47" i="86"/>
  <c r="K47" i="86"/>
  <c r="M47" i="86"/>
  <c r="Q47" i="86"/>
  <c r="S47" i="86"/>
  <c r="C48" i="86"/>
  <c r="E48" i="86"/>
  <c r="G48" i="86"/>
  <c r="I48" i="86"/>
  <c r="K48" i="86"/>
  <c r="M48" i="86"/>
  <c r="Q48" i="86"/>
  <c r="S48" i="86"/>
  <c r="C49" i="86"/>
  <c r="E49" i="86"/>
  <c r="G49" i="86"/>
  <c r="I49" i="86"/>
  <c r="K49" i="86"/>
  <c r="M49" i="86"/>
  <c r="Q49" i="86"/>
  <c r="S49" i="86"/>
  <c r="C50" i="86"/>
  <c r="E50" i="86"/>
  <c r="G50" i="86"/>
  <c r="I50" i="86"/>
  <c r="K50" i="86"/>
  <c r="M50" i="86"/>
  <c r="Q50" i="86"/>
  <c r="S50" i="86"/>
  <c r="C51" i="86"/>
  <c r="E51" i="86"/>
  <c r="G51" i="86"/>
  <c r="I51" i="86"/>
  <c r="K51" i="86"/>
  <c r="M51" i="86"/>
  <c r="Q51" i="86"/>
  <c r="S51" i="86"/>
  <c r="C52" i="86"/>
  <c r="E52" i="86"/>
  <c r="G52" i="86"/>
  <c r="I52" i="86"/>
  <c r="K52" i="86"/>
  <c r="M52" i="86"/>
  <c r="Q52" i="86"/>
  <c r="S52" i="86"/>
  <c r="C53" i="86"/>
  <c r="E53" i="86"/>
  <c r="G53" i="86"/>
  <c r="I53" i="86"/>
  <c r="K53" i="86"/>
  <c r="M53" i="86"/>
  <c r="Q53" i="86"/>
  <c r="S53" i="86"/>
  <c r="C54" i="86"/>
  <c r="E54" i="86"/>
  <c r="G54" i="86"/>
  <c r="I54" i="86"/>
  <c r="K54" i="86"/>
  <c r="M54" i="86"/>
  <c r="Q54" i="86"/>
  <c r="S54" i="86"/>
  <c r="C55" i="86"/>
  <c r="E55" i="86"/>
  <c r="G55" i="86"/>
  <c r="I55" i="86"/>
  <c r="K55" i="86"/>
  <c r="M55" i="86"/>
  <c r="Q55" i="86"/>
  <c r="S55" i="86"/>
  <c r="C56" i="86"/>
  <c r="E56" i="86"/>
  <c r="G56" i="86"/>
  <c r="I56" i="86"/>
  <c r="K56" i="86"/>
  <c r="M56" i="86"/>
  <c r="Q56" i="86"/>
  <c r="S56" i="86"/>
  <c r="C57" i="86"/>
  <c r="E57" i="86"/>
  <c r="G57" i="86"/>
  <c r="I57" i="86"/>
  <c r="K57" i="86"/>
  <c r="M57" i="86"/>
  <c r="Q57" i="86"/>
  <c r="S57" i="86"/>
  <c r="C58" i="86"/>
  <c r="E58" i="86"/>
  <c r="G58" i="86"/>
  <c r="I58" i="86"/>
  <c r="K58" i="86"/>
  <c r="M58" i="86"/>
  <c r="Q58" i="86"/>
  <c r="S58" i="86"/>
  <c r="C59" i="86"/>
  <c r="E59" i="86"/>
  <c r="G59" i="86"/>
  <c r="I59" i="86"/>
  <c r="K59" i="86"/>
  <c r="M59" i="86"/>
  <c r="Q59" i="86"/>
  <c r="S59" i="86"/>
  <c r="C60" i="86"/>
  <c r="E60" i="86"/>
  <c r="G60" i="86"/>
  <c r="I60" i="86"/>
  <c r="K60" i="86"/>
  <c r="M60" i="86"/>
  <c r="Q60" i="86"/>
  <c r="S60" i="86"/>
  <c r="C61" i="86"/>
  <c r="E61" i="86"/>
  <c r="G61" i="86"/>
  <c r="I61" i="86"/>
  <c r="K61" i="86"/>
  <c r="M61" i="86"/>
  <c r="Q61" i="86"/>
  <c r="S61" i="86"/>
  <c r="C62" i="86"/>
  <c r="E62" i="86"/>
  <c r="G62" i="86"/>
  <c r="I62" i="86"/>
  <c r="K62" i="86"/>
  <c r="M62" i="86"/>
  <c r="Q62" i="86"/>
  <c r="S62" i="86"/>
  <c r="C63" i="86"/>
  <c r="E63" i="86"/>
  <c r="G63" i="86"/>
  <c r="I63" i="86"/>
  <c r="K63" i="86"/>
  <c r="M63" i="86"/>
  <c r="Q63" i="86"/>
  <c r="S63" i="86"/>
  <c r="C64" i="86"/>
  <c r="E64" i="86"/>
  <c r="G64" i="86"/>
  <c r="I64" i="86"/>
  <c r="K64" i="86"/>
  <c r="M64" i="86"/>
  <c r="Q64" i="86"/>
  <c r="S64" i="86"/>
  <c r="C65" i="86"/>
  <c r="E65" i="86"/>
  <c r="G65" i="86"/>
  <c r="I65" i="86"/>
  <c r="K65" i="86"/>
  <c r="M65" i="86"/>
  <c r="Q65" i="86"/>
  <c r="S65" i="86"/>
  <c r="C66" i="86"/>
  <c r="E66" i="86"/>
  <c r="G66" i="86"/>
  <c r="I66" i="86"/>
  <c r="K66" i="86"/>
  <c r="M66" i="86"/>
  <c r="Q66" i="86"/>
  <c r="S66" i="86"/>
  <c r="C67" i="86"/>
  <c r="E67" i="86"/>
  <c r="G67" i="86"/>
  <c r="I67" i="86"/>
  <c r="K67" i="86"/>
  <c r="M67" i="86"/>
  <c r="Q67" i="86"/>
  <c r="S67" i="86"/>
  <c r="C68" i="86"/>
  <c r="E68" i="86"/>
  <c r="G68" i="86"/>
  <c r="I68" i="86"/>
  <c r="K68" i="86"/>
  <c r="M68" i="86"/>
  <c r="Q68" i="86"/>
  <c r="S68" i="86"/>
  <c r="C69" i="86"/>
  <c r="E69" i="86"/>
  <c r="G69" i="86"/>
  <c r="I69" i="86"/>
  <c r="K69" i="86"/>
  <c r="M69" i="86"/>
  <c r="Q69" i="86"/>
  <c r="S69" i="86"/>
  <c r="C70" i="86"/>
  <c r="E70" i="86"/>
  <c r="G70" i="86"/>
  <c r="I70" i="86"/>
  <c r="K70" i="86"/>
  <c r="M70" i="86"/>
  <c r="N70" i="86"/>
  <c r="O11" i="86" s="1"/>
  <c r="E9" i="96" l="1"/>
  <c r="E18" i="96" s="1"/>
  <c r="E18" i="93"/>
  <c r="G15" i="96"/>
  <c r="I10" i="96"/>
  <c r="D9" i="96"/>
  <c r="D18" i="96" s="1"/>
  <c r="I17" i="89"/>
  <c r="K10" i="89"/>
  <c r="S11" i="92"/>
  <c r="S10" i="92"/>
  <c r="Q9" i="92"/>
  <c r="I13" i="96"/>
  <c r="C9" i="96"/>
  <c r="C18" i="96" s="1"/>
  <c r="G13" i="97"/>
  <c r="G9" i="97"/>
  <c r="G9" i="96"/>
  <c r="O70" i="86"/>
  <c r="R70" i="86" s="1"/>
  <c r="E17" i="87"/>
  <c r="E16" i="88"/>
  <c r="C10" i="89"/>
  <c r="C18" i="89"/>
  <c r="M9" i="92"/>
  <c r="D17" i="96"/>
  <c r="E10" i="96"/>
  <c r="F17" i="97"/>
  <c r="C17" i="88"/>
  <c r="E13" i="96"/>
  <c r="I11" i="96"/>
  <c r="D10" i="96"/>
  <c r="G12" i="97"/>
  <c r="R12" i="92"/>
  <c r="I12" i="92" s="1"/>
  <c r="E18" i="89"/>
  <c r="I9" i="92"/>
  <c r="C16" i="87"/>
  <c r="G16" i="88"/>
  <c r="O15" i="92"/>
  <c r="R13" i="92"/>
  <c r="O11" i="92"/>
  <c r="M10" i="92"/>
  <c r="E9" i="92"/>
  <c r="D13" i="96"/>
  <c r="C10" i="96"/>
  <c r="C17" i="97"/>
  <c r="C16" i="97"/>
  <c r="G16" i="97"/>
  <c r="E14" i="97"/>
  <c r="E13" i="97"/>
  <c r="E12" i="97"/>
  <c r="E11" i="97"/>
  <c r="E10" i="97"/>
  <c r="E9" i="97"/>
  <c r="E8" i="97"/>
  <c r="F16" i="97"/>
  <c r="E17" i="93"/>
  <c r="C13" i="92"/>
  <c r="E13" i="92"/>
  <c r="I13" i="92"/>
  <c r="M13" i="92"/>
  <c r="S13" i="92"/>
  <c r="Q13" i="92"/>
  <c r="O13" i="92"/>
  <c r="G13" i="92"/>
  <c r="K13" i="92"/>
  <c r="I15" i="92"/>
  <c r="S15" i="92" s="1"/>
  <c r="C12" i="92"/>
  <c r="K10" i="92"/>
  <c r="C10" i="92"/>
  <c r="O9" i="92"/>
  <c r="G9" i="92"/>
  <c r="M15" i="92"/>
  <c r="K11" i="92"/>
  <c r="O10" i="92"/>
  <c r="K9" i="92"/>
  <c r="O18" i="89"/>
  <c r="G18" i="89"/>
  <c r="O10" i="89"/>
  <c r="G10" i="89"/>
  <c r="I10" i="89"/>
  <c r="M10" i="89"/>
  <c r="E17" i="88"/>
  <c r="E12" i="87"/>
  <c r="F16" i="87"/>
  <c r="G13" i="87"/>
  <c r="G16" i="87" s="1"/>
  <c r="G12" i="87"/>
  <c r="E13" i="87"/>
  <c r="E16" i="87" s="1"/>
  <c r="T11" i="86"/>
  <c r="R11" i="86"/>
  <c r="T70" i="86"/>
  <c r="Q70" i="86"/>
  <c r="O68" i="86"/>
  <c r="O64" i="86"/>
  <c r="O60" i="86"/>
  <c r="O56" i="86"/>
  <c r="O52" i="86"/>
  <c r="O48" i="86"/>
  <c r="O44" i="86"/>
  <c r="O40" i="86"/>
  <c r="O36" i="86"/>
  <c r="O32" i="86"/>
  <c r="O28" i="86"/>
  <c r="O24" i="86"/>
  <c r="O20" i="86"/>
  <c r="O16" i="86"/>
  <c r="O12" i="86"/>
  <c r="O65" i="86"/>
  <c r="O61" i="86"/>
  <c r="O57" i="86"/>
  <c r="O53" i="86"/>
  <c r="O49" i="86"/>
  <c r="O45" i="86"/>
  <c r="O41" i="86"/>
  <c r="O37" i="86"/>
  <c r="O33" i="86"/>
  <c r="O29" i="86"/>
  <c r="O25" i="86"/>
  <c r="O21" i="86"/>
  <c r="O17" i="86"/>
  <c r="O13" i="86"/>
  <c r="O9" i="86"/>
  <c r="S70" i="86"/>
  <c r="O66" i="86"/>
  <c r="O62" i="86"/>
  <c r="O58" i="86"/>
  <c r="O54" i="86"/>
  <c r="O50" i="86"/>
  <c r="O46" i="86"/>
  <c r="O42" i="86"/>
  <c r="O38" i="86"/>
  <c r="O34" i="86"/>
  <c r="O30" i="86"/>
  <c r="O26" i="86"/>
  <c r="O22" i="86"/>
  <c r="O18" i="86"/>
  <c r="O14" i="86"/>
  <c r="O10" i="86"/>
  <c r="O69" i="86"/>
  <c r="O67" i="86"/>
  <c r="O63" i="86"/>
  <c r="O59" i="86"/>
  <c r="O55" i="86"/>
  <c r="O51" i="86"/>
  <c r="O47" i="86"/>
  <c r="O43" i="86"/>
  <c r="O39" i="86"/>
  <c r="O35" i="86"/>
  <c r="O31" i="86"/>
  <c r="O27" i="86"/>
  <c r="O23" i="86"/>
  <c r="O19" i="86"/>
  <c r="O15" i="86"/>
  <c r="O12" i="92" l="1"/>
  <c r="Q12" i="92"/>
  <c r="G12" i="92"/>
  <c r="E12" i="92"/>
  <c r="M12" i="92"/>
  <c r="S12" i="92"/>
  <c r="K12" i="92"/>
  <c r="G17" i="96"/>
  <c r="G18" i="96"/>
  <c r="E16" i="97"/>
  <c r="E17" i="97"/>
  <c r="T19" i="86"/>
  <c r="R19" i="86"/>
  <c r="T35" i="86"/>
  <c r="R35" i="86"/>
  <c r="T51" i="86"/>
  <c r="R51" i="86"/>
  <c r="T67" i="86"/>
  <c r="R67" i="86"/>
  <c r="T18" i="86"/>
  <c r="R18" i="86"/>
  <c r="T34" i="86"/>
  <c r="R34" i="86"/>
  <c r="T50" i="86"/>
  <c r="R50" i="86"/>
  <c r="T66" i="86"/>
  <c r="R66" i="86"/>
  <c r="R17" i="86"/>
  <c r="T17" i="86"/>
  <c r="R33" i="86"/>
  <c r="T33" i="86"/>
  <c r="R49" i="86"/>
  <c r="T49" i="86"/>
  <c r="R65" i="86"/>
  <c r="T65" i="86"/>
  <c r="R24" i="86"/>
  <c r="T24" i="86"/>
  <c r="R40" i="86"/>
  <c r="T40" i="86"/>
  <c r="R56" i="86"/>
  <c r="T56" i="86"/>
  <c r="T23" i="86"/>
  <c r="R23" i="86"/>
  <c r="T39" i="86"/>
  <c r="R39" i="86"/>
  <c r="T55" i="86"/>
  <c r="R55" i="86"/>
  <c r="R69" i="86"/>
  <c r="T69" i="86"/>
  <c r="T22" i="86"/>
  <c r="R22" i="86"/>
  <c r="T38" i="86"/>
  <c r="R38" i="86"/>
  <c r="T54" i="86"/>
  <c r="R54" i="86"/>
  <c r="R21" i="86"/>
  <c r="T21" i="86"/>
  <c r="R37" i="86"/>
  <c r="T37" i="86"/>
  <c r="R53" i="86"/>
  <c r="T53" i="86"/>
  <c r="R12" i="86"/>
  <c r="T12" i="86"/>
  <c r="R28" i="86"/>
  <c r="T28" i="86"/>
  <c r="R44" i="86"/>
  <c r="T44" i="86"/>
  <c r="R60" i="86"/>
  <c r="T60" i="86"/>
  <c r="T27" i="86"/>
  <c r="R27" i="86"/>
  <c r="T43" i="86"/>
  <c r="R43" i="86"/>
  <c r="T59" i="86"/>
  <c r="R59" i="86"/>
  <c r="T10" i="86"/>
  <c r="R10" i="86"/>
  <c r="T26" i="86"/>
  <c r="R26" i="86"/>
  <c r="T42" i="86"/>
  <c r="R42" i="86"/>
  <c r="T58" i="86"/>
  <c r="R58" i="86"/>
  <c r="R9" i="86"/>
  <c r="T9" i="86"/>
  <c r="R25" i="86"/>
  <c r="T25" i="86"/>
  <c r="R41" i="86"/>
  <c r="T41" i="86"/>
  <c r="R57" i="86"/>
  <c r="T57" i="86"/>
  <c r="R16" i="86"/>
  <c r="T16" i="86"/>
  <c r="R32" i="86"/>
  <c r="T32" i="86"/>
  <c r="R48" i="86"/>
  <c r="T48" i="86"/>
  <c r="R64" i="86"/>
  <c r="T64" i="86"/>
  <c r="T15" i="86"/>
  <c r="R15" i="86"/>
  <c r="T31" i="86"/>
  <c r="R31" i="86"/>
  <c r="T47" i="86"/>
  <c r="R47" i="86"/>
  <c r="T63" i="86"/>
  <c r="R63" i="86"/>
  <c r="T14" i="86"/>
  <c r="R14" i="86"/>
  <c r="T30" i="86"/>
  <c r="R30" i="86"/>
  <c r="T46" i="86"/>
  <c r="R46" i="86"/>
  <c r="T62" i="86"/>
  <c r="R62" i="86"/>
  <c r="R13" i="86"/>
  <c r="T13" i="86"/>
  <c r="R29" i="86"/>
  <c r="T29" i="86"/>
  <c r="R45" i="86"/>
  <c r="T45" i="86"/>
  <c r="R61" i="86"/>
  <c r="T61" i="86"/>
  <c r="R20" i="86"/>
  <c r="T20" i="86"/>
  <c r="R36" i="86"/>
  <c r="T36" i="86"/>
  <c r="R52" i="86"/>
  <c r="T52" i="86"/>
  <c r="R68" i="86"/>
  <c r="T68" i="86"/>
  <c r="AH8" i="80" l="1"/>
  <c r="AI8" i="80"/>
  <c r="AJ8" i="80"/>
  <c r="AH9" i="80"/>
  <c r="AI9" i="80"/>
  <c r="AJ9" i="80"/>
  <c r="AH10" i="80"/>
  <c r="AI10" i="80"/>
  <c r="AJ10" i="80"/>
  <c r="AH11" i="80"/>
  <c r="AI11" i="80"/>
  <c r="AJ11" i="80"/>
  <c r="AH12" i="80"/>
  <c r="AI12" i="80"/>
  <c r="AJ12" i="80"/>
  <c r="AH13" i="80"/>
  <c r="AI13" i="80"/>
  <c r="AJ13" i="80"/>
  <c r="AH14" i="80"/>
  <c r="AI14" i="80"/>
  <c r="AJ14" i="80"/>
  <c r="AH15" i="80"/>
  <c r="AI15" i="80"/>
  <c r="AJ15" i="80"/>
  <c r="AH16" i="80"/>
  <c r="AI16" i="80"/>
  <c r="AJ16" i="80"/>
  <c r="AH17" i="80"/>
  <c r="AI17" i="80"/>
  <c r="AJ17" i="80"/>
  <c r="AH18" i="80"/>
  <c r="AI18" i="80"/>
  <c r="AJ18" i="80"/>
  <c r="AH19" i="80"/>
  <c r="AI19" i="80"/>
  <c r="AJ19" i="80"/>
  <c r="AH20" i="80"/>
  <c r="AI20" i="80"/>
  <c r="AJ20" i="80"/>
  <c r="AH21" i="80"/>
  <c r="AI21" i="80"/>
  <c r="AJ21" i="80"/>
  <c r="AH22" i="80"/>
  <c r="AI22" i="80"/>
  <c r="AJ22" i="80"/>
  <c r="AH23" i="80"/>
  <c r="AI23" i="80"/>
  <c r="AJ23" i="80"/>
  <c r="AH24" i="80"/>
  <c r="AI24" i="80"/>
  <c r="AJ24" i="80"/>
  <c r="AH25" i="80"/>
  <c r="AI25" i="80"/>
  <c r="AJ25" i="80"/>
  <c r="AH26" i="80"/>
  <c r="AI26" i="80"/>
  <c r="AJ26" i="80"/>
  <c r="AH27" i="80"/>
  <c r="AI27" i="80"/>
  <c r="AJ27" i="80"/>
  <c r="AH28" i="80"/>
  <c r="AI28" i="80"/>
  <c r="AJ28" i="80"/>
  <c r="AH29" i="80"/>
  <c r="AI29" i="80"/>
  <c r="AJ29" i="80"/>
  <c r="AH30" i="80"/>
  <c r="AI30" i="80"/>
  <c r="AJ30" i="80"/>
  <c r="AH31" i="80"/>
  <c r="AI31" i="80"/>
  <c r="AJ31" i="80"/>
  <c r="AH32" i="80"/>
  <c r="AI32" i="80"/>
  <c r="AJ32" i="80"/>
  <c r="AH33" i="80"/>
  <c r="AI33" i="80"/>
  <c r="AJ33" i="80"/>
  <c r="AH34" i="80"/>
  <c r="AI34" i="80"/>
  <c r="AJ34" i="80"/>
  <c r="AH36" i="80"/>
  <c r="AI36" i="80"/>
  <c r="AJ36" i="80"/>
  <c r="AI7" i="80"/>
  <c r="AJ7" i="80"/>
  <c r="AH7" i="80"/>
  <c r="AF8" i="80"/>
  <c r="AG8" i="80"/>
  <c r="AF9" i="80"/>
  <c r="AG9" i="80"/>
  <c r="AF10" i="80"/>
  <c r="AG10" i="80"/>
  <c r="AF11" i="80"/>
  <c r="AG11" i="80"/>
  <c r="AF12" i="80"/>
  <c r="AG12" i="80"/>
  <c r="AF13" i="80"/>
  <c r="AG13" i="80"/>
  <c r="AF14" i="80"/>
  <c r="AG14" i="80"/>
  <c r="AF15" i="80"/>
  <c r="AG15" i="80"/>
  <c r="AF16" i="80"/>
  <c r="AG16" i="80"/>
  <c r="AF17" i="80"/>
  <c r="AG17" i="80"/>
  <c r="AF18" i="80"/>
  <c r="AG18" i="80"/>
  <c r="AF19" i="80"/>
  <c r="AG19" i="80"/>
  <c r="AF20" i="80"/>
  <c r="AG20" i="80"/>
  <c r="AF21" i="80"/>
  <c r="AG21" i="80"/>
  <c r="AF22" i="80"/>
  <c r="AG22" i="80"/>
  <c r="AF23" i="80"/>
  <c r="AG23" i="80"/>
  <c r="AF24" i="80"/>
  <c r="AG24" i="80"/>
  <c r="AF25" i="80"/>
  <c r="AG25" i="80"/>
  <c r="AF26" i="80"/>
  <c r="AG26" i="80"/>
  <c r="AF27" i="80"/>
  <c r="AG27" i="80"/>
  <c r="AF28" i="80"/>
  <c r="AG28" i="80"/>
  <c r="AF29" i="80"/>
  <c r="AG29" i="80"/>
  <c r="AF30" i="80"/>
  <c r="AG30" i="80"/>
  <c r="AF31" i="80"/>
  <c r="AG31" i="80"/>
  <c r="AF32" i="80"/>
  <c r="AG32" i="80"/>
  <c r="AF33" i="80"/>
  <c r="AG33" i="80"/>
  <c r="AF34" i="80"/>
  <c r="AG34" i="80"/>
  <c r="AF36" i="80"/>
  <c r="AG36" i="80"/>
  <c r="AG7" i="80"/>
  <c r="AF7" i="80"/>
  <c r="AE8" i="80"/>
  <c r="AE9" i="80"/>
  <c r="AE10" i="80"/>
  <c r="AE11" i="80"/>
  <c r="AE12" i="80"/>
  <c r="AE13" i="80"/>
  <c r="AE14" i="80"/>
  <c r="AE15" i="80"/>
  <c r="AE16" i="80"/>
  <c r="AE17" i="80"/>
  <c r="AE18" i="80"/>
  <c r="AE19" i="80"/>
  <c r="AE20" i="80"/>
  <c r="AE21" i="80"/>
  <c r="AE22" i="80"/>
  <c r="AE23" i="80"/>
  <c r="AE24" i="80"/>
  <c r="AE25" i="80"/>
  <c r="AE26" i="80"/>
  <c r="AE27" i="80"/>
  <c r="AE28" i="80"/>
  <c r="AE29" i="80"/>
  <c r="AE30" i="80"/>
  <c r="AE31" i="80"/>
  <c r="AE32" i="80"/>
  <c r="AE33" i="80"/>
  <c r="AE34" i="80"/>
  <c r="AE36" i="80"/>
  <c r="AE7" i="80"/>
  <c r="AC8" i="75" l="1"/>
  <c r="AC9" i="75"/>
  <c r="AC10" i="75"/>
  <c r="AC11" i="75"/>
  <c r="AC12" i="75"/>
  <c r="AC13" i="75"/>
  <c r="AC14" i="75"/>
  <c r="AC15" i="75"/>
  <c r="AC16" i="75"/>
  <c r="AC17" i="75"/>
  <c r="AC18" i="75"/>
  <c r="AC19" i="75"/>
  <c r="AC20" i="75"/>
  <c r="AC21" i="75"/>
  <c r="AC22" i="75"/>
  <c r="AC23" i="75"/>
  <c r="AC24" i="75"/>
  <c r="AC25" i="75"/>
  <c r="AC26" i="75"/>
  <c r="AC27" i="75"/>
  <c r="AC28" i="75"/>
  <c r="AC35" i="75"/>
  <c r="AC7" i="75"/>
  <c r="Y13" i="75" l="1"/>
  <c r="Y11" i="75"/>
  <c r="Y12" i="75"/>
  <c r="AF12" i="75" s="1"/>
  <c r="U11" i="75"/>
  <c r="U12" i="75"/>
  <c r="U13" i="75"/>
  <c r="Q11" i="75"/>
  <c r="Q12" i="75"/>
  <c r="Q13" i="75"/>
  <c r="M11" i="75"/>
  <c r="M12" i="75"/>
  <c r="M13" i="75"/>
  <c r="M14" i="75"/>
  <c r="I11" i="75"/>
  <c r="I12" i="75"/>
  <c r="I13" i="75"/>
  <c r="E11" i="75"/>
  <c r="E12" i="75"/>
  <c r="AI12" i="75" s="1"/>
  <c r="E13" i="75"/>
  <c r="AH13" i="75" s="1"/>
  <c r="E14" i="75"/>
  <c r="S12" i="76"/>
  <c r="S13" i="76"/>
  <c r="P12" i="76"/>
  <c r="P13" i="76"/>
  <c r="M12" i="76"/>
  <c r="M13" i="76"/>
  <c r="J12" i="76"/>
  <c r="J13" i="76"/>
  <c r="G14" i="76"/>
  <c r="G12" i="76"/>
  <c r="G13" i="76"/>
  <c r="D14" i="76"/>
  <c r="D12" i="76"/>
  <c r="D13" i="76"/>
  <c r="AE12" i="75" l="1"/>
  <c r="AH12" i="75"/>
  <c r="AE13" i="75"/>
  <c r="AI13" i="75"/>
  <c r="AF13" i="75"/>
  <c r="V11" i="76" l="1"/>
  <c r="V12" i="76"/>
  <c r="V13" i="76"/>
  <c r="BO13" i="77" l="1"/>
  <c r="BP13" i="77"/>
  <c r="BR13" i="77"/>
  <c r="BS13" i="77"/>
  <c r="BO14" i="77"/>
  <c r="BP14" i="77"/>
  <c r="BR14" i="77"/>
  <c r="BS14" i="77"/>
  <c r="BK13" i="77"/>
  <c r="BK14" i="77"/>
  <c r="BJ13" i="77"/>
  <c r="BJ14" i="77"/>
  <c r="BH13" i="77"/>
  <c r="BH14" i="77"/>
  <c r="BG13" i="77"/>
  <c r="BG14" i="77"/>
  <c r="BD13" i="77"/>
  <c r="BE13" i="77"/>
  <c r="BD14" i="77"/>
  <c r="BE14" i="77"/>
  <c r="AW13" i="77"/>
  <c r="AW14" i="77"/>
  <c r="AV13" i="77"/>
  <c r="AV14" i="77"/>
  <c r="AO13" i="77"/>
  <c r="AO14" i="77"/>
  <c r="AN13" i="77"/>
  <c r="AN14" i="77"/>
  <c r="AG13" i="77"/>
  <c r="AG14" i="77"/>
  <c r="AF13" i="77"/>
  <c r="AF14" i="77"/>
  <c r="Y13" i="77"/>
  <c r="Y14" i="77"/>
  <c r="X13" i="77"/>
  <c r="X14" i="77"/>
  <c r="Q13" i="77"/>
  <c r="Q14" i="77"/>
  <c r="P13" i="77"/>
  <c r="P14" i="77"/>
  <c r="BL14" i="77" l="1"/>
  <c r="BL13" i="77"/>
  <c r="BM14" i="77"/>
  <c r="BM13" i="77"/>
  <c r="BA13" i="77"/>
  <c r="BA14" i="77"/>
  <c r="AS13" i="77"/>
  <c r="AS14" i="77"/>
  <c r="AK13" i="77"/>
  <c r="AK14" i="77"/>
  <c r="AC13" i="77"/>
  <c r="AC14" i="77"/>
  <c r="U13" i="77"/>
  <c r="U14" i="77"/>
  <c r="M13" i="77"/>
  <c r="M14" i="77"/>
  <c r="I13" i="77"/>
  <c r="I14" i="77"/>
  <c r="BU14" i="77" s="1"/>
  <c r="E13" i="77"/>
  <c r="E14" i="77"/>
  <c r="BQ14" i="77" l="1"/>
  <c r="BI14" i="77"/>
  <c r="BQ13" i="77"/>
  <c r="BI13" i="77"/>
  <c r="BU13" i="77"/>
  <c r="BO9" i="77"/>
  <c r="BP9" i="77"/>
  <c r="BR9" i="77"/>
  <c r="BS9" i="77"/>
  <c r="BO10" i="77"/>
  <c r="BP10" i="77"/>
  <c r="BR10" i="77"/>
  <c r="BS10" i="77"/>
  <c r="BO11" i="77"/>
  <c r="BP11" i="77"/>
  <c r="BR11" i="77"/>
  <c r="BS11" i="77"/>
  <c r="BO12" i="77"/>
  <c r="BP12" i="77"/>
  <c r="BR12" i="77"/>
  <c r="BS12" i="77"/>
  <c r="BO15" i="77"/>
  <c r="BP15" i="77"/>
  <c r="BR15" i="77"/>
  <c r="BS15" i="77"/>
  <c r="BO16" i="77"/>
  <c r="BP16" i="77"/>
  <c r="BR16" i="77"/>
  <c r="BS16" i="77"/>
  <c r="BO17" i="77"/>
  <c r="BP17" i="77"/>
  <c r="BR17" i="77"/>
  <c r="BS17" i="77"/>
  <c r="BO18" i="77"/>
  <c r="BP18" i="77"/>
  <c r="BR18" i="77"/>
  <c r="BS18" i="77"/>
  <c r="BO19" i="77"/>
  <c r="BP19" i="77"/>
  <c r="BR19" i="77"/>
  <c r="BS19" i="77"/>
  <c r="BO20" i="77"/>
  <c r="BP20" i="77"/>
  <c r="BR20" i="77"/>
  <c r="BS20" i="77"/>
  <c r="BO21" i="77"/>
  <c r="BP21" i="77"/>
  <c r="BR21" i="77"/>
  <c r="BS21" i="77"/>
  <c r="BO22" i="77"/>
  <c r="BP22" i="77"/>
  <c r="BR22" i="77"/>
  <c r="BS22" i="77"/>
  <c r="BO23" i="77"/>
  <c r="BP23" i="77"/>
  <c r="BR23" i="77"/>
  <c r="BS23" i="77"/>
  <c r="BO24" i="77"/>
  <c r="BP24" i="77"/>
  <c r="BR24" i="77"/>
  <c r="BS24" i="77"/>
  <c r="BO25" i="77"/>
  <c r="BP25" i="77"/>
  <c r="BR25" i="77"/>
  <c r="BS25" i="77"/>
  <c r="BO26" i="77"/>
  <c r="BP26" i="77"/>
  <c r="BR26" i="77"/>
  <c r="BS26" i="77"/>
  <c r="BO27" i="77"/>
  <c r="BP27" i="77"/>
  <c r="BR27" i="77"/>
  <c r="BS27" i="77"/>
  <c r="BO28" i="77"/>
  <c r="BP28" i="77"/>
  <c r="BR28" i="77"/>
  <c r="BS28" i="77"/>
  <c r="BO29" i="77"/>
  <c r="BP29" i="77"/>
  <c r="BR29" i="77"/>
  <c r="BS29" i="77"/>
  <c r="BP8" i="77"/>
  <c r="BR8" i="77"/>
  <c r="BS8" i="77"/>
  <c r="BO8" i="77"/>
  <c r="BH9" i="77"/>
  <c r="BJ9" i="77"/>
  <c r="BK9" i="77"/>
  <c r="BH10" i="77"/>
  <c r="BJ10" i="77"/>
  <c r="BK10" i="77"/>
  <c r="BH11" i="77"/>
  <c r="BJ11" i="77"/>
  <c r="BK11" i="77"/>
  <c r="BH12" i="77"/>
  <c r="BJ12" i="77"/>
  <c r="BK12" i="77"/>
  <c r="BH15" i="77"/>
  <c r="BJ15" i="77"/>
  <c r="BK15" i="77"/>
  <c r="BH16" i="77"/>
  <c r="BJ16" i="77"/>
  <c r="BK16" i="77"/>
  <c r="BH17" i="77"/>
  <c r="BJ17" i="77"/>
  <c r="BK17" i="77"/>
  <c r="BH18" i="77"/>
  <c r="BJ18" i="77"/>
  <c r="BK18" i="77"/>
  <c r="BH19" i="77"/>
  <c r="BJ19" i="77"/>
  <c r="BK19" i="77"/>
  <c r="BH20" i="77"/>
  <c r="BJ20" i="77"/>
  <c r="BK20" i="77"/>
  <c r="BH21" i="77"/>
  <c r="BJ21" i="77"/>
  <c r="BK21" i="77"/>
  <c r="BH22" i="77"/>
  <c r="BJ22" i="77"/>
  <c r="BK22" i="77"/>
  <c r="BH23" i="77"/>
  <c r="BJ23" i="77"/>
  <c r="BK23" i="77"/>
  <c r="BH24" i="77"/>
  <c r="BJ24" i="77"/>
  <c r="BK24" i="77"/>
  <c r="BH25" i="77"/>
  <c r="BJ25" i="77"/>
  <c r="BK25" i="77"/>
  <c r="BH26" i="77"/>
  <c r="BJ26" i="77"/>
  <c r="BK26" i="77"/>
  <c r="BH27" i="77"/>
  <c r="BJ27" i="77"/>
  <c r="BK27" i="77"/>
  <c r="BH28" i="77"/>
  <c r="BJ28" i="77"/>
  <c r="BK28" i="77"/>
  <c r="BH29" i="77"/>
  <c r="BJ29" i="77"/>
  <c r="BK29" i="77"/>
  <c r="BH8" i="77"/>
  <c r="BJ8" i="77"/>
  <c r="BK8" i="77"/>
  <c r="BG9" i="77"/>
  <c r="BG10" i="77"/>
  <c r="BG11" i="77"/>
  <c r="BG12" i="77"/>
  <c r="BG15" i="77"/>
  <c r="BG16" i="77"/>
  <c r="BG17" i="77"/>
  <c r="BG18" i="77"/>
  <c r="BG19" i="77"/>
  <c r="BG20" i="77"/>
  <c r="BG21" i="77"/>
  <c r="BG22" i="77"/>
  <c r="BG23" i="77"/>
  <c r="BG24" i="77"/>
  <c r="BG25" i="77"/>
  <c r="BG26" i="77"/>
  <c r="BG27" i="77"/>
  <c r="BG28" i="77"/>
  <c r="BG29" i="77"/>
  <c r="BG8" i="77"/>
  <c r="BE9" i="77"/>
  <c r="BE10" i="77"/>
  <c r="BE11" i="77"/>
  <c r="BE12" i="77"/>
  <c r="BE15" i="77"/>
  <c r="BE16" i="77"/>
  <c r="BE17" i="77"/>
  <c r="BE18" i="77"/>
  <c r="BE19" i="77"/>
  <c r="BE20" i="77"/>
  <c r="BE21" i="77"/>
  <c r="BE22" i="77"/>
  <c r="BE23" i="77"/>
  <c r="BE24" i="77"/>
  <c r="BE25" i="77"/>
  <c r="BE26" i="77"/>
  <c r="BE27" i="77"/>
  <c r="BE28" i="77"/>
  <c r="BE29" i="77"/>
  <c r="BE8" i="77"/>
  <c r="BD10" i="77"/>
  <c r="BD11" i="77"/>
  <c r="BD12" i="77"/>
  <c r="BD15" i="77"/>
  <c r="BD16" i="77"/>
  <c r="BD17" i="77"/>
  <c r="BD18" i="77"/>
  <c r="BD19" i="77"/>
  <c r="BD20" i="77"/>
  <c r="BD21" i="77"/>
  <c r="BD22" i="77"/>
  <c r="BD23" i="77"/>
  <c r="BD24" i="77"/>
  <c r="BD25" i="77"/>
  <c r="BD26" i="77"/>
  <c r="BD27" i="77"/>
  <c r="BD28" i="77"/>
  <c r="BD29" i="77"/>
  <c r="BD8" i="77"/>
  <c r="BA9" i="77"/>
  <c r="BA10" i="77"/>
  <c r="BA11" i="77"/>
  <c r="BA12" i="77"/>
  <c r="BA15" i="77"/>
  <c r="BA16" i="77"/>
  <c r="BA17" i="77"/>
  <c r="BA18" i="77"/>
  <c r="BA19" i="77"/>
  <c r="BA20" i="77"/>
  <c r="BA21" i="77"/>
  <c r="BA22" i="77"/>
  <c r="BA23" i="77"/>
  <c r="BA24" i="77"/>
  <c r="BA25" i="77"/>
  <c r="BA26" i="77"/>
  <c r="BA27" i="77"/>
  <c r="BA28" i="77"/>
  <c r="BA29" i="77"/>
  <c r="BA8" i="77"/>
  <c r="AW9" i="77"/>
  <c r="AW10" i="77"/>
  <c r="AW11" i="77"/>
  <c r="AW12" i="77"/>
  <c r="AW15" i="77"/>
  <c r="AW16" i="77"/>
  <c r="AW17" i="77"/>
  <c r="AW18" i="77"/>
  <c r="AW19" i="77"/>
  <c r="AW20" i="77"/>
  <c r="AW21" i="77"/>
  <c r="AW22" i="77"/>
  <c r="AW23" i="77"/>
  <c r="AW24" i="77"/>
  <c r="AW25" i="77"/>
  <c r="AW26" i="77"/>
  <c r="AW27" i="77"/>
  <c r="AW28" i="77"/>
  <c r="AW29" i="77"/>
  <c r="AW8" i="77"/>
  <c r="AV9" i="77"/>
  <c r="BL9" i="77" s="1"/>
  <c r="AV10" i="77"/>
  <c r="AV11" i="77"/>
  <c r="AV12" i="77"/>
  <c r="AV15" i="77"/>
  <c r="AV16" i="77"/>
  <c r="AV17" i="77"/>
  <c r="AV18" i="77"/>
  <c r="AV19" i="77"/>
  <c r="AV20" i="77"/>
  <c r="AV21" i="77"/>
  <c r="AV22" i="77"/>
  <c r="AV23" i="77"/>
  <c r="AV24" i="77"/>
  <c r="AV25" i="77"/>
  <c r="AV26" i="77"/>
  <c r="AV27" i="77"/>
  <c r="AV28" i="77"/>
  <c r="AV29" i="77"/>
  <c r="AV8" i="77"/>
  <c r="AS9" i="77"/>
  <c r="AS10" i="77"/>
  <c r="AS11" i="77"/>
  <c r="AS12" i="77"/>
  <c r="AS15" i="77"/>
  <c r="AS16" i="77"/>
  <c r="AS17" i="77"/>
  <c r="AS18" i="77"/>
  <c r="AS19" i="77"/>
  <c r="AS20" i="77"/>
  <c r="AS21" i="77"/>
  <c r="AS22" i="77"/>
  <c r="AS23" i="77"/>
  <c r="AS24" i="77"/>
  <c r="AS25" i="77"/>
  <c r="AS26" i="77"/>
  <c r="AS27" i="77"/>
  <c r="AS28" i="77"/>
  <c r="AS29" i="77"/>
  <c r="AS8" i="77"/>
  <c r="AO9" i="77"/>
  <c r="AO10" i="77"/>
  <c r="AO11" i="77"/>
  <c r="AO12" i="77"/>
  <c r="AO15" i="77"/>
  <c r="AO16" i="77"/>
  <c r="AO17" i="77"/>
  <c r="AO18" i="77"/>
  <c r="AO19" i="77"/>
  <c r="AO20" i="77"/>
  <c r="AO21" i="77"/>
  <c r="AO22" i="77"/>
  <c r="AO23" i="77"/>
  <c r="AO24" i="77"/>
  <c r="AO25" i="77"/>
  <c r="AO26" i="77"/>
  <c r="AO27" i="77"/>
  <c r="AO28" i="77"/>
  <c r="AO29" i="77"/>
  <c r="AO8" i="77"/>
  <c r="AN9" i="77"/>
  <c r="AN10" i="77"/>
  <c r="AN11" i="77"/>
  <c r="AN12" i="77"/>
  <c r="AN15" i="77"/>
  <c r="AN16" i="77"/>
  <c r="AN17" i="77"/>
  <c r="AN18" i="77"/>
  <c r="AN19" i="77"/>
  <c r="AN20" i="77"/>
  <c r="AN21" i="77"/>
  <c r="AN22" i="77"/>
  <c r="AN23" i="77"/>
  <c r="AN24" i="77"/>
  <c r="AN25" i="77"/>
  <c r="AN26" i="77"/>
  <c r="AN27" i="77"/>
  <c r="AN28" i="77"/>
  <c r="AN29" i="77"/>
  <c r="AN8" i="77"/>
  <c r="AK9" i="77"/>
  <c r="AK10" i="77"/>
  <c r="AK11" i="77"/>
  <c r="AK12" i="77"/>
  <c r="AK15" i="77"/>
  <c r="AK16" i="77"/>
  <c r="AK17" i="77"/>
  <c r="AK18" i="77"/>
  <c r="AK19" i="77"/>
  <c r="AK20" i="77"/>
  <c r="AK21" i="77"/>
  <c r="AK22" i="77"/>
  <c r="AK23" i="77"/>
  <c r="AK24" i="77"/>
  <c r="AK25" i="77"/>
  <c r="AK26" i="77"/>
  <c r="AK27" i="77"/>
  <c r="AK28" i="77"/>
  <c r="AK29" i="77"/>
  <c r="AK8" i="77"/>
  <c r="AG9" i="77"/>
  <c r="AG10" i="77"/>
  <c r="AG11" i="77"/>
  <c r="AG12" i="77"/>
  <c r="AG15" i="77"/>
  <c r="AG16" i="77"/>
  <c r="AG17" i="77"/>
  <c r="AG18" i="77"/>
  <c r="AG19" i="77"/>
  <c r="AG20" i="77"/>
  <c r="AG21" i="77"/>
  <c r="AG22" i="77"/>
  <c r="AG23" i="77"/>
  <c r="AG24" i="77"/>
  <c r="AG25" i="77"/>
  <c r="AG26" i="77"/>
  <c r="AG27" i="77"/>
  <c r="AG28" i="77"/>
  <c r="AG29" i="77"/>
  <c r="AG8" i="77"/>
  <c r="AF9" i="77"/>
  <c r="AF10" i="77"/>
  <c r="AF11" i="77"/>
  <c r="AF12" i="77"/>
  <c r="AF15" i="77"/>
  <c r="AF16" i="77"/>
  <c r="AF17" i="77"/>
  <c r="AF18" i="77"/>
  <c r="AF19" i="77"/>
  <c r="AF20" i="77"/>
  <c r="AF21" i="77"/>
  <c r="AF22" i="77"/>
  <c r="AF23" i="77"/>
  <c r="AF24" i="77"/>
  <c r="AF25" i="77"/>
  <c r="AF26" i="77"/>
  <c r="AF27" i="77"/>
  <c r="AF28" i="77"/>
  <c r="AF29" i="77"/>
  <c r="AF8" i="77"/>
  <c r="AC9" i="77"/>
  <c r="AC10" i="77"/>
  <c r="AC11" i="77"/>
  <c r="AC12" i="77"/>
  <c r="AC15" i="77"/>
  <c r="AC16" i="77"/>
  <c r="AC17" i="77"/>
  <c r="AC18" i="77"/>
  <c r="AC19" i="77"/>
  <c r="AC20" i="77"/>
  <c r="AC21" i="77"/>
  <c r="AC22" i="77"/>
  <c r="AC23" i="77"/>
  <c r="AC24" i="77"/>
  <c r="AC25" i="77"/>
  <c r="AC26" i="77"/>
  <c r="AC27" i="77"/>
  <c r="AC28" i="77"/>
  <c r="AC29" i="77"/>
  <c r="AC8" i="77"/>
  <c r="Y9" i="77"/>
  <c r="Y10" i="77"/>
  <c r="Y11" i="77"/>
  <c r="Y12" i="77"/>
  <c r="Y15" i="77"/>
  <c r="Y16" i="77"/>
  <c r="Y17" i="77"/>
  <c r="Y18" i="77"/>
  <c r="Y19" i="77"/>
  <c r="Y20" i="77"/>
  <c r="Y21" i="77"/>
  <c r="Y22" i="77"/>
  <c r="Y23" i="77"/>
  <c r="Y24" i="77"/>
  <c r="Y25" i="77"/>
  <c r="Y26" i="77"/>
  <c r="Y27" i="77"/>
  <c r="Y28" i="77"/>
  <c r="Y29" i="77"/>
  <c r="Y8" i="77"/>
  <c r="X9" i="77"/>
  <c r="X10" i="77"/>
  <c r="X11" i="77"/>
  <c r="X12" i="77"/>
  <c r="X15" i="77"/>
  <c r="X16" i="77"/>
  <c r="X17" i="77"/>
  <c r="X18" i="77"/>
  <c r="X19" i="77"/>
  <c r="X20" i="77"/>
  <c r="X21" i="77"/>
  <c r="X22" i="77"/>
  <c r="X23" i="77"/>
  <c r="X24" i="77"/>
  <c r="X25" i="77"/>
  <c r="X26" i="77"/>
  <c r="X27" i="77"/>
  <c r="X28" i="77"/>
  <c r="X29" i="77"/>
  <c r="X8" i="77"/>
  <c r="U9" i="77"/>
  <c r="U10" i="77"/>
  <c r="U11" i="77"/>
  <c r="U12" i="77"/>
  <c r="U15" i="77"/>
  <c r="U16" i="77"/>
  <c r="U17" i="77"/>
  <c r="U18" i="77"/>
  <c r="U19" i="77"/>
  <c r="U20" i="77"/>
  <c r="U21" i="77"/>
  <c r="U22" i="77"/>
  <c r="U23" i="77"/>
  <c r="U24" i="77"/>
  <c r="U25" i="77"/>
  <c r="U26" i="77"/>
  <c r="U27" i="77"/>
  <c r="U28" i="77"/>
  <c r="U29" i="77"/>
  <c r="U8" i="77"/>
  <c r="Q9" i="77"/>
  <c r="Q10" i="77"/>
  <c r="Q11" i="77"/>
  <c r="Q12" i="77"/>
  <c r="Q15" i="77"/>
  <c r="Q16" i="77"/>
  <c r="Q17" i="77"/>
  <c r="Q18" i="77"/>
  <c r="Q19" i="77"/>
  <c r="Q20" i="77"/>
  <c r="Q21" i="77"/>
  <c r="Q22" i="77"/>
  <c r="Q23" i="77"/>
  <c r="Q24" i="77"/>
  <c r="Q25" i="77"/>
  <c r="Q26" i="77"/>
  <c r="Q27" i="77"/>
  <c r="Q28" i="77"/>
  <c r="Q29" i="77"/>
  <c r="Q8" i="77"/>
  <c r="P9" i="77"/>
  <c r="P10" i="77"/>
  <c r="P11" i="77"/>
  <c r="P12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P8" i="77"/>
  <c r="M9" i="77"/>
  <c r="M10" i="77"/>
  <c r="M11" i="77"/>
  <c r="M12" i="77"/>
  <c r="M15" i="77"/>
  <c r="M16" i="77"/>
  <c r="M17" i="77"/>
  <c r="M18" i="77"/>
  <c r="M19" i="77"/>
  <c r="M20" i="77"/>
  <c r="M21" i="77"/>
  <c r="M22" i="77"/>
  <c r="M23" i="77"/>
  <c r="M24" i="77"/>
  <c r="M25" i="77"/>
  <c r="M26" i="77"/>
  <c r="M27" i="77"/>
  <c r="M28" i="77"/>
  <c r="M29" i="77"/>
  <c r="M8" i="77"/>
  <c r="H14" i="77"/>
  <c r="BT14" i="77" s="1"/>
  <c r="H13" i="77"/>
  <c r="I8" i="77"/>
  <c r="I9" i="77"/>
  <c r="I10" i="77"/>
  <c r="I11" i="77"/>
  <c r="I12" i="77"/>
  <c r="I15" i="77"/>
  <c r="I16" i="77"/>
  <c r="I17" i="77"/>
  <c r="I18" i="77"/>
  <c r="I19" i="77"/>
  <c r="I20" i="77"/>
  <c r="I21" i="77"/>
  <c r="I22" i="77"/>
  <c r="I23" i="77"/>
  <c r="I24" i="77"/>
  <c r="I25" i="77"/>
  <c r="I26" i="77"/>
  <c r="I27" i="77"/>
  <c r="I28" i="77"/>
  <c r="I29" i="77"/>
  <c r="H9" i="77"/>
  <c r="BT9" i="77" s="1"/>
  <c r="H10" i="77"/>
  <c r="H11" i="77"/>
  <c r="H12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8" i="77"/>
  <c r="E9" i="77"/>
  <c r="E10" i="77"/>
  <c r="E11" i="77"/>
  <c r="E12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8" i="77"/>
  <c r="BT13" i="77" l="1"/>
  <c r="BQ17" i="77"/>
  <c r="BU8" i="77"/>
  <c r="BQ21" i="77"/>
  <c r="BQ8" i="77"/>
  <c r="BQ26" i="77"/>
  <c r="BQ22" i="77"/>
  <c r="BQ18" i="77"/>
  <c r="BQ12" i="77"/>
  <c r="BT8" i="77"/>
  <c r="BT26" i="77"/>
  <c r="BT22" i="77"/>
  <c r="BT18" i="77"/>
  <c r="BT12" i="77"/>
  <c r="BM29" i="77"/>
  <c r="BM25" i="77"/>
  <c r="BM21" i="77"/>
  <c r="BM17" i="77"/>
  <c r="BM11" i="77"/>
  <c r="BL25" i="77"/>
  <c r="BL17" i="77"/>
  <c r="BT27" i="77"/>
  <c r="BT23" i="77"/>
  <c r="BT19" i="77"/>
  <c r="BT15" i="77"/>
  <c r="BU26" i="77"/>
  <c r="BU22" i="77"/>
  <c r="BU18" i="77"/>
  <c r="BU12" i="77"/>
  <c r="BM8" i="77"/>
  <c r="BI8" i="77"/>
  <c r="BI27" i="77"/>
  <c r="BI23" i="77"/>
  <c r="BI19" i="77"/>
  <c r="BI15" i="77"/>
  <c r="BI9" i="77"/>
  <c r="BL27" i="77"/>
  <c r="BL19" i="77"/>
  <c r="BI29" i="77"/>
  <c r="BI25" i="77"/>
  <c r="BI21" i="77"/>
  <c r="BI17" i="77"/>
  <c r="BI11" i="77"/>
  <c r="BT29" i="77"/>
  <c r="BT25" i="77"/>
  <c r="BT21" i="77"/>
  <c r="BT17" i="77"/>
  <c r="BT11" i="77"/>
  <c r="BU28" i="77"/>
  <c r="BU24" i="77"/>
  <c r="BU20" i="77"/>
  <c r="BU16" i="77"/>
  <c r="BU10" i="77"/>
  <c r="BL29" i="77"/>
  <c r="BL21" i="77"/>
  <c r="BL11" i="77"/>
  <c r="BQ29" i="77"/>
  <c r="BQ11" i="77"/>
  <c r="BU29" i="77"/>
  <c r="BU25" i="77"/>
  <c r="BU21" i="77"/>
  <c r="BU17" i="77"/>
  <c r="BU11" i="77"/>
  <c r="BQ28" i="77"/>
  <c r="BQ24" i="77"/>
  <c r="BQ20" i="77"/>
  <c r="BQ16" i="77"/>
  <c r="BQ10" i="77"/>
  <c r="BL28" i="77"/>
  <c r="BL24" i="77"/>
  <c r="BL20" i="77"/>
  <c r="BL16" i="77"/>
  <c r="BL10" i="77"/>
  <c r="BM27" i="77"/>
  <c r="BM23" i="77"/>
  <c r="BM19" i="77"/>
  <c r="BM15" i="77"/>
  <c r="BM9" i="77"/>
  <c r="BL23" i="77"/>
  <c r="BL15" i="77"/>
  <c r="BQ25" i="77"/>
  <c r="BT20" i="77"/>
  <c r="BT16" i="77"/>
  <c r="BT10" i="77"/>
  <c r="BM28" i="77"/>
  <c r="BI28" i="77"/>
  <c r="BM26" i="77"/>
  <c r="BI26" i="77"/>
  <c r="BM24" i="77"/>
  <c r="BI24" i="77"/>
  <c r="BM22" i="77"/>
  <c r="BI22" i="77"/>
  <c r="BM20" i="77"/>
  <c r="BI20" i="77"/>
  <c r="BM18" i="77"/>
  <c r="BI18" i="77"/>
  <c r="BM16" i="77"/>
  <c r="BI16" i="77"/>
  <c r="BM12" i="77"/>
  <c r="BI12" i="77"/>
  <c r="BM10" i="77"/>
  <c r="BI10" i="77"/>
  <c r="BT28" i="77"/>
  <c r="BT24" i="77"/>
  <c r="BL26" i="77"/>
  <c r="BL22" i="77"/>
  <c r="BL18" i="77"/>
  <c r="BL12" i="77"/>
  <c r="BU27" i="77"/>
  <c r="BQ27" i="77"/>
  <c r="BU23" i="77"/>
  <c r="BQ23" i="77"/>
  <c r="BU19" i="77"/>
  <c r="BQ19" i="77"/>
  <c r="BU15" i="77"/>
  <c r="BQ15" i="77"/>
  <c r="BU9" i="77"/>
  <c r="BQ9" i="77"/>
  <c r="AH29" i="75" l="1"/>
  <c r="V35" i="76" l="1"/>
  <c r="V28" i="76"/>
  <c r="V27" i="76"/>
  <c r="V26" i="76"/>
  <c r="V25" i="76"/>
  <c r="V24" i="76"/>
  <c r="V23" i="76"/>
  <c r="V22" i="76"/>
  <c r="V21" i="76"/>
  <c r="V20" i="76"/>
  <c r="V19" i="76"/>
  <c r="V18" i="76"/>
  <c r="V17" i="76"/>
  <c r="V16" i="76"/>
  <c r="V9" i="76"/>
  <c r="V15" i="76"/>
  <c r="V14" i="76"/>
  <c r="V10" i="76"/>
  <c r="V8" i="76"/>
  <c r="V7" i="76"/>
  <c r="S35" i="76"/>
  <c r="S28" i="76"/>
  <c r="S27" i="76"/>
  <c r="S26" i="76"/>
  <c r="S25" i="76"/>
  <c r="S24" i="76"/>
  <c r="S23" i="76"/>
  <c r="S22" i="76"/>
  <c r="S21" i="76"/>
  <c r="S20" i="76"/>
  <c r="S19" i="76"/>
  <c r="S18" i="76"/>
  <c r="S17" i="76"/>
  <c r="S16" i="76"/>
  <c r="S9" i="76"/>
  <c r="S15" i="76"/>
  <c r="S14" i="76"/>
  <c r="S11" i="76"/>
  <c r="S10" i="76"/>
  <c r="S8" i="76"/>
  <c r="S7" i="76"/>
  <c r="P35" i="76"/>
  <c r="P28" i="76"/>
  <c r="P27" i="76"/>
  <c r="P26" i="76"/>
  <c r="P25" i="76"/>
  <c r="P24" i="76"/>
  <c r="P23" i="76"/>
  <c r="P22" i="76"/>
  <c r="P21" i="76"/>
  <c r="P20" i="76"/>
  <c r="P19" i="76"/>
  <c r="P18" i="76"/>
  <c r="P17" i="76"/>
  <c r="P16" i="76"/>
  <c r="P9" i="76"/>
  <c r="P15" i="76"/>
  <c r="P14" i="76"/>
  <c r="P11" i="76"/>
  <c r="P10" i="76"/>
  <c r="P8" i="76"/>
  <c r="P7" i="76"/>
  <c r="M35" i="76"/>
  <c r="M28" i="76"/>
  <c r="M27" i="76"/>
  <c r="M26" i="76"/>
  <c r="M25" i="76"/>
  <c r="M24" i="76"/>
  <c r="M23" i="76"/>
  <c r="M22" i="76"/>
  <c r="M21" i="76"/>
  <c r="M20" i="76"/>
  <c r="M19" i="76"/>
  <c r="M18" i="76"/>
  <c r="M17" i="76"/>
  <c r="M16" i="76"/>
  <c r="M9" i="76"/>
  <c r="M15" i="76"/>
  <c r="M14" i="76"/>
  <c r="M11" i="76"/>
  <c r="M10" i="76"/>
  <c r="M8" i="76"/>
  <c r="M7" i="76"/>
  <c r="J35" i="76"/>
  <c r="J28" i="76"/>
  <c r="J27" i="76"/>
  <c r="J26" i="76"/>
  <c r="J25" i="76"/>
  <c r="J24" i="76"/>
  <c r="J23" i="76"/>
  <c r="J22" i="76"/>
  <c r="J21" i="76"/>
  <c r="J20" i="76"/>
  <c r="J19" i="76"/>
  <c r="J18" i="76"/>
  <c r="J17" i="76"/>
  <c r="J16" i="76"/>
  <c r="J9" i="76"/>
  <c r="J15" i="76"/>
  <c r="J14" i="76"/>
  <c r="J11" i="76"/>
  <c r="J10" i="76"/>
  <c r="J8" i="76"/>
  <c r="J7" i="76"/>
  <c r="G35" i="76"/>
  <c r="G28" i="76"/>
  <c r="G27" i="76"/>
  <c r="G26" i="76"/>
  <c r="G25" i="76"/>
  <c r="G24" i="76"/>
  <c r="G23" i="76"/>
  <c r="G22" i="76"/>
  <c r="G21" i="76"/>
  <c r="G20" i="76"/>
  <c r="G19" i="76"/>
  <c r="G18" i="76"/>
  <c r="G17" i="76"/>
  <c r="G16" i="76"/>
  <c r="G9" i="76"/>
  <c r="G15" i="76"/>
  <c r="G11" i="76"/>
  <c r="G10" i="76"/>
  <c r="G8" i="76"/>
  <c r="G7" i="76"/>
  <c r="T34" i="76"/>
  <c r="V34" i="76" s="1"/>
  <c r="T33" i="76"/>
  <c r="V33" i="76" s="1"/>
  <c r="T32" i="76"/>
  <c r="V32" i="76" s="1"/>
  <c r="T31" i="76"/>
  <c r="V31" i="76" s="1"/>
  <c r="T30" i="76"/>
  <c r="V30" i="76" s="1"/>
  <c r="Q34" i="76"/>
  <c r="S34" i="76" s="1"/>
  <c r="Q33" i="76"/>
  <c r="S33" i="76" s="1"/>
  <c r="Q32" i="76"/>
  <c r="S32" i="76" s="1"/>
  <c r="Q31" i="76"/>
  <c r="S31" i="76" s="1"/>
  <c r="Q30" i="76"/>
  <c r="S30" i="76" s="1"/>
  <c r="N34" i="76"/>
  <c r="P34" i="76" s="1"/>
  <c r="N33" i="76"/>
  <c r="P33" i="76" s="1"/>
  <c r="N32" i="76"/>
  <c r="P32" i="76" s="1"/>
  <c r="N31" i="76"/>
  <c r="P31" i="76" s="1"/>
  <c r="N30" i="76"/>
  <c r="P30" i="76" s="1"/>
  <c r="K34" i="76"/>
  <c r="M34" i="76" s="1"/>
  <c r="K33" i="76"/>
  <c r="M33" i="76" s="1"/>
  <c r="K32" i="76"/>
  <c r="M32" i="76" s="1"/>
  <c r="K31" i="76"/>
  <c r="M31" i="76" s="1"/>
  <c r="K30" i="76"/>
  <c r="M30" i="76" s="1"/>
  <c r="H34" i="76"/>
  <c r="J34" i="76" s="1"/>
  <c r="H33" i="76"/>
  <c r="J33" i="76" s="1"/>
  <c r="H32" i="76"/>
  <c r="J32" i="76" s="1"/>
  <c r="H31" i="76"/>
  <c r="J31" i="76" s="1"/>
  <c r="H30" i="76"/>
  <c r="J30" i="76" s="1"/>
  <c r="E34" i="76"/>
  <c r="G34" i="76" s="1"/>
  <c r="E33" i="76"/>
  <c r="G33" i="76" s="1"/>
  <c r="E32" i="76"/>
  <c r="G32" i="76" s="1"/>
  <c r="E31" i="76"/>
  <c r="G31" i="76" s="1"/>
  <c r="E30" i="76"/>
  <c r="G30" i="76" s="1"/>
  <c r="B34" i="76"/>
  <c r="B33" i="76"/>
  <c r="B32" i="76"/>
  <c r="B31" i="76"/>
  <c r="B30" i="76"/>
  <c r="Y32" i="76" l="1"/>
  <c r="X32" i="76"/>
  <c r="Y31" i="76"/>
  <c r="X31" i="76"/>
  <c r="X24" i="76"/>
  <c r="Y24" i="76"/>
  <c r="X30" i="76"/>
  <c r="Y30" i="76"/>
  <c r="Y34" i="76"/>
  <c r="X34" i="76"/>
  <c r="Y10" i="76"/>
  <c r="X10" i="76"/>
  <c r="Y9" i="76"/>
  <c r="X9" i="76"/>
  <c r="Y19" i="76"/>
  <c r="X19" i="76"/>
  <c r="Y23" i="76"/>
  <c r="X23" i="76"/>
  <c r="Y27" i="76"/>
  <c r="X27" i="76"/>
  <c r="Y11" i="76"/>
  <c r="X11" i="76"/>
  <c r="X16" i="76"/>
  <c r="Y16" i="76"/>
  <c r="Y20" i="76"/>
  <c r="X20" i="76"/>
  <c r="Y28" i="76"/>
  <c r="X28" i="76"/>
  <c r="X7" i="76"/>
  <c r="Y7" i="76"/>
  <c r="X14" i="76"/>
  <c r="Y14" i="76"/>
  <c r="Y17" i="76"/>
  <c r="X17" i="76"/>
  <c r="X21" i="76"/>
  <c r="Y21" i="76"/>
  <c r="X25" i="76"/>
  <c r="Y25" i="76"/>
  <c r="X33" i="76"/>
  <c r="Y33" i="76"/>
  <c r="X8" i="76"/>
  <c r="Y8" i="76"/>
  <c r="X15" i="76"/>
  <c r="Y15" i="76"/>
  <c r="Y18" i="76"/>
  <c r="X18" i="76"/>
  <c r="X22" i="76"/>
  <c r="Y22" i="76"/>
  <c r="X26" i="76"/>
  <c r="Y26" i="76"/>
  <c r="X35" i="76"/>
  <c r="Y35" i="76"/>
  <c r="D35" i="76"/>
  <c r="AB35" i="76" s="1"/>
  <c r="D34" i="76"/>
  <c r="AB34" i="76" s="1"/>
  <c r="D33" i="76"/>
  <c r="AB33" i="76" s="1"/>
  <c r="D32" i="76"/>
  <c r="AB32" i="76" s="1"/>
  <c r="D31" i="76"/>
  <c r="AB31" i="76" s="1"/>
  <c r="D30" i="76"/>
  <c r="AB30" i="76" s="1"/>
  <c r="D28" i="76"/>
  <c r="AB28" i="76" s="1"/>
  <c r="D27" i="76"/>
  <c r="AB27" i="76" s="1"/>
  <c r="D26" i="76"/>
  <c r="AB26" i="76" s="1"/>
  <c r="D25" i="76"/>
  <c r="AB25" i="76" s="1"/>
  <c r="D24" i="76"/>
  <c r="AB24" i="76" s="1"/>
  <c r="D23" i="76"/>
  <c r="AB23" i="76" s="1"/>
  <c r="D22" i="76"/>
  <c r="AB22" i="76" s="1"/>
  <c r="D21" i="76"/>
  <c r="AA21" i="76" s="1"/>
  <c r="D20" i="76"/>
  <c r="AB20" i="76" s="1"/>
  <c r="D19" i="76"/>
  <c r="AB19" i="76" s="1"/>
  <c r="D18" i="76"/>
  <c r="AB18" i="76" s="1"/>
  <c r="D17" i="76"/>
  <c r="AA17" i="76" s="1"/>
  <c r="D16" i="76"/>
  <c r="AB16" i="76" s="1"/>
  <c r="D9" i="76"/>
  <c r="AA9" i="76" s="1"/>
  <c r="D15" i="76"/>
  <c r="AB15" i="76" s="1"/>
  <c r="AB14" i="76"/>
  <c r="D11" i="76"/>
  <c r="AB11" i="76" s="1"/>
  <c r="D10" i="76"/>
  <c r="AB10" i="76" s="1"/>
  <c r="D8" i="76"/>
  <c r="AB8" i="76" s="1"/>
  <c r="D7" i="76"/>
  <c r="AB7" i="76" s="1"/>
  <c r="W34" i="75"/>
  <c r="Y34" i="75" s="1"/>
  <c r="W33" i="75"/>
  <c r="Y33" i="75" s="1"/>
  <c r="W32" i="75"/>
  <c r="Y32" i="75" s="1"/>
  <c r="W31" i="75"/>
  <c r="Y31" i="75" s="1"/>
  <c r="W30" i="75"/>
  <c r="Y30" i="75" s="1"/>
  <c r="S34" i="75"/>
  <c r="U34" i="75" s="1"/>
  <c r="S33" i="75"/>
  <c r="U33" i="75" s="1"/>
  <c r="S32" i="75"/>
  <c r="S31" i="75"/>
  <c r="U31" i="75" s="1"/>
  <c r="S30" i="75"/>
  <c r="U30" i="75" s="1"/>
  <c r="O34" i="75"/>
  <c r="Q34" i="75" s="1"/>
  <c r="O33" i="75"/>
  <c r="Q33" i="75" s="1"/>
  <c r="O32" i="75"/>
  <c r="Q32" i="75" s="1"/>
  <c r="O31" i="75"/>
  <c r="Q31" i="75" s="1"/>
  <c r="O30" i="75"/>
  <c r="Q30" i="75" s="1"/>
  <c r="K34" i="75"/>
  <c r="M34" i="75" s="1"/>
  <c r="K33" i="75"/>
  <c r="M33" i="75" s="1"/>
  <c r="K32" i="75"/>
  <c r="M32" i="75" s="1"/>
  <c r="K31" i="75"/>
  <c r="M31" i="75" s="1"/>
  <c r="K30" i="75"/>
  <c r="M30" i="75" s="1"/>
  <c r="G34" i="75"/>
  <c r="I34" i="75" s="1"/>
  <c r="G33" i="75"/>
  <c r="G32" i="75"/>
  <c r="I32" i="75" s="1"/>
  <c r="G31" i="75"/>
  <c r="I31" i="75" s="1"/>
  <c r="G30" i="75"/>
  <c r="I30" i="75" s="1"/>
  <c r="I33" i="75"/>
  <c r="Y35" i="75"/>
  <c r="Y28" i="75"/>
  <c r="Y27" i="75"/>
  <c r="Y26" i="75"/>
  <c r="Y25" i="75"/>
  <c r="Y24" i="75"/>
  <c r="Y23" i="75"/>
  <c r="Y22" i="75"/>
  <c r="Y21" i="75"/>
  <c r="Y20" i="75"/>
  <c r="Y19" i="75"/>
  <c r="Y18" i="75"/>
  <c r="Y17" i="75"/>
  <c r="Y16" i="75"/>
  <c r="Y15" i="75"/>
  <c r="Y14" i="75"/>
  <c r="Y10" i="75"/>
  <c r="Y9" i="75"/>
  <c r="Y8" i="75"/>
  <c r="Y7" i="75"/>
  <c r="U35" i="75"/>
  <c r="U28" i="75"/>
  <c r="U27" i="75"/>
  <c r="U26" i="75"/>
  <c r="U25" i="75"/>
  <c r="U24" i="75"/>
  <c r="U23" i="75"/>
  <c r="U22" i="75"/>
  <c r="U21" i="75"/>
  <c r="U20" i="75"/>
  <c r="U19" i="75"/>
  <c r="U18" i="75"/>
  <c r="U17" i="75"/>
  <c r="U16" i="75"/>
  <c r="U15" i="75"/>
  <c r="U14" i="75"/>
  <c r="U10" i="75"/>
  <c r="U9" i="75"/>
  <c r="U8" i="75"/>
  <c r="U7" i="75"/>
  <c r="Q35" i="75"/>
  <c r="Q28" i="75"/>
  <c r="Q27" i="75"/>
  <c r="Q26" i="75"/>
  <c r="Q25" i="75"/>
  <c r="Q24" i="75"/>
  <c r="Q23" i="75"/>
  <c r="Q22" i="75"/>
  <c r="Q21" i="75"/>
  <c r="Q20" i="75"/>
  <c r="Q19" i="75"/>
  <c r="Q18" i="75"/>
  <c r="Q17" i="75"/>
  <c r="Q16" i="75"/>
  <c r="Q15" i="75"/>
  <c r="Q14" i="75"/>
  <c r="Q10" i="75"/>
  <c r="Q9" i="75"/>
  <c r="Q8" i="75"/>
  <c r="Q7" i="75"/>
  <c r="M35" i="75"/>
  <c r="M28" i="75"/>
  <c r="M27" i="75"/>
  <c r="M26" i="75"/>
  <c r="M25" i="75"/>
  <c r="M24" i="75"/>
  <c r="M23" i="75"/>
  <c r="M22" i="75"/>
  <c r="M21" i="75"/>
  <c r="M20" i="75"/>
  <c r="M19" i="75"/>
  <c r="M18" i="75"/>
  <c r="M17" i="75"/>
  <c r="M16" i="75"/>
  <c r="M15" i="75"/>
  <c r="M10" i="75"/>
  <c r="M9" i="75"/>
  <c r="M8" i="75"/>
  <c r="M7" i="75"/>
  <c r="I35" i="75"/>
  <c r="I8" i="75"/>
  <c r="I9" i="75"/>
  <c r="I10" i="75"/>
  <c r="I14" i="75"/>
  <c r="I15" i="75"/>
  <c r="I16" i="75"/>
  <c r="I17" i="75"/>
  <c r="I18" i="75"/>
  <c r="I19" i="75"/>
  <c r="I20" i="75"/>
  <c r="I21" i="75"/>
  <c r="I22" i="75"/>
  <c r="I23" i="75"/>
  <c r="I24" i="75"/>
  <c r="I25" i="75"/>
  <c r="I26" i="75"/>
  <c r="I27" i="75"/>
  <c r="I28" i="75"/>
  <c r="I7" i="75"/>
  <c r="AA33" i="76" l="1"/>
  <c r="AA30" i="76"/>
  <c r="AA20" i="76"/>
  <c r="AA16" i="76"/>
  <c r="AA15" i="76"/>
  <c r="AA8" i="76"/>
  <c r="AA14" i="76"/>
  <c r="AB21" i="76"/>
  <c r="AA22" i="76"/>
  <c r="AA11" i="76"/>
  <c r="AA19" i="76"/>
  <c r="AB9" i="76"/>
  <c r="AB17" i="76"/>
  <c r="AA18" i="76"/>
  <c r="AA25" i="76"/>
  <c r="AA7" i="76"/>
  <c r="AA24" i="76"/>
  <c r="AA32" i="76"/>
  <c r="AA23" i="76"/>
  <c r="AA35" i="76"/>
  <c r="AA26" i="76"/>
  <c r="AA28" i="76"/>
  <c r="AA27" i="76"/>
  <c r="AA10" i="76"/>
  <c r="AA34" i="76"/>
  <c r="AA31" i="76"/>
  <c r="U32" i="75"/>
  <c r="AA32" i="75"/>
  <c r="AC32" i="75" s="1"/>
  <c r="AA34" i="75"/>
  <c r="AC34" i="75" s="1"/>
  <c r="AA33" i="75"/>
  <c r="AC33" i="75" s="1"/>
  <c r="AA31" i="75"/>
  <c r="AC31" i="75" s="1"/>
  <c r="AA30" i="75"/>
  <c r="AC30" i="75" s="1"/>
  <c r="C34" i="75"/>
  <c r="C33" i="75"/>
  <c r="C32" i="75"/>
  <c r="C31" i="75"/>
  <c r="C30" i="75"/>
  <c r="AJ7" i="33"/>
  <c r="Y30" i="33"/>
  <c r="Y31" i="33"/>
  <c r="Y32" i="33"/>
  <c r="Y33" i="33"/>
  <c r="Y34" i="33"/>
  <c r="Y35" i="33"/>
  <c r="Y8" i="33"/>
  <c r="Y10" i="33"/>
  <c r="Y11" i="33"/>
  <c r="Y12" i="33"/>
  <c r="Y13" i="33"/>
  <c r="Y14" i="33"/>
  <c r="Y15" i="33"/>
  <c r="Y9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7" i="33"/>
  <c r="U30" i="33"/>
  <c r="U31" i="33"/>
  <c r="U32" i="33"/>
  <c r="U33" i="33"/>
  <c r="U34" i="33"/>
  <c r="U35" i="33"/>
  <c r="U8" i="33"/>
  <c r="U10" i="33"/>
  <c r="U11" i="33"/>
  <c r="U12" i="33"/>
  <c r="U13" i="33"/>
  <c r="U14" i="33"/>
  <c r="U15" i="33"/>
  <c r="U9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7" i="33"/>
  <c r="Q30" i="33"/>
  <c r="Q31" i="33"/>
  <c r="Q32" i="33"/>
  <c r="Q33" i="33"/>
  <c r="Q34" i="33"/>
  <c r="Q35" i="33"/>
  <c r="Q8" i="33"/>
  <c r="Q10" i="33"/>
  <c r="Q11" i="33"/>
  <c r="Q12" i="33"/>
  <c r="Q13" i="33"/>
  <c r="Q14" i="33"/>
  <c r="Q15" i="33"/>
  <c r="Q9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28" i="33"/>
  <c r="Q7" i="33"/>
  <c r="M30" i="33"/>
  <c r="M31" i="33"/>
  <c r="M32" i="33"/>
  <c r="M33" i="33"/>
  <c r="M34" i="33"/>
  <c r="M35" i="33"/>
  <c r="M8" i="33"/>
  <c r="M10" i="33"/>
  <c r="M11" i="33"/>
  <c r="M12" i="33"/>
  <c r="M13" i="33"/>
  <c r="M14" i="33"/>
  <c r="M15" i="33"/>
  <c r="M9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7" i="33"/>
  <c r="I35" i="33"/>
  <c r="I30" i="33"/>
  <c r="I31" i="33"/>
  <c r="I32" i="33"/>
  <c r="I33" i="33"/>
  <c r="I34" i="33"/>
  <c r="I8" i="33"/>
  <c r="I10" i="33"/>
  <c r="I11" i="33"/>
  <c r="I12" i="33"/>
  <c r="I13" i="33"/>
  <c r="I14" i="33"/>
  <c r="I15" i="33"/>
  <c r="I9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7" i="33"/>
  <c r="AE19" i="75" l="1"/>
  <c r="AF19" i="75"/>
  <c r="AF18" i="75"/>
  <c r="AE18" i="75"/>
  <c r="AF17" i="75"/>
  <c r="AE17" i="75"/>
  <c r="V12" i="30"/>
  <c r="V13" i="30"/>
  <c r="S12" i="30"/>
  <c r="S13" i="30"/>
  <c r="P12" i="30"/>
  <c r="P13" i="30"/>
  <c r="M12" i="30"/>
  <c r="M13" i="30"/>
  <c r="J12" i="30"/>
  <c r="J13" i="30"/>
  <c r="G12" i="30"/>
  <c r="G13" i="30"/>
  <c r="D8" i="30"/>
  <c r="D10" i="30"/>
  <c r="D11" i="30"/>
  <c r="D14" i="30"/>
  <c r="D15" i="30"/>
  <c r="D9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12" i="30"/>
  <c r="D13" i="30"/>
  <c r="D30" i="30"/>
  <c r="D31" i="30"/>
  <c r="D32" i="30"/>
  <c r="D33" i="30"/>
  <c r="D34" i="30"/>
  <c r="D35" i="30"/>
  <c r="D7" i="30"/>
  <c r="AA13" i="30" l="1"/>
  <c r="X13" i="30"/>
  <c r="AB13" i="30"/>
  <c r="Y13" i="30"/>
  <c r="AA12" i="30"/>
  <c r="X12" i="30"/>
  <c r="AB12" i="30"/>
  <c r="Y12" i="30"/>
  <c r="E30" i="75"/>
  <c r="E31" i="75"/>
  <c r="E32" i="75"/>
  <c r="E33" i="75"/>
  <c r="E34" i="75"/>
  <c r="E35" i="75"/>
  <c r="E8" i="75"/>
  <c r="E9" i="75"/>
  <c r="E10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7" i="75"/>
  <c r="AC8" i="33"/>
  <c r="AC14" i="33"/>
  <c r="AC11" i="33"/>
  <c r="AC30" i="33"/>
  <c r="AC31" i="33"/>
  <c r="AC32" i="33"/>
  <c r="AC33" i="33"/>
  <c r="AC34" i="33"/>
  <c r="AC35" i="33"/>
  <c r="AC18" i="33"/>
  <c r="AC25" i="33"/>
  <c r="AC12" i="33"/>
  <c r="AC26" i="33"/>
  <c r="AC23" i="33"/>
  <c r="AC16" i="33"/>
  <c r="AC15" i="33"/>
  <c r="AC20" i="33"/>
  <c r="AC9" i="33"/>
  <c r="AC10" i="33"/>
  <c r="AC19" i="33"/>
  <c r="AC22" i="33"/>
  <c r="AC7" i="33"/>
  <c r="AC24" i="33"/>
  <c r="AC28" i="33"/>
  <c r="AC27" i="33"/>
  <c r="AC17" i="33"/>
  <c r="AC13" i="33"/>
  <c r="AC21" i="33"/>
  <c r="E25" i="33"/>
  <c r="E12" i="33"/>
  <c r="E26" i="33"/>
  <c r="E23" i="33"/>
  <c r="E16" i="33"/>
  <c r="E15" i="33"/>
  <c r="E20" i="33"/>
  <c r="E9" i="33"/>
  <c r="E10" i="33"/>
  <c r="E19" i="33"/>
  <c r="E22" i="33"/>
  <c r="E7" i="33"/>
  <c r="E24" i="33"/>
  <c r="E28" i="33"/>
  <c r="E27" i="33"/>
  <c r="E17" i="33"/>
  <c r="E13" i="33"/>
  <c r="E18" i="33"/>
  <c r="E8" i="33"/>
  <c r="E14" i="33"/>
  <c r="E11" i="33"/>
  <c r="E30" i="33"/>
  <c r="E31" i="33"/>
  <c r="E32" i="33"/>
  <c r="E33" i="33"/>
  <c r="E34" i="33"/>
  <c r="E35" i="33"/>
  <c r="E21" i="33"/>
  <c r="AI26" i="75" l="1"/>
  <c r="AF26" i="75"/>
  <c r="AE26" i="75"/>
  <c r="AH26" i="75"/>
  <c r="AI22" i="75"/>
  <c r="AF22" i="75"/>
  <c r="AH22" i="75"/>
  <c r="AE22" i="75"/>
  <c r="AE15" i="75"/>
  <c r="AI15" i="75"/>
  <c r="AF15" i="75"/>
  <c r="AH15" i="75"/>
  <c r="AE9" i="75"/>
  <c r="AI9" i="75"/>
  <c r="AF9" i="75"/>
  <c r="AH9" i="75"/>
  <c r="AE33" i="75"/>
  <c r="AH33" i="75"/>
  <c r="AI33" i="75"/>
  <c r="AF33" i="75"/>
  <c r="AI19" i="75"/>
  <c r="AH19" i="75"/>
  <c r="AH7" i="75"/>
  <c r="AE7" i="75"/>
  <c r="AI7" i="75"/>
  <c r="AF7" i="75"/>
  <c r="AF25" i="75"/>
  <c r="AH25" i="75"/>
  <c r="AE25" i="75"/>
  <c r="AI25" i="75"/>
  <c r="AF21" i="75"/>
  <c r="AH21" i="75"/>
  <c r="AE21" i="75"/>
  <c r="AI21" i="75"/>
  <c r="AI14" i="75"/>
  <c r="AE14" i="75"/>
  <c r="AF14" i="75"/>
  <c r="AH14" i="75"/>
  <c r="AI8" i="75"/>
  <c r="AF8" i="75"/>
  <c r="AH8" i="75"/>
  <c r="AE8" i="75"/>
  <c r="AH32" i="75"/>
  <c r="AE32" i="75"/>
  <c r="AI32" i="75"/>
  <c r="AF32" i="75"/>
  <c r="AI18" i="75"/>
  <c r="AH18" i="75"/>
  <c r="AH28" i="75"/>
  <c r="AE28" i="75"/>
  <c r="AI28" i="75"/>
  <c r="AF28" i="75"/>
  <c r="AH24" i="75"/>
  <c r="AE24" i="75"/>
  <c r="AI24" i="75"/>
  <c r="AF24" i="75"/>
  <c r="AH20" i="75"/>
  <c r="AE20" i="75"/>
  <c r="AI20" i="75"/>
  <c r="AF20" i="75"/>
  <c r="AF11" i="75"/>
  <c r="AH11" i="75"/>
  <c r="AE11" i="75"/>
  <c r="AI11" i="75"/>
  <c r="AI35" i="75"/>
  <c r="AF35" i="75"/>
  <c r="AH35" i="75"/>
  <c r="AE35" i="75"/>
  <c r="AI31" i="75"/>
  <c r="AE31" i="75"/>
  <c r="AF31" i="75"/>
  <c r="AH31" i="75"/>
  <c r="AH17" i="75"/>
  <c r="AI17" i="75"/>
  <c r="AE27" i="75"/>
  <c r="AI27" i="75"/>
  <c r="AF27" i="75"/>
  <c r="AH27" i="75"/>
  <c r="AE23" i="75"/>
  <c r="AI23" i="75"/>
  <c r="AF23" i="75"/>
  <c r="AH23" i="75"/>
  <c r="AH16" i="75"/>
  <c r="AE16" i="75"/>
  <c r="AI16" i="75"/>
  <c r="AF16" i="75"/>
  <c r="AH10" i="75"/>
  <c r="AE10" i="75"/>
  <c r="AI10" i="75"/>
  <c r="AF10" i="75"/>
  <c r="AF34" i="75"/>
  <c r="AH34" i="75"/>
  <c r="AE34" i="75"/>
  <c r="AI34" i="75"/>
  <c r="AF30" i="75"/>
  <c r="AH30" i="75"/>
  <c r="AE30" i="75"/>
  <c r="AI30" i="75"/>
  <c r="AK17" i="33"/>
  <c r="AG17" i="33"/>
  <c r="AK18" i="33"/>
  <c r="AG18" i="33"/>
  <c r="AK13" i="33"/>
  <c r="AG13" i="33"/>
  <c r="AK24" i="33"/>
  <c r="AG24" i="33"/>
  <c r="AK10" i="33"/>
  <c r="AG10" i="33"/>
  <c r="AG16" i="33"/>
  <c r="AK16" i="33"/>
  <c r="AK25" i="33"/>
  <c r="AG25" i="33"/>
  <c r="AK33" i="33"/>
  <c r="AG33" i="33"/>
  <c r="AK11" i="33"/>
  <c r="AG11" i="33"/>
  <c r="AK7" i="33"/>
  <c r="AG7" i="33"/>
  <c r="AK9" i="33"/>
  <c r="AG9" i="33"/>
  <c r="AG23" i="33"/>
  <c r="AK23" i="33"/>
  <c r="AK32" i="33"/>
  <c r="AG32" i="33"/>
  <c r="AK14" i="33"/>
  <c r="AG14" i="33"/>
  <c r="AK27" i="33"/>
  <c r="AG27" i="33"/>
  <c r="AK22" i="33"/>
  <c r="AG22" i="33"/>
  <c r="AK20" i="33"/>
  <c r="AG20" i="33"/>
  <c r="AK26" i="33"/>
  <c r="AG26" i="33"/>
  <c r="AK35" i="33"/>
  <c r="AG35" i="33"/>
  <c r="AK31" i="33"/>
  <c r="AG31" i="33"/>
  <c r="AG8" i="33"/>
  <c r="AK8" i="33"/>
  <c r="AK21" i="33"/>
  <c r="AG21" i="33"/>
  <c r="AK28" i="33"/>
  <c r="AG28" i="33"/>
  <c r="AK19" i="33"/>
  <c r="AG19" i="33"/>
  <c r="AK15" i="33"/>
  <c r="AG15" i="33"/>
  <c r="AK12" i="33"/>
  <c r="AG12" i="33"/>
  <c r="AK34" i="33"/>
  <c r="AG34" i="33"/>
  <c r="AK30" i="33"/>
  <c r="AG30" i="33"/>
  <c r="AL7" i="20"/>
  <c r="AQ7" i="20"/>
  <c r="AD13" i="20"/>
  <c r="BA8" i="18"/>
  <c r="BA9" i="18"/>
  <c r="BA10" i="18"/>
  <c r="BA11" i="18"/>
  <c r="BA12" i="18"/>
  <c r="BA13" i="18"/>
  <c r="BA14" i="18"/>
  <c r="BA15" i="18"/>
  <c r="BA16" i="18"/>
  <c r="BA17" i="18"/>
  <c r="BA18" i="18"/>
  <c r="BA19" i="18"/>
  <c r="BA20" i="18"/>
  <c r="BA21" i="18"/>
  <c r="BA22" i="18"/>
  <c r="BA23" i="18"/>
  <c r="BA24" i="18"/>
  <c r="BA25" i="18"/>
  <c r="BA26" i="18"/>
  <c r="BA27" i="18"/>
  <c r="BA28" i="18"/>
  <c r="BA30" i="18"/>
  <c r="BA31" i="18"/>
  <c r="BA32" i="18"/>
  <c r="BA33" i="18"/>
  <c r="BA34" i="18"/>
  <c r="BA35" i="18"/>
  <c r="BA7" i="18"/>
  <c r="AZ8" i="18"/>
  <c r="AZ9" i="18"/>
  <c r="AZ10" i="18"/>
  <c r="AZ11" i="18"/>
  <c r="AZ12" i="18"/>
  <c r="AZ13" i="18"/>
  <c r="AZ14" i="18"/>
  <c r="AZ15" i="18"/>
  <c r="AZ16" i="18"/>
  <c r="AZ17" i="18"/>
  <c r="AZ18" i="18"/>
  <c r="AZ19" i="18"/>
  <c r="AZ20" i="18"/>
  <c r="AZ21" i="18"/>
  <c r="AZ22" i="18"/>
  <c r="AZ23" i="18"/>
  <c r="AZ24" i="18"/>
  <c r="AZ25" i="18"/>
  <c r="AZ26" i="18"/>
  <c r="AZ27" i="18"/>
  <c r="AZ28" i="18"/>
  <c r="AZ30" i="18"/>
  <c r="AZ31" i="18"/>
  <c r="AZ32" i="18"/>
  <c r="AZ33" i="18"/>
  <c r="AZ34" i="18"/>
  <c r="AZ35" i="18"/>
  <c r="AZ7" i="18"/>
  <c r="AY34" i="18"/>
  <c r="AY35" i="18"/>
  <c r="AY8" i="18"/>
  <c r="AY9" i="18"/>
  <c r="AY10" i="18"/>
  <c r="AY11" i="18"/>
  <c r="AY12" i="18"/>
  <c r="AY13" i="18"/>
  <c r="AY14" i="18"/>
  <c r="AY15" i="18"/>
  <c r="AY16" i="18"/>
  <c r="AY17" i="18"/>
  <c r="AY18" i="18"/>
  <c r="AY19" i="18"/>
  <c r="AY20" i="18"/>
  <c r="AY21" i="18"/>
  <c r="AY22" i="18"/>
  <c r="AY23" i="18"/>
  <c r="AY24" i="18"/>
  <c r="AY25" i="18"/>
  <c r="AY26" i="18"/>
  <c r="AY27" i="18"/>
  <c r="AY28" i="18"/>
  <c r="AY30" i="18"/>
  <c r="AY31" i="18"/>
  <c r="AY32" i="18"/>
  <c r="AY33" i="18"/>
  <c r="AY7" i="18"/>
  <c r="V35" i="30" l="1"/>
  <c r="AA35" i="30" l="1"/>
  <c r="AB35" i="30"/>
  <c r="AR7" i="20"/>
  <c r="AS7" i="20"/>
  <c r="AT7" i="20"/>
  <c r="AQ8" i="20"/>
  <c r="AR8" i="20"/>
  <c r="AS8" i="20"/>
  <c r="AT8" i="20"/>
  <c r="AQ9" i="20"/>
  <c r="AR9" i="20"/>
  <c r="AS9" i="20"/>
  <c r="AT9" i="20"/>
  <c r="AQ10" i="20"/>
  <c r="AR10" i="20"/>
  <c r="AS10" i="20"/>
  <c r="AT10" i="20"/>
  <c r="AQ11" i="20"/>
  <c r="AR11" i="20"/>
  <c r="AS11" i="20"/>
  <c r="AT11" i="20"/>
  <c r="AT6" i="20"/>
  <c r="AS6" i="20"/>
  <c r="AR6" i="20"/>
  <c r="AQ6" i="20"/>
  <c r="AM7" i="20"/>
  <c r="AN7" i="20"/>
  <c r="AO7" i="20"/>
  <c r="AL8" i="20"/>
  <c r="AM8" i="20"/>
  <c r="AN8" i="20"/>
  <c r="AO8" i="20"/>
  <c r="AL9" i="20"/>
  <c r="AM9" i="20"/>
  <c r="AN9" i="20"/>
  <c r="AO9" i="20"/>
  <c r="AL10" i="20"/>
  <c r="AM10" i="20"/>
  <c r="AN10" i="20"/>
  <c r="AO10" i="20"/>
  <c r="AL11" i="20"/>
  <c r="AM11" i="20"/>
  <c r="AN11" i="20"/>
  <c r="AO11" i="20"/>
  <c r="AO6" i="20"/>
  <c r="AN6" i="20"/>
  <c r="AM6" i="20"/>
  <c r="AL6" i="20"/>
  <c r="AQ8" i="21"/>
  <c r="AR8" i="21"/>
  <c r="AS8" i="21"/>
  <c r="AT8" i="21"/>
  <c r="AQ9" i="21"/>
  <c r="AR9" i="21"/>
  <c r="AS9" i="21"/>
  <c r="AT9" i="21"/>
  <c r="AQ10" i="21"/>
  <c r="AR10" i="21"/>
  <c r="AS10" i="21"/>
  <c r="AT10" i="21"/>
  <c r="AQ11" i="21"/>
  <c r="AR11" i="21"/>
  <c r="AS11" i="21"/>
  <c r="AT11" i="21"/>
  <c r="AQ12" i="21"/>
  <c r="AR12" i="21"/>
  <c r="AS12" i="21"/>
  <c r="AT12" i="21"/>
  <c r="AT7" i="21"/>
  <c r="AS7" i="21"/>
  <c r="AR7" i="21"/>
  <c r="AQ7" i="21"/>
  <c r="AL8" i="21"/>
  <c r="AM8" i="21"/>
  <c r="AN8" i="21"/>
  <c r="AO8" i="21"/>
  <c r="AL9" i="21"/>
  <c r="AM9" i="21"/>
  <c r="AN9" i="21"/>
  <c r="AO9" i="21"/>
  <c r="AL10" i="21"/>
  <c r="AM10" i="21"/>
  <c r="AN10" i="21"/>
  <c r="AO10" i="21"/>
  <c r="AL11" i="21"/>
  <c r="AM11" i="21"/>
  <c r="AN11" i="21"/>
  <c r="AO11" i="21"/>
  <c r="AL12" i="21"/>
  <c r="AM12" i="21"/>
  <c r="AN12" i="21"/>
  <c r="AO12" i="21"/>
  <c r="AO7" i="21"/>
  <c r="AN7" i="21"/>
  <c r="AM7" i="21"/>
  <c r="AL7" i="21"/>
  <c r="AI8" i="72"/>
  <c r="AI35" i="72"/>
  <c r="AP8" i="52"/>
  <c r="AQ8" i="52"/>
  <c r="AR8" i="52"/>
  <c r="AS8" i="52"/>
  <c r="AK8" i="52"/>
  <c r="AL8" i="52"/>
  <c r="AM8" i="52"/>
  <c r="AN8" i="52"/>
  <c r="AI35" i="52"/>
  <c r="AS35" i="52" s="1"/>
  <c r="AP8" i="16"/>
  <c r="AQ8" i="16"/>
  <c r="AR8" i="16"/>
  <c r="AP9" i="16"/>
  <c r="AQ9" i="16"/>
  <c r="AR9" i="16"/>
  <c r="AP10" i="16"/>
  <c r="AQ10" i="16"/>
  <c r="AR10" i="16"/>
  <c r="AP11" i="16"/>
  <c r="AQ11" i="16"/>
  <c r="AR11" i="16"/>
  <c r="AP12" i="16"/>
  <c r="AQ12" i="16"/>
  <c r="AR12" i="16"/>
  <c r="AP13" i="16"/>
  <c r="AQ13" i="16"/>
  <c r="AR13" i="16"/>
  <c r="AP14" i="16"/>
  <c r="AQ14" i="16"/>
  <c r="AR14" i="16"/>
  <c r="AP15" i="16"/>
  <c r="AQ15" i="16"/>
  <c r="AR15" i="16"/>
  <c r="AP16" i="16"/>
  <c r="AQ16" i="16"/>
  <c r="AR16" i="16"/>
  <c r="AP17" i="16"/>
  <c r="AQ17" i="16"/>
  <c r="AR17" i="16"/>
  <c r="AP18" i="16"/>
  <c r="AQ18" i="16"/>
  <c r="AR18" i="16"/>
  <c r="AP19" i="16"/>
  <c r="AQ19" i="16"/>
  <c r="AR19" i="16"/>
  <c r="AP20" i="16"/>
  <c r="AQ20" i="16"/>
  <c r="AR20" i="16"/>
  <c r="AP21" i="16"/>
  <c r="AQ21" i="16"/>
  <c r="AR21" i="16"/>
  <c r="AP22" i="16"/>
  <c r="AQ22" i="16"/>
  <c r="AR22" i="16"/>
  <c r="AP23" i="16"/>
  <c r="AQ23" i="16"/>
  <c r="AR23" i="16"/>
  <c r="AP24" i="16"/>
  <c r="AQ24" i="16"/>
  <c r="AR24" i="16"/>
  <c r="AP25" i="16"/>
  <c r="AQ25" i="16"/>
  <c r="AR25" i="16"/>
  <c r="AP26" i="16"/>
  <c r="AQ26" i="16"/>
  <c r="AR26" i="16"/>
  <c r="AP27" i="16"/>
  <c r="AQ27" i="16"/>
  <c r="AR27" i="16"/>
  <c r="AP28" i="16"/>
  <c r="AQ28" i="16"/>
  <c r="AR28" i="16"/>
  <c r="AP30" i="16"/>
  <c r="AQ30" i="16"/>
  <c r="AR30" i="16"/>
  <c r="AP31" i="16"/>
  <c r="AQ31" i="16"/>
  <c r="AR31" i="16"/>
  <c r="AP32" i="16"/>
  <c r="AQ32" i="16"/>
  <c r="AR32" i="16"/>
  <c r="AP33" i="16"/>
  <c r="AQ33" i="16"/>
  <c r="AR33" i="16"/>
  <c r="AP34" i="16"/>
  <c r="AQ34" i="16"/>
  <c r="AR34" i="16"/>
  <c r="AR7" i="16"/>
  <c r="AQ7" i="16"/>
  <c r="AP7" i="16"/>
  <c r="AK32" i="16"/>
  <c r="AL32" i="16"/>
  <c r="AM32" i="16"/>
  <c r="AK33" i="16"/>
  <c r="AL33" i="16"/>
  <c r="AM33" i="16"/>
  <c r="AK34" i="16"/>
  <c r="AL34" i="16"/>
  <c r="AM34" i="16"/>
  <c r="AK8" i="16"/>
  <c r="AL8" i="16"/>
  <c r="AD8" i="16"/>
  <c r="AN8" i="16" s="1"/>
  <c r="AK9" i="16"/>
  <c r="AL9" i="16"/>
  <c r="AM9" i="16"/>
  <c r="AK10" i="16"/>
  <c r="AL10" i="16"/>
  <c r="AM10" i="16"/>
  <c r="AK11" i="16"/>
  <c r="AL11" i="16"/>
  <c r="AM11" i="16"/>
  <c r="AK12" i="16"/>
  <c r="AL12" i="16"/>
  <c r="AK13" i="16"/>
  <c r="AL13" i="16"/>
  <c r="AM13" i="16"/>
  <c r="AK14" i="16"/>
  <c r="AL14" i="16"/>
  <c r="AM14" i="16"/>
  <c r="AK15" i="16"/>
  <c r="AL15" i="16"/>
  <c r="AM15" i="16"/>
  <c r="AK16" i="16"/>
  <c r="AL16" i="16"/>
  <c r="AM16" i="16"/>
  <c r="AK17" i="16"/>
  <c r="AL17" i="16"/>
  <c r="AM17" i="16"/>
  <c r="AK18" i="16"/>
  <c r="AL18" i="16"/>
  <c r="AM18" i="16"/>
  <c r="AK19" i="16"/>
  <c r="AL19" i="16"/>
  <c r="AM19" i="16"/>
  <c r="AK20" i="16"/>
  <c r="AL20" i="16"/>
  <c r="AM20" i="16"/>
  <c r="AK21" i="16"/>
  <c r="AL21" i="16"/>
  <c r="AM21" i="16"/>
  <c r="AK22" i="16"/>
  <c r="AL22" i="16"/>
  <c r="AM22" i="16"/>
  <c r="AK23" i="16"/>
  <c r="AL23" i="16"/>
  <c r="AM23" i="16"/>
  <c r="AK24" i="16"/>
  <c r="AL24" i="16"/>
  <c r="AM24" i="16"/>
  <c r="AK25" i="16"/>
  <c r="AL25" i="16"/>
  <c r="AM25" i="16"/>
  <c r="AK26" i="16"/>
  <c r="AL26" i="16"/>
  <c r="AM26" i="16"/>
  <c r="AK27" i="16"/>
  <c r="AL27" i="16"/>
  <c r="AM27" i="16"/>
  <c r="AK28" i="16"/>
  <c r="AL28" i="16"/>
  <c r="AM28" i="16"/>
  <c r="AK30" i="16"/>
  <c r="AL30" i="16"/>
  <c r="AM30" i="16"/>
  <c r="AK31" i="16"/>
  <c r="AL31" i="16"/>
  <c r="AM31" i="16"/>
  <c r="AM7" i="16"/>
  <c r="AL7" i="16"/>
  <c r="AK7" i="16"/>
  <c r="AI22" i="16"/>
  <c r="AH22" i="52" s="1"/>
  <c r="AR22" i="52" s="1"/>
  <c r="AI18" i="16"/>
  <c r="AF18" i="52" s="1"/>
  <c r="AP18" i="52" s="1"/>
  <c r="AI15" i="16"/>
  <c r="AI15" i="72" s="1"/>
  <c r="AI13" i="16"/>
  <c r="AI13" i="52" s="1"/>
  <c r="AS13" i="52" s="1"/>
  <c r="AI12" i="16"/>
  <c r="AI12" i="52" s="1"/>
  <c r="AS12" i="52" s="1"/>
  <c r="AI11" i="16"/>
  <c r="AI11" i="52" s="1"/>
  <c r="AS11" i="52" s="1"/>
  <c r="AF35" i="16"/>
  <c r="AF8" i="72" s="1"/>
  <c r="AG35" i="16"/>
  <c r="AG10" i="72" s="1"/>
  <c r="AH35" i="16"/>
  <c r="AH11" i="72" s="1"/>
  <c r="AI9" i="16"/>
  <c r="AI9" i="72" s="1"/>
  <c r="AI10" i="16"/>
  <c r="AI14" i="16"/>
  <c r="AI14" i="72" s="1"/>
  <c r="AI16" i="16"/>
  <c r="AI16" i="72" s="1"/>
  <c r="AI17" i="16"/>
  <c r="AI17" i="72" s="1"/>
  <c r="AI19" i="16"/>
  <c r="AI20" i="16"/>
  <c r="AI20" i="72" s="1"/>
  <c r="AI21" i="16"/>
  <c r="AI21" i="72" s="1"/>
  <c r="AI23" i="16"/>
  <c r="AI23" i="72" s="1"/>
  <c r="AI24" i="16"/>
  <c r="AI25" i="16"/>
  <c r="AI25" i="72" s="1"/>
  <c r="AI26" i="16"/>
  <c r="AI26" i="72" s="1"/>
  <c r="AI27" i="16"/>
  <c r="AI27" i="72" s="1"/>
  <c r="AI28" i="16"/>
  <c r="AI30" i="16"/>
  <c r="AI30" i="72" s="1"/>
  <c r="AI31" i="16"/>
  <c r="AI31" i="72" s="1"/>
  <c r="AI32" i="16"/>
  <c r="AI32" i="72" s="1"/>
  <c r="AI33" i="16"/>
  <c r="AI34" i="16"/>
  <c r="AI34" i="72" s="1"/>
  <c r="AI7" i="16"/>
  <c r="AI7" i="52" s="1"/>
  <c r="AS7" i="52" s="1"/>
  <c r="AQ8" i="19"/>
  <c r="AR8" i="19"/>
  <c r="AS8" i="19"/>
  <c r="AT8" i="19"/>
  <c r="AQ9" i="19"/>
  <c r="AR9" i="19"/>
  <c r="AS9" i="19"/>
  <c r="AT9" i="19"/>
  <c r="AQ10" i="19"/>
  <c r="AR10" i="19"/>
  <c r="AS10" i="19"/>
  <c r="AT10" i="19"/>
  <c r="AQ11" i="19"/>
  <c r="AR11" i="19"/>
  <c r="AS11" i="19"/>
  <c r="AT11" i="19"/>
  <c r="AQ12" i="19"/>
  <c r="AR12" i="19"/>
  <c r="AS12" i="19"/>
  <c r="AT12" i="19"/>
  <c r="AT7" i="19"/>
  <c r="AS7" i="19"/>
  <c r="AR7" i="19"/>
  <c r="AQ7" i="19"/>
  <c r="AL8" i="19"/>
  <c r="AM8" i="19"/>
  <c r="AN8" i="19"/>
  <c r="AO8" i="19"/>
  <c r="AL9" i="19"/>
  <c r="AM9" i="19"/>
  <c r="AN9" i="19"/>
  <c r="AO9" i="19"/>
  <c r="AL10" i="19"/>
  <c r="AM10" i="19"/>
  <c r="AN10" i="19"/>
  <c r="AO10" i="19"/>
  <c r="AL11" i="19"/>
  <c r="AM11" i="19"/>
  <c r="AN11" i="19"/>
  <c r="AO11" i="19"/>
  <c r="AL12" i="19"/>
  <c r="AM12" i="19"/>
  <c r="AN12" i="19"/>
  <c r="AO12" i="19"/>
  <c r="AO7" i="19"/>
  <c r="AN7" i="19"/>
  <c r="AM7" i="19"/>
  <c r="AL7" i="19"/>
  <c r="AF26" i="70"/>
  <c r="B26" i="70"/>
  <c r="AG26" i="70"/>
  <c r="C26" i="70"/>
  <c r="AH26" i="70"/>
  <c r="D26" i="70"/>
  <c r="AI26" i="18"/>
  <c r="AW26" i="18" s="1"/>
  <c r="AI35" i="18"/>
  <c r="E26" i="18"/>
  <c r="E35" i="18"/>
  <c r="AF27" i="70"/>
  <c r="B27" i="70"/>
  <c r="AG27" i="70"/>
  <c r="C27" i="70"/>
  <c r="AH27" i="70"/>
  <c r="D27" i="70"/>
  <c r="AI27" i="18"/>
  <c r="AW27" i="18" s="1"/>
  <c r="E27" i="18"/>
  <c r="AF28" i="70"/>
  <c r="B28" i="70"/>
  <c r="AG28" i="70"/>
  <c r="C28" i="70"/>
  <c r="AH28" i="70"/>
  <c r="D28" i="70"/>
  <c r="AI28" i="18"/>
  <c r="AW28" i="18" s="1"/>
  <c r="E28" i="18"/>
  <c r="AF30" i="70"/>
  <c r="B30" i="70"/>
  <c r="AG30" i="70"/>
  <c r="C30" i="70"/>
  <c r="AH30" i="70"/>
  <c r="D30" i="70"/>
  <c r="AI30" i="18"/>
  <c r="E30" i="18"/>
  <c r="AF31" i="70"/>
  <c r="B31" i="70"/>
  <c r="AG31" i="70"/>
  <c r="C31" i="70"/>
  <c r="AH31" i="70"/>
  <c r="D31" i="70"/>
  <c r="AI31" i="18"/>
  <c r="AW31" i="18" s="1"/>
  <c r="E31" i="18"/>
  <c r="AF32" i="70"/>
  <c r="B32" i="70"/>
  <c r="AG32" i="70"/>
  <c r="C32" i="70"/>
  <c r="AH32" i="70"/>
  <c r="D32" i="70"/>
  <c r="AI32" i="18"/>
  <c r="AW32" i="18" s="1"/>
  <c r="E32" i="18"/>
  <c r="AF33" i="70"/>
  <c r="B33" i="70"/>
  <c r="AG33" i="70"/>
  <c r="C33" i="70"/>
  <c r="AH33" i="70"/>
  <c r="D33" i="70"/>
  <c r="AI33" i="18"/>
  <c r="E33" i="18"/>
  <c r="AF34" i="70"/>
  <c r="B34" i="70"/>
  <c r="AG34" i="70"/>
  <c r="C34" i="70"/>
  <c r="AH34" i="70"/>
  <c r="D34" i="70"/>
  <c r="AI34" i="18"/>
  <c r="AW34" i="18" s="1"/>
  <c r="E34" i="18"/>
  <c r="AF35" i="70"/>
  <c r="B35" i="70"/>
  <c r="AG35" i="70"/>
  <c r="C35" i="70"/>
  <c r="AH35" i="70"/>
  <c r="D35" i="70"/>
  <c r="AF8" i="70"/>
  <c r="B8" i="70"/>
  <c r="AG8" i="70"/>
  <c r="C8" i="70"/>
  <c r="AH8" i="70"/>
  <c r="D8" i="70"/>
  <c r="AI8" i="18"/>
  <c r="E8" i="18"/>
  <c r="AF9" i="70"/>
  <c r="B9" i="70"/>
  <c r="AG9" i="70"/>
  <c r="C9" i="70"/>
  <c r="AH9" i="70"/>
  <c r="D9" i="70"/>
  <c r="AI9" i="18"/>
  <c r="AW9" i="18" s="1"/>
  <c r="E9" i="18"/>
  <c r="AF10" i="70"/>
  <c r="B10" i="70"/>
  <c r="AG10" i="70"/>
  <c r="C10" i="70"/>
  <c r="AH10" i="70"/>
  <c r="D10" i="70"/>
  <c r="AI10" i="18"/>
  <c r="AW10" i="18" s="1"/>
  <c r="E10" i="18"/>
  <c r="AF11" i="70"/>
  <c r="B11" i="70"/>
  <c r="AG11" i="70"/>
  <c r="C11" i="70"/>
  <c r="AH11" i="70"/>
  <c r="D11" i="70"/>
  <c r="AI11" i="18"/>
  <c r="AW11" i="18" s="1"/>
  <c r="E11" i="18"/>
  <c r="AF12" i="70"/>
  <c r="B12" i="70"/>
  <c r="AG12" i="70"/>
  <c r="C12" i="70"/>
  <c r="AH12" i="70"/>
  <c r="D12" i="70"/>
  <c r="AI12" i="18"/>
  <c r="AW12" i="18" s="1"/>
  <c r="E12" i="18"/>
  <c r="AF13" i="70"/>
  <c r="B13" i="70"/>
  <c r="AG13" i="70"/>
  <c r="C13" i="70"/>
  <c r="AH13" i="70"/>
  <c r="D13" i="70"/>
  <c r="AI13" i="18"/>
  <c r="AW13" i="18" s="1"/>
  <c r="E13" i="18"/>
  <c r="AF14" i="70"/>
  <c r="B14" i="70"/>
  <c r="AG14" i="70"/>
  <c r="C14" i="70"/>
  <c r="AH14" i="70"/>
  <c r="D14" i="70"/>
  <c r="AI14" i="18"/>
  <c r="E14" i="18"/>
  <c r="AF15" i="70"/>
  <c r="B15" i="70"/>
  <c r="AG15" i="70"/>
  <c r="C15" i="70"/>
  <c r="AH15" i="70"/>
  <c r="D15" i="70"/>
  <c r="AI15" i="18"/>
  <c r="AW15" i="18" s="1"/>
  <c r="E15" i="18"/>
  <c r="AF16" i="70"/>
  <c r="B16" i="70"/>
  <c r="AG16" i="70"/>
  <c r="C16" i="70"/>
  <c r="AH16" i="70"/>
  <c r="D16" i="70"/>
  <c r="AI16" i="18"/>
  <c r="AW16" i="18" s="1"/>
  <c r="E16" i="18"/>
  <c r="AF17" i="70"/>
  <c r="B17" i="70"/>
  <c r="AG17" i="70"/>
  <c r="C17" i="70"/>
  <c r="AH17" i="70"/>
  <c r="D17" i="70"/>
  <c r="AI17" i="18"/>
  <c r="AW17" i="18" s="1"/>
  <c r="E17" i="18"/>
  <c r="AF18" i="70"/>
  <c r="B18" i="70"/>
  <c r="AG18" i="70"/>
  <c r="C18" i="70"/>
  <c r="AH18" i="70"/>
  <c r="D18" i="70"/>
  <c r="AI18" i="18"/>
  <c r="AW18" i="18" s="1"/>
  <c r="E18" i="18"/>
  <c r="AF19" i="70"/>
  <c r="B19" i="70"/>
  <c r="AG19" i="70"/>
  <c r="C19" i="70"/>
  <c r="AH19" i="70"/>
  <c r="D19" i="70"/>
  <c r="AI19" i="18"/>
  <c r="AW19" i="18" s="1"/>
  <c r="E19" i="18"/>
  <c r="AF20" i="70"/>
  <c r="B20" i="70"/>
  <c r="AG20" i="70"/>
  <c r="C20" i="70"/>
  <c r="AH20" i="70"/>
  <c r="D20" i="70"/>
  <c r="AI20" i="18"/>
  <c r="AW20" i="18" s="1"/>
  <c r="E20" i="18"/>
  <c r="AF21" i="70"/>
  <c r="B21" i="70"/>
  <c r="AG21" i="70"/>
  <c r="C21" i="70"/>
  <c r="AQ21" i="70" s="1"/>
  <c r="AH21" i="70"/>
  <c r="D21" i="70"/>
  <c r="AI21" i="18"/>
  <c r="AW21" i="18" s="1"/>
  <c r="E21" i="18"/>
  <c r="AF22" i="70"/>
  <c r="B22" i="70"/>
  <c r="AG22" i="70"/>
  <c r="C22" i="70"/>
  <c r="AH22" i="70"/>
  <c r="D22" i="70"/>
  <c r="AI22" i="18"/>
  <c r="AW22" i="18" s="1"/>
  <c r="E22" i="18"/>
  <c r="AF23" i="70"/>
  <c r="B23" i="70"/>
  <c r="AG23" i="70"/>
  <c r="C23" i="70"/>
  <c r="AH23" i="70"/>
  <c r="D23" i="70"/>
  <c r="AI23" i="18"/>
  <c r="AW23" i="18" s="1"/>
  <c r="E23" i="18"/>
  <c r="AF24" i="70"/>
  <c r="B24" i="70"/>
  <c r="AG24" i="70"/>
  <c r="C24" i="70"/>
  <c r="AH24" i="70"/>
  <c r="D24" i="70"/>
  <c r="AI24" i="18"/>
  <c r="AW24" i="18" s="1"/>
  <c r="E24" i="18"/>
  <c r="AF25" i="70"/>
  <c r="B25" i="70"/>
  <c r="AG25" i="70"/>
  <c r="C25" i="70"/>
  <c r="AH25" i="70"/>
  <c r="D25" i="70"/>
  <c r="AI25" i="18"/>
  <c r="E25" i="18"/>
  <c r="AI7" i="18"/>
  <c r="AW7" i="18" s="1"/>
  <c r="E7" i="18"/>
  <c r="AH7" i="70"/>
  <c r="D7" i="70"/>
  <c r="AG7" i="70"/>
  <c r="C7" i="70"/>
  <c r="AF7" i="70"/>
  <c r="B7" i="70"/>
  <c r="AA35" i="18"/>
  <c r="AT35" i="18" s="1"/>
  <c r="AB35" i="18"/>
  <c r="AU35" i="18" s="1"/>
  <c r="AC35" i="18"/>
  <c r="AC26" i="70" s="1"/>
  <c r="AM26" i="70" s="1"/>
  <c r="AD26" i="18"/>
  <c r="AC27" i="70"/>
  <c r="AD27" i="18"/>
  <c r="AB28" i="70"/>
  <c r="AD28" i="18"/>
  <c r="AB30" i="70"/>
  <c r="AC30" i="70"/>
  <c r="AD30" i="18"/>
  <c r="AA31" i="70"/>
  <c r="AC31" i="70"/>
  <c r="AD31" i="18"/>
  <c r="AA32" i="70"/>
  <c r="AD32" i="18"/>
  <c r="AC33" i="70"/>
  <c r="AD33" i="18"/>
  <c r="AB34" i="70"/>
  <c r="AL34" i="70" s="1"/>
  <c r="AC34" i="70"/>
  <c r="AD34" i="18"/>
  <c r="AA35" i="70"/>
  <c r="AB35" i="70"/>
  <c r="AA8" i="70"/>
  <c r="AB8" i="70"/>
  <c r="AC8" i="70"/>
  <c r="AD8" i="18"/>
  <c r="AB9" i="70"/>
  <c r="AD9" i="18"/>
  <c r="AC10" i="70"/>
  <c r="AD10" i="18"/>
  <c r="AA11" i="70"/>
  <c r="AC11" i="70"/>
  <c r="AD11" i="18"/>
  <c r="AA12" i="70"/>
  <c r="AD12" i="18"/>
  <c r="AA13" i="70"/>
  <c r="AD13" i="18"/>
  <c r="AC14" i="70"/>
  <c r="AD14" i="18"/>
  <c r="AA15" i="70"/>
  <c r="AK15" i="70" s="1"/>
  <c r="AD15" i="18"/>
  <c r="AA16" i="70"/>
  <c r="AD16" i="18"/>
  <c r="AA17" i="70"/>
  <c r="AD17" i="18"/>
  <c r="AB18" i="70"/>
  <c r="AC18" i="70"/>
  <c r="AD18" i="18"/>
  <c r="AA19" i="70"/>
  <c r="AB19" i="70"/>
  <c r="AD19" i="18"/>
  <c r="AB20" i="70"/>
  <c r="AC20" i="70"/>
  <c r="AD20" i="18"/>
  <c r="AA21" i="70"/>
  <c r="AB21" i="70"/>
  <c r="AD21" i="18"/>
  <c r="AB22" i="70"/>
  <c r="AC22" i="70"/>
  <c r="AD22" i="18"/>
  <c r="AA23" i="70"/>
  <c r="AK23" i="70" s="1"/>
  <c r="AB23" i="70"/>
  <c r="AD23" i="18"/>
  <c r="AD24" i="18"/>
  <c r="AA25" i="70"/>
  <c r="AK25" i="70" s="1"/>
  <c r="AC25" i="70"/>
  <c r="AD25" i="18"/>
  <c r="AD7" i="18"/>
  <c r="AI16" i="51"/>
  <c r="AS16" i="51" s="1"/>
  <c r="AI27" i="51"/>
  <c r="AS27" i="51" s="1"/>
  <c r="AI28" i="51"/>
  <c r="AS28" i="51" s="1"/>
  <c r="AI33" i="51"/>
  <c r="AS33" i="51" s="1"/>
  <c r="AH27" i="51"/>
  <c r="AR27" i="51" s="1"/>
  <c r="AH28" i="51"/>
  <c r="AR28" i="51" s="1"/>
  <c r="AH30" i="51"/>
  <c r="AR30" i="51" s="1"/>
  <c r="AH34" i="51"/>
  <c r="AR34" i="51" s="1"/>
  <c r="AH15" i="51"/>
  <c r="AR15" i="51" s="1"/>
  <c r="AH7" i="51"/>
  <c r="AR7" i="51" s="1"/>
  <c r="AG31" i="51"/>
  <c r="AQ31" i="51" s="1"/>
  <c r="AG27" i="51"/>
  <c r="AQ27" i="51" s="1"/>
  <c r="AG28" i="51"/>
  <c r="AQ28" i="51" s="1"/>
  <c r="AG11" i="51"/>
  <c r="AQ11" i="51" s="1"/>
  <c r="AG20" i="51"/>
  <c r="AQ20" i="51" s="1"/>
  <c r="AG7" i="51"/>
  <c r="AF17" i="51"/>
  <c r="AP17" i="51" s="1"/>
  <c r="AF27" i="51"/>
  <c r="AF28" i="51"/>
  <c r="AP28" i="51" s="1"/>
  <c r="AF30" i="51"/>
  <c r="AP30" i="51" s="1"/>
  <c r="AF33" i="51"/>
  <c r="AP33" i="51" s="1"/>
  <c r="AM27" i="51"/>
  <c r="AG8" i="69"/>
  <c r="C8" i="69"/>
  <c r="AH8" i="69"/>
  <c r="D8" i="69"/>
  <c r="AI8" i="69"/>
  <c r="E8" i="69"/>
  <c r="AJ8" i="17"/>
  <c r="AJ35" i="17"/>
  <c r="AJ8" i="69" s="1"/>
  <c r="F8" i="17"/>
  <c r="D8" i="49" s="1"/>
  <c r="F35" i="17"/>
  <c r="E35" i="49" s="1"/>
  <c r="AG9" i="69"/>
  <c r="C9" i="69"/>
  <c r="AH9" i="69"/>
  <c r="D9" i="69"/>
  <c r="AI9" i="69"/>
  <c r="E9" i="69"/>
  <c r="AJ9" i="17"/>
  <c r="AJ9" i="69" s="1"/>
  <c r="F9" i="17"/>
  <c r="E9" i="49" s="1"/>
  <c r="AG10" i="69"/>
  <c r="C10" i="69"/>
  <c r="AH10" i="69"/>
  <c r="D10" i="69"/>
  <c r="AI10" i="69"/>
  <c r="E10" i="69"/>
  <c r="AJ10" i="17"/>
  <c r="F10" i="17"/>
  <c r="E10" i="49" s="1"/>
  <c r="AG11" i="69"/>
  <c r="C11" i="69"/>
  <c r="AH11" i="69"/>
  <c r="D11" i="69"/>
  <c r="AI11" i="69"/>
  <c r="E11" i="69"/>
  <c r="AJ11" i="17"/>
  <c r="F11" i="17"/>
  <c r="E11" i="49" s="1"/>
  <c r="AG12" i="69"/>
  <c r="C12" i="69"/>
  <c r="AH12" i="69"/>
  <c r="D12" i="69"/>
  <c r="AI12" i="69"/>
  <c r="E12" i="69"/>
  <c r="AJ12" i="17"/>
  <c r="F12" i="17"/>
  <c r="E12" i="49" s="1"/>
  <c r="AG13" i="69"/>
  <c r="C13" i="69"/>
  <c r="AH13" i="69"/>
  <c r="D13" i="69"/>
  <c r="AI13" i="69"/>
  <c r="E13" i="69"/>
  <c r="AJ13" i="17"/>
  <c r="F13" i="17"/>
  <c r="AG14" i="69"/>
  <c r="C14" i="69"/>
  <c r="AH14" i="69"/>
  <c r="D14" i="69"/>
  <c r="AI14" i="69"/>
  <c r="E14" i="69"/>
  <c r="AJ14" i="17"/>
  <c r="AI14" i="49" s="1"/>
  <c r="F14" i="17"/>
  <c r="AG15" i="69"/>
  <c r="C15" i="69"/>
  <c r="AH15" i="69"/>
  <c r="D15" i="69"/>
  <c r="AI15" i="69"/>
  <c r="E15" i="69"/>
  <c r="AJ15" i="17"/>
  <c r="AI15" i="49" s="1"/>
  <c r="F15" i="17"/>
  <c r="AG16" i="69"/>
  <c r="C16" i="69"/>
  <c r="AH16" i="69"/>
  <c r="D16" i="69"/>
  <c r="AI16" i="69"/>
  <c r="E16" i="69"/>
  <c r="AJ16" i="17"/>
  <c r="AH16" i="49" s="1"/>
  <c r="F16" i="17"/>
  <c r="AG17" i="69"/>
  <c r="C17" i="69"/>
  <c r="AH17" i="69"/>
  <c r="D17" i="69"/>
  <c r="AI17" i="69"/>
  <c r="E17" i="69"/>
  <c r="AJ17" i="17"/>
  <c r="F17" i="17"/>
  <c r="AG18" i="69"/>
  <c r="C18" i="69"/>
  <c r="AH18" i="69"/>
  <c r="D18" i="69"/>
  <c r="AI18" i="69"/>
  <c r="E18" i="69"/>
  <c r="AJ18" i="17"/>
  <c r="F18" i="17"/>
  <c r="AG19" i="69"/>
  <c r="C19" i="69"/>
  <c r="AH19" i="69"/>
  <c r="D19" i="69"/>
  <c r="AI19" i="69"/>
  <c r="E19" i="69"/>
  <c r="AJ19" i="17"/>
  <c r="AH19" i="49" s="1"/>
  <c r="F19" i="17"/>
  <c r="AG20" i="69"/>
  <c r="C20" i="69"/>
  <c r="AH20" i="69"/>
  <c r="D20" i="69"/>
  <c r="AI20" i="69"/>
  <c r="E20" i="69"/>
  <c r="AJ20" i="17"/>
  <c r="F20" i="17"/>
  <c r="F20" i="69" s="1"/>
  <c r="AG21" i="69"/>
  <c r="C21" i="69"/>
  <c r="AH21" i="69"/>
  <c r="D21" i="69"/>
  <c r="AI21" i="69"/>
  <c r="E21" i="69"/>
  <c r="AJ21" i="17"/>
  <c r="F21" i="17"/>
  <c r="F21" i="49" s="1"/>
  <c r="AG22" i="69"/>
  <c r="C22" i="69"/>
  <c r="AH22" i="69"/>
  <c r="D22" i="69"/>
  <c r="AI22" i="69"/>
  <c r="E22" i="69"/>
  <c r="AJ22" i="17"/>
  <c r="F22" i="17"/>
  <c r="AG23" i="69"/>
  <c r="C23" i="69"/>
  <c r="AH23" i="69"/>
  <c r="D23" i="69"/>
  <c r="AI23" i="69"/>
  <c r="E23" i="69"/>
  <c r="AJ23" i="17"/>
  <c r="F23" i="17"/>
  <c r="AG24" i="69"/>
  <c r="C24" i="69"/>
  <c r="AH24" i="69"/>
  <c r="D24" i="69"/>
  <c r="AI24" i="69"/>
  <c r="E24" i="69"/>
  <c r="AJ24" i="17"/>
  <c r="F24" i="17"/>
  <c r="D24" i="49" s="1"/>
  <c r="AG25" i="69"/>
  <c r="C25" i="69"/>
  <c r="AH25" i="69"/>
  <c r="D25" i="69"/>
  <c r="AI25" i="69"/>
  <c r="E25" i="69"/>
  <c r="AJ25" i="17"/>
  <c r="F25" i="17"/>
  <c r="AG26" i="69"/>
  <c r="C26" i="69"/>
  <c r="AH26" i="69"/>
  <c r="D26" i="69"/>
  <c r="AI26" i="69"/>
  <c r="E26" i="69"/>
  <c r="AJ26" i="17"/>
  <c r="F26" i="17"/>
  <c r="AG27" i="69"/>
  <c r="C27" i="69"/>
  <c r="AH27" i="69"/>
  <c r="D27" i="69"/>
  <c r="AI27" i="69"/>
  <c r="E27" i="69"/>
  <c r="AS27" i="69" s="1"/>
  <c r="AJ27" i="17"/>
  <c r="F27" i="17"/>
  <c r="AG28" i="69"/>
  <c r="C28" i="69"/>
  <c r="AH28" i="69"/>
  <c r="D28" i="69"/>
  <c r="AI28" i="69"/>
  <c r="E28" i="69"/>
  <c r="AJ28" i="17"/>
  <c r="F28" i="17"/>
  <c r="AG30" i="69"/>
  <c r="C30" i="69"/>
  <c r="AH30" i="69"/>
  <c r="D30" i="69"/>
  <c r="AI30" i="69"/>
  <c r="E30" i="69"/>
  <c r="AJ30" i="17"/>
  <c r="F30" i="17"/>
  <c r="AG31" i="69"/>
  <c r="C31" i="69"/>
  <c r="AH31" i="69"/>
  <c r="D31" i="69"/>
  <c r="AI31" i="69"/>
  <c r="E31" i="69"/>
  <c r="AJ31" i="17"/>
  <c r="F31" i="17"/>
  <c r="AG32" i="69"/>
  <c r="C32" i="69"/>
  <c r="AH32" i="69"/>
  <c r="D32" i="69"/>
  <c r="AI32" i="69"/>
  <c r="E32" i="69"/>
  <c r="AJ32" i="17"/>
  <c r="F32" i="17"/>
  <c r="AG33" i="69"/>
  <c r="C33" i="69"/>
  <c r="AH33" i="69"/>
  <c r="D33" i="69"/>
  <c r="AI33" i="69"/>
  <c r="E33" i="69"/>
  <c r="AJ33" i="17"/>
  <c r="F33" i="17"/>
  <c r="AG34" i="69"/>
  <c r="C34" i="69"/>
  <c r="AH34" i="69"/>
  <c r="D34" i="69"/>
  <c r="AI34" i="69"/>
  <c r="E34" i="69"/>
  <c r="AJ34" i="17"/>
  <c r="F34" i="17"/>
  <c r="AG35" i="69"/>
  <c r="C35" i="69"/>
  <c r="AH35" i="69"/>
  <c r="D35" i="69"/>
  <c r="AI35" i="69"/>
  <c r="E35" i="69"/>
  <c r="AJ7" i="17"/>
  <c r="F7" i="17"/>
  <c r="F7" i="69" s="1"/>
  <c r="AI7" i="69"/>
  <c r="E7" i="69"/>
  <c r="AH7" i="69"/>
  <c r="D7" i="69"/>
  <c r="AG7" i="69"/>
  <c r="C7" i="69"/>
  <c r="AB35" i="17"/>
  <c r="AB26" i="69" s="1"/>
  <c r="AC35" i="17"/>
  <c r="AC27" i="69" s="1"/>
  <c r="AD35" i="17"/>
  <c r="AE26" i="17"/>
  <c r="AC26" i="49" s="1"/>
  <c r="AE27" i="17"/>
  <c r="AO27" i="17" s="1"/>
  <c r="AE28" i="17"/>
  <c r="AE30" i="17"/>
  <c r="AD30" i="49" s="1"/>
  <c r="AE31" i="17"/>
  <c r="AB32" i="69"/>
  <c r="AE32" i="17"/>
  <c r="AE33" i="17"/>
  <c r="AD33" i="49" s="1"/>
  <c r="AC34" i="69"/>
  <c r="AE34" i="17"/>
  <c r="AE8" i="17"/>
  <c r="AB9" i="69"/>
  <c r="AE9" i="17"/>
  <c r="AB9" i="49" s="1"/>
  <c r="AC10" i="69"/>
  <c r="AM10" i="69" s="1"/>
  <c r="AE10" i="17"/>
  <c r="AO10" i="17" s="1"/>
  <c r="AE11" i="17"/>
  <c r="AB12" i="69"/>
  <c r="AE12" i="17"/>
  <c r="AE12" i="49" s="1"/>
  <c r="AE13" i="17"/>
  <c r="AB13" i="49" s="1"/>
  <c r="AL13" i="49" s="1"/>
  <c r="AB14" i="69"/>
  <c r="AE14" i="17"/>
  <c r="AE15" i="17"/>
  <c r="AB16" i="69"/>
  <c r="AC16" i="69"/>
  <c r="AM16" i="69" s="1"/>
  <c r="AE16" i="17"/>
  <c r="AC16" i="49" s="1"/>
  <c r="AB17" i="69"/>
  <c r="AE17" i="17"/>
  <c r="AE17" i="49" s="1"/>
  <c r="AE18" i="17"/>
  <c r="AC18" i="49" s="1"/>
  <c r="AE19" i="17"/>
  <c r="AE19" i="49" s="1"/>
  <c r="AB20" i="69"/>
  <c r="AC20" i="69"/>
  <c r="AM20" i="69" s="1"/>
  <c r="AE20" i="17"/>
  <c r="AB20" i="49" s="1"/>
  <c r="AL20" i="49" s="1"/>
  <c r="AE21" i="17"/>
  <c r="AE22" i="17"/>
  <c r="AB23" i="69"/>
  <c r="AL23" i="69" s="1"/>
  <c r="AE23" i="17"/>
  <c r="AD23" i="49" s="1"/>
  <c r="AB24" i="69"/>
  <c r="AL24" i="69" s="1"/>
  <c r="AE24" i="17"/>
  <c r="AE25" i="17"/>
  <c r="AE7" i="17"/>
  <c r="AC7" i="69"/>
  <c r="AB7" i="69"/>
  <c r="AL7" i="69" s="1"/>
  <c r="AG8" i="49"/>
  <c r="C8" i="49"/>
  <c r="AJ8" i="49"/>
  <c r="C9" i="49"/>
  <c r="D9" i="49"/>
  <c r="F9" i="49"/>
  <c r="AG10" i="49"/>
  <c r="C10" i="49"/>
  <c r="AH10" i="49"/>
  <c r="D10" i="49"/>
  <c r="AI10" i="49"/>
  <c r="AJ10" i="49"/>
  <c r="F10" i="49"/>
  <c r="AG11" i="49"/>
  <c r="C11" i="49"/>
  <c r="AH11" i="49"/>
  <c r="D11" i="49"/>
  <c r="AI11" i="49"/>
  <c r="AJ11" i="49"/>
  <c r="F11" i="49"/>
  <c r="AG12" i="49"/>
  <c r="AL12" i="49" s="1"/>
  <c r="C12" i="49"/>
  <c r="AH12" i="49"/>
  <c r="D12" i="49"/>
  <c r="AI12" i="49"/>
  <c r="AJ12" i="49"/>
  <c r="F12" i="49"/>
  <c r="AG13" i="49"/>
  <c r="C13" i="49"/>
  <c r="AH13" i="49"/>
  <c r="D13" i="49"/>
  <c r="AI13" i="49"/>
  <c r="E13" i="49"/>
  <c r="AJ13" i="49"/>
  <c r="F13" i="49"/>
  <c r="AG14" i="49"/>
  <c r="C14" i="49"/>
  <c r="D14" i="49"/>
  <c r="E14" i="49"/>
  <c r="AJ14" i="49"/>
  <c r="F14" i="49"/>
  <c r="AG15" i="49"/>
  <c r="C15" i="49"/>
  <c r="D15" i="49"/>
  <c r="E15" i="49"/>
  <c r="AJ15" i="49"/>
  <c r="F15" i="49"/>
  <c r="AG16" i="49"/>
  <c r="C16" i="49"/>
  <c r="D16" i="49"/>
  <c r="E16" i="49"/>
  <c r="AJ16" i="49"/>
  <c r="F16" i="49"/>
  <c r="C17" i="49"/>
  <c r="D17" i="49"/>
  <c r="E17" i="49"/>
  <c r="F17" i="49"/>
  <c r="AG18" i="49"/>
  <c r="C18" i="49"/>
  <c r="D18" i="49"/>
  <c r="E18" i="49"/>
  <c r="F18" i="49"/>
  <c r="D19" i="49"/>
  <c r="F19" i="49"/>
  <c r="AG20" i="49"/>
  <c r="C20" i="49"/>
  <c r="AH20" i="49"/>
  <c r="D20" i="49"/>
  <c r="AI20" i="49"/>
  <c r="E20" i="49"/>
  <c r="AJ20" i="49"/>
  <c r="F20" i="49"/>
  <c r="AG21" i="49"/>
  <c r="AH21" i="49"/>
  <c r="AI21" i="49"/>
  <c r="AJ21" i="49"/>
  <c r="AG22" i="49"/>
  <c r="AH22" i="49"/>
  <c r="AI22" i="49"/>
  <c r="AJ22" i="49"/>
  <c r="F22" i="49"/>
  <c r="AG23" i="49"/>
  <c r="AH23" i="49"/>
  <c r="AJ23" i="49"/>
  <c r="AH24" i="49"/>
  <c r="AJ24" i="49"/>
  <c r="AG25" i="49"/>
  <c r="AH25" i="49"/>
  <c r="AI25" i="49"/>
  <c r="AJ25" i="49"/>
  <c r="AG26" i="49"/>
  <c r="AH26" i="49"/>
  <c r="AI26" i="49"/>
  <c r="E26" i="49"/>
  <c r="AJ26" i="49"/>
  <c r="AG27" i="49"/>
  <c r="AH27" i="49"/>
  <c r="AI27" i="49"/>
  <c r="E27" i="49"/>
  <c r="AJ27" i="49"/>
  <c r="D28" i="49"/>
  <c r="AG30" i="49"/>
  <c r="C30" i="49"/>
  <c r="AH30" i="49"/>
  <c r="AI30" i="49"/>
  <c r="AJ30" i="49"/>
  <c r="D31" i="49"/>
  <c r="AG32" i="49"/>
  <c r="AH32" i="49"/>
  <c r="AI32" i="49"/>
  <c r="E32" i="49"/>
  <c r="AJ32" i="49"/>
  <c r="D33" i="49"/>
  <c r="AG34" i="49"/>
  <c r="C34" i="49"/>
  <c r="AH34" i="49"/>
  <c r="AI34" i="49"/>
  <c r="E34" i="49"/>
  <c r="AJ34" i="49"/>
  <c r="C35" i="49"/>
  <c r="D35" i="49"/>
  <c r="AI35" i="49"/>
  <c r="AS35" i="49" s="1"/>
  <c r="AJ35" i="49"/>
  <c r="F35" i="49"/>
  <c r="AB8" i="49"/>
  <c r="AC8" i="49"/>
  <c r="AD8" i="49"/>
  <c r="AE8" i="49"/>
  <c r="AC9" i="49"/>
  <c r="AE10" i="49"/>
  <c r="AB11" i="49"/>
  <c r="AC11" i="49"/>
  <c r="AM11" i="49" s="1"/>
  <c r="AD11" i="49"/>
  <c r="AE11" i="49"/>
  <c r="AB12" i="49"/>
  <c r="AC12" i="49"/>
  <c r="AD12" i="49"/>
  <c r="AN12" i="49" s="1"/>
  <c r="AC14" i="49"/>
  <c r="AE14" i="49"/>
  <c r="AB15" i="49"/>
  <c r="AC15" i="49"/>
  <c r="AD15" i="49"/>
  <c r="AE15" i="49"/>
  <c r="AB16" i="49"/>
  <c r="AE16" i="49"/>
  <c r="AD17" i="49"/>
  <c r="AB18" i="49"/>
  <c r="AL18" i="49" s="1"/>
  <c r="AE18" i="49"/>
  <c r="AC19" i="49"/>
  <c r="AD19" i="49"/>
  <c r="AB21" i="49"/>
  <c r="AL21" i="49" s="1"/>
  <c r="AC21" i="49"/>
  <c r="AD21" i="49"/>
  <c r="AN21" i="49" s="1"/>
  <c r="AE21" i="49"/>
  <c r="AB22" i="49"/>
  <c r="AC22" i="49"/>
  <c r="AD22" i="49"/>
  <c r="AE22" i="49"/>
  <c r="AB23" i="49"/>
  <c r="AC23" i="49"/>
  <c r="AB24" i="49"/>
  <c r="AC24" i="49"/>
  <c r="AD24" i="49"/>
  <c r="AE24" i="49"/>
  <c r="AB25" i="49"/>
  <c r="AC25" i="49"/>
  <c r="AD25" i="49"/>
  <c r="AE25" i="49"/>
  <c r="AO25" i="49" s="1"/>
  <c r="AB28" i="49"/>
  <c r="AD28" i="49"/>
  <c r="AB30" i="49"/>
  <c r="AL30" i="49" s="1"/>
  <c r="AE30" i="49"/>
  <c r="AB31" i="49"/>
  <c r="AC31" i="49"/>
  <c r="AD31" i="49"/>
  <c r="AE31" i="49"/>
  <c r="AC32" i="49"/>
  <c r="AB33" i="49"/>
  <c r="AB34" i="49"/>
  <c r="AD34" i="49"/>
  <c r="AD7" i="49"/>
  <c r="AB7" i="49"/>
  <c r="AA10" i="63"/>
  <c r="AB10" i="63"/>
  <c r="AC10" i="63"/>
  <c r="AA32" i="63"/>
  <c r="AB32" i="63"/>
  <c r="AC32" i="63"/>
  <c r="AA33" i="63"/>
  <c r="AB33" i="63"/>
  <c r="AC33" i="63"/>
  <c r="AA34" i="63"/>
  <c r="AB34" i="63"/>
  <c r="AC34" i="63"/>
  <c r="AA35" i="63"/>
  <c r="AB35" i="63"/>
  <c r="AC35" i="63"/>
  <c r="AA36" i="63"/>
  <c r="AB36" i="63"/>
  <c r="AC36" i="63"/>
  <c r="AA37" i="63"/>
  <c r="AB37" i="63"/>
  <c r="AC37" i="63"/>
  <c r="AC32" i="64"/>
  <c r="E32" i="64"/>
  <c r="AC33" i="64"/>
  <c r="E33" i="64"/>
  <c r="AC34" i="64"/>
  <c r="E34" i="64"/>
  <c r="AC35" i="64"/>
  <c r="E35" i="64"/>
  <c r="AC36" i="64"/>
  <c r="E36" i="64"/>
  <c r="AC37" i="64"/>
  <c r="E37" i="64"/>
  <c r="AB32" i="64"/>
  <c r="D32" i="64"/>
  <c r="AB33" i="64"/>
  <c r="D33" i="64"/>
  <c r="AB34" i="64"/>
  <c r="D34" i="64"/>
  <c r="AB35" i="64"/>
  <c r="D35" i="64"/>
  <c r="AB36" i="64"/>
  <c r="D36" i="64"/>
  <c r="AB37" i="64"/>
  <c r="D37" i="64"/>
  <c r="AA32" i="64"/>
  <c r="C32" i="64"/>
  <c r="AA33" i="64"/>
  <c r="C33" i="64"/>
  <c r="AA34" i="64"/>
  <c r="C34" i="64"/>
  <c r="AA35" i="64"/>
  <c r="C35" i="64"/>
  <c r="AA36" i="64"/>
  <c r="C36" i="64"/>
  <c r="AA37" i="64"/>
  <c r="C37" i="64"/>
  <c r="AA10" i="64"/>
  <c r="C10" i="64"/>
  <c r="AB10" i="64"/>
  <c r="D10" i="64"/>
  <c r="AC10" i="64"/>
  <c r="AA11" i="64"/>
  <c r="C11" i="64"/>
  <c r="AB11" i="64"/>
  <c r="D11" i="64"/>
  <c r="AA12" i="64"/>
  <c r="C12" i="64"/>
  <c r="AB12" i="64"/>
  <c r="D12" i="64"/>
  <c r="AA13" i="64"/>
  <c r="C13" i="64"/>
  <c r="AB13" i="64"/>
  <c r="D13" i="64"/>
  <c r="AA14" i="64"/>
  <c r="C14" i="64"/>
  <c r="AB14" i="64"/>
  <c r="D14" i="64"/>
  <c r="AA15" i="64"/>
  <c r="C15" i="64"/>
  <c r="AB15" i="64"/>
  <c r="D15" i="64"/>
  <c r="AA16" i="64"/>
  <c r="C16" i="64"/>
  <c r="AB16" i="64"/>
  <c r="D16" i="64"/>
  <c r="AA17" i="64"/>
  <c r="C17" i="64"/>
  <c r="AB17" i="64"/>
  <c r="D17" i="64"/>
  <c r="AA18" i="64"/>
  <c r="C18" i="64"/>
  <c r="AB18" i="64"/>
  <c r="D18" i="64"/>
  <c r="AA19" i="64"/>
  <c r="C19" i="64"/>
  <c r="AB19" i="64"/>
  <c r="D19" i="64"/>
  <c r="AA20" i="64"/>
  <c r="C20" i="64"/>
  <c r="AB20" i="64"/>
  <c r="D20" i="64"/>
  <c r="AA21" i="64"/>
  <c r="C21" i="64"/>
  <c r="AB21" i="64"/>
  <c r="D21" i="64"/>
  <c r="AA22" i="64"/>
  <c r="C22" i="64"/>
  <c r="AB22" i="64"/>
  <c r="D22" i="64"/>
  <c r="AA23" i="64"/>
  <c r="C23" i="64"/>
  <c r="AB23" i="64"/>
  <c r="D23" i="64"/>
  <c r="AA24" i="64"/>
  <c r="C24" i="64"/>
  <c r="AB24" i="64"/>
  <c r="D24" i="64"/>
  <c r="AA25" i="64"/>
  <c r="C25" i="64"/>
  <c r="AB25" i="64"/>
  <c r="D25" i="64"/>
  <c r="AA26" i="64"/>
  <c r="C26" i="64"/>
  <c r="AB26" i="64"/>
  <c r="D26" i="64"/>
  <c r="AA27" i="64"/>
  <c r="C27" i="64"/>
  <c r="AB27" i="64"/>
  <c r="D27" i="64"/>
  <c r="AA28" i="64"/>
  <c r="C28" i="64"/>
  <c r="AB28" i="64"/>
  <c r="D28" i="64"/>
  <c r="AA29" i="64"/>
  <c r="C29" i="64"/>
  <c r="AB29" i="64"/>
  <c r="D29" i="64"/>
  <c r="AA30" i="64"/>
  <c r="C30" i="64"/>
  <c r="AB30" i="64"/>
  <c r="D30" i="64"/>
  <c r="AB9" i="64"/>
  <c r="D9" i="64"/>
  <c r="AA9" i="64"/>
  <c r="C9" i="64"/>
  <c r="F9" i="64"/>
  <c r="G9" i="64"/>
  <c r="H9" i="64"/>
  <c r="J9" i="64"/>
  <c r="K9" i="64"/>
  <c r="L9" i="64"/>
  <c r="N9" i="64"/>
  <c r="O9" i="64"/>
  <c r="P9" i="64"/>
  <c r="R9" i="64"/>
  <c r="S9" i="64"/>
  <c r="T9" i="64"/>
  <c r="V9" i="64"/>
  <c r="W9" i="64"/>
  <c r="X9" i="64"/>
  <c r="F10" i="64"/>
  <c r="G10" i="64"/>
  <c r="H10" i="64"/>
  <c r="J10" i="64"/>
  <c r="K10" i="64"/>
  <c r="L10" i="64"/>
  <c r="N10" i="64"/>
  <c r="O10" i="64"/>
  <c r="P10" i="64"/>
  <c r="R10" i="64"/>
  <c r="S10" i="64"/>
  <c r="T10" i="64"/>
  <c r="V10" i="64"/>
  <c r="W10" i="64"/>
  <c r="X10" i="64"/>
  <c r="F11" i="64"/>
  <c r="G11" i="64"/>
  <c r="H11" i="64"/>
  <c r="J11" i="64"/>
  <c r="K11" i="64"/>
  <c r="L11" i="64"/>
  <c r="N11" i="64"/>
  <c r="O11" i="64"/>
  <c r="P11" i="64"/>
  <c r="R11" i="64"/>
  <c r="S11" i="64"/>
  <c r="T11" i="64"/>
  <c r="V11" i="64"/>
  <c r="W11" i="64"/>
  <c r="X11" i="64"/>
  <c r="F12" i="64"/>
  <c r="G12" i="64"/>
  <c r="H12" i="64"/>
  <c r="J12" i="64"/>
  <c r="K12" i="64"/>
  <c r="L12" i="64"/>
  <c r="N12" i="64"/>
  <c r="O12" i="64"/>
  <c r="P12" i="64"/>
  <c r="R12" i="64"/>
  <c r="S12" i="64"/>
  <c r="T12" i="64"/>
  <c r="V12" i="64"/>
  <c r="W12" i="64"/>
  <c r="X12" i="64"/>
  <c r="F13" i="64"/>
  <c r="G13" i="64"/>
  <c r="H13" i="64"/>
  <c r="J13" i="64"/>
  <c r="K13" i="64"/>
  <c r="L13" i="64"/>
  <c r="N13" i="64"/>
  <c r="O13" i="64"/>
  <c r="P13" i="64"/>
  <c r="R13" i="64"/>
  <c r="S13" i="64"/>
  <c r="T13" i="64"/>
  <c r="V13" i="64"/>
  <c r="W13" i="64"/>
  <c r="X13" i="64"/>
  <c r="F14" i="64"/>
  <c r="G14" i="64"/>
  <c r="H14" i="64"/>
  <c r="J14" i="64"/>
  <c r="K14" i="64"/>
  <c r="L14" i="64"/>
  <c r="N14" i="64"/>
  <c r="O14" i="64"/>
  <c r="P14" i="64"/>
  <c r="R14" i="64"/>
  <c r="S14" i="64"/>
  <c r="T14" i="64"/>
  <c r="V14" i="64"/>
  <c r="W14" i="64"/>
  <c r="X14" i="64"/>
  <c r="F15" i="64"/>
  <c r="G15" i="64"/>
  <c r="H15" i="64"/>
  <c r="J15" i="64"/>
  <c r="K15" i="64"/>
  <c r="L15" i="64"/>
  <c r="N15" i="64"/>
  <c r="O15" i="64"/>
  <c r="P15" i="64"/>
  <c r="R15" i="64"/>
  <c r="S15" i="64"/>
  <c r="T15" i="64"/>
  <c r="V15" i="64"/>
  <c r="W15" i="64"/>
  <c r="X15" i="64"/>
  <c r="F16" i="64"/>
  <c r="G16" i="64"/>
  <c r="H16" i="64"/>
  <c r="J16" i="64"/>
  <c r="K16" i="64"/>
  <c r="L16" i="64"/>
  <c r="N16" i="64"/>
  <c r="O16" i="64"/>
  <c r="P16" i="64"/>
  <c r="R16" i="64"/>
  <c r="S16" i="64"/>
  <c r="T16" i="64"/>
  <c r="V16" i="64"/>
  <c r="W16" i="64"/>
  <c r="X16" i="64"/>
  <c r="F17" i="64"/>
  <c r="G17" i="64"/>
  <c r="H17" i="64"/>
  <c r="J17" i="64"/>
  <c r="K17" i="64"/>
  <c r="L17" i="64"/>
  <c r="N17" i="64"/>
  <c r="O17" i="64"/>
  <c r="P17" i="64"/>
  <c r="R17" i="64"/>
  <c r="S17" i="64"/>
  <c r="T17" i="64"/>
  <c r="V17" i="64"/>
  <c r="W17" i="64"/>
  <c r="X17" i="64"/>
  <c r="F18" i="64"/>
  <c r="G18" i="64"/>
  <c r="H18" i="64"/>
  <c r="J18" i="64"/>
  <c r="K18" i="64"/>
  <c r="L18" i="64"/>
  <c r="N18" i="64"/>
  <c r="O18" i="64"/>
  <c r="P18" i="64"/>
  <c r="R18" i="64"/>
  <c r="S18" i="64"/>
  <c r="T18" i="64"/>
  <c r="V18" i="64"/>
  <c r="W18" i="64"/>
  <c r="X18" i="64"/>
  <c r="F19" i="64"/>
  <c r="G19" i="64"/>
  <c r="H19" i="64"/>
  <c r="J19" i="64"/>
  <c r="K19" i="64"/>
  <c r="L19" i="64"/>
  <c r="N19" i="64"/>
  <c r="O19" i="64"/>
  <c r="P19" i="64"/>
  <c r="R19" i="64"/>
  <c r="S19" i="64"/>
  <c r="T19" i="64"/>
  <c r="V19" i="64"/>
  <c r="W19" i="64"/>
  <c r="X19" i="64"/>
  <c r="F20" i="64"/>
  <c r="G20" i="64"/>
  <c r="H20" i="64"/>
  <c r="J20" i="64"/>
  <c r="K20" i="64"/>
  <c r="L20" i="64"/>
  <c r="N20" i="64"/>
  <c r="O20" i="64"/>
  <c r="P20" i="64"/>
  <c r="R20" i="64"/>
  <c r="S20" i="64"/>
  <c r="T20" i="64"/>
  <c r="V20" i="64"/>
  <c r="W20" i="64"/>
  <c r="X20" i="64"/>
  <c r="F21" i="64"/>
  <c r="G21" i="64"/>
  <c r="H21" i="64"/>
  <c r="J21" i="64"/>
  <c r="K21" i="64"/>
  <c r="L21" i="64"/>
  <c r="N21" i="64"/>
  <c r="O21" i="64"/>
  <c r="P21" i="64"/>
  <c r="R21" i="64"/>
  <c r="S21" i="64"/>
  <c r="T21" i="64"/>
  <c r="V21" i="64"/>
  <c r="W21" i="64"/>
  <c r="X21" i="64"/>
  <c r="F22" i="64"/>
  <c r="G22" i="64"/>
  <c r="H22" i="64"/>
  <c r="J22" i="64"/>
  <c r="K22" i="64"/>
  <c r="L22" i="64"/>
  <c r="N22" i="64"/>
  <c r="O22" i="64"/>
  <c r="P22" i="64"/>
  <c r="R22" i="64"/>
  <c r="S22" i="64"/>
  <c r="T22" i="64"/>
  <c r="V22" i="64"/>
  <c r="W22" i="64"/>
  <c r="X22" i="64"/>
  <c r="F23" i="64"/>
  <c r="G23" i="64"/>
  <c r="H23" i="64"/>
  <c r="J23" i="64"/>
  <c r="K23" i="64"/>
  <c r="L23" i="64"/>
  <c r="N23" i="64"/>
  <c r="O23" i="64"/>
  <c r="P23" i="64"/>
  <c r="R23" i="64"/>
  <c r="S23" i="64"/>
  <c r="T23" i="64"/>
  <c r="V23" i="64"/>
  <c r="W23" i="64"/>
  <c r="X23" i="64"/>
  <c r="F24" i="64"/>
  <c r="G24" i="64"/>
  <c r="H24" i="64"/>
  <c r="J24" i="64"/>
  <c r="K24" i="64"/>
  <c r="L24" i="64"/>
  <c r="N24" i="64"/>
  <c r="O24" i="64"/>
  <c r="P24" i="64"/>
  <c r="R24" i="64"/>
  <c r="S24" i="64"/>
  <c r="T24" i="64"/>
  <c r="V24" i="64"/>
  <c r="W24" i="64"/>
  <c r="X24" i="64"/>
  <c r="F25" i="64"/>
  <c r="G25" i="64"/>
  <c r="H25" i="64"/>
  <c r="J25" i="64"/>
  <c r="K25" i="64"/>
  <c r="L25" i="64"/>
  <c r="N25" i="64"/>
  <c r="O25" i="64"/>
  <c r="P25" i="64"/>
  <c r="R25" i="64"/>
  <c r="S25" i="64"/>
  <c r="T25" i="64"/>
  <c r="V25" i="64"/>
  <c r="W25" i="64"/>
  <c r="X25" i="64"/>
  <c r="F26" i="64"/>
  <c r="G26" i="64"/>
  <c r="H26" i="64"/>
  <c r="J26" i="64"/>
  <c r="K26" i="64"/>
  <c r="L26" i="64"/>
  <c r="N26" i="64"/>
  <c r="O26" i="64"/>
  <c r="P26" i="64"/>
  <c r="R26" i="64"/>
  <c r="S26" i="64"/>
  <c r="T26" i="64"/>
  <c r="V26" i="64"/>
  <c r="W26" i="64"/>
  <c r="X26" i="64"/>
  <c r="F27" i="64"/>
  <c r="G27" i="64"/>
  <c r="H27" i="64"/>
  <c r="J27" i="64"/>
  <c r="K27" i="64"/>
  <c r="L27" i="64"/>
  <c r="N27" i="64"/>
  <c r="O27" i="64"/>
  <c r="P27" i="64"/>
  <c r="R27" i="64"/>
  <c r="S27" i="64"/>
  <c r="T27" i="64"/>
  <c r="V27" i="64"/>
  <c r="W27" i="64"/>
  <c r="X27" i="64"/>
  <c r="F28" i="64"/>
  <c r="G28" i="64"/>
  <c r="H28" i="64"/>
  <c r="J28" i="64"/>
  <c r="K28" i="64"/>
  <c r="L28" i="64"/>
  <c r="N28" i="64"/>
  <c r="O28" i="64"/>
  <c r="P28" i="64"/>
  <c r="R28" i="64"/>
  <c r="S28" i="64"/>
  <c r="T28" i="64"/>
  <c r="V28" i="64"/>
  <c r="W28" i="64"/>
  <c r="X28" i="64"/>
  <c r="F29" i="64"/>
  <c r="G29" i="64"/>
  <c r="H29" i="64"/>
  <c r="J29" i="64"/>
  <c r="K29" i="64"/>
  <c r="L29" i="64"/>
  <c r="N29" i="64"/>
  <c r="O29" i="64"/>
  <c r="P29" i="64"/>
  <c r="R29" i="64"/>
  <c r="S29" i="64"/>
  <c r="T29" i="64"/>
  <c r="V29" i="64"/>
  <c r="W29" i="64"/>
  <c r="X29" i="64"/>
  <c r="F30" i="64"/>
  <c r="G30" i="64"/>
  <c r="H30" i="64"/>
  <c r="J30" i="64"/>
  <c r="K30" i="64"/>
  <c r="L30" i="64"/>
  <c r="N30" i="64"/>
  <c r="O30" i="64"/>
  <c r="P30" i="64"/>
  <c r="R30" i="64"/>
  <c r="S30" i="64"/>
  <c r="T30" i="64"/>
  <c r="V30" i="64"/>
  <c r="W30" i="64"/>
  <c r="X30" i="64"/>
  <c r="AI10" i="65"/>
  <c r="AJ10" i="65"/>
  <c r="E10" i="65"/>
  <c r="AK10" i="65" s="1"/>
  <c r="AI11" i="65"/>
  <c r="AJ11" i="65"/>
  <c r="AC11" i="65"/>
  <c r="AC11" i="64" s="1"/>
  <c r="E11" i="65"/>
  <c r="E11" i="64" s="1"/>
  <c r="AI12" i="65"/>
  <c r="AJ12" i="65"/>
  <c r="AC12" i="65"/>
  <c r="AC12" i="64" s="1"/>
  <c r="E12" i="65"/>
  <c r="AI13" i="65"/>
  <c r="AJ13" i="65"/>
  <c r="AC13" i="65"/>
  <c r="E13" i="65"/>
  <c r="AI14" i="65"/>
  <c r="AJ14" i="65"/>
  <c r="AC14" i="65"/>
  <c r="E14" i="65"/>
  <c r="E14" i="64" s="1"/>
  <c r="AI15" i="65"/>
  <c r="AJ15" i="65"/>
  <c r="AC15" i="65"/>
  <c r="E15" i="65"/>
  <c r="AI16" i="65"/>
  <c r="AJ16" i="65"/>
  <c r="AC16" i="65"/>
  <c r="E16" i="65"/>
  <c r="AI17" i="65"/>
  <c r="AJ17" i="65"/>
  <c r="AC17" i="65"/>
  <c r="E17" i="65"/>
  <c r="E17" i="64" s="1"/>
  <c r="AI18" i="65"/>
  <c r="AJ18" i="65"/>
  <c r="AC18" i="65"/>
  <c r="AC18" i="64" s="1"/>
  <c r="E18" i="65"/>
  <c r="AI19" i="65"/>
  <c r="AJ19" i="65"/>
  <c r="AC19" i="65"/>
  <c r="E19" i="65"/>
  <c r="AI20" i="65"/>
  <c r="AJ20" i="65"/>
  <c r="AC20" i="65"/>
  <c r="E20" i="65"/>
  <c r="AI21" i="65"/>
  <c r="AJ21" i="65"/>
  <c r="AC21" i="65"/>
  <c r="E21" i="65"/>
  <c r="E21" i="64" s="1"/>
  <c r="AI22" i="65"/>
  <c r="AJ22" i="65"/>
  <c r="AC22" i="65"/>
  <c r="AC22" i="64" s="1"/>
  <c r="E22" i="65"/>
  <c r="AI23" i="65"/>
  <c r="AJ23" i="65"/>
  <c r="AC23" i="65"/>
  <c r="E23" i="65"/>
  <c r="AI24" i="65"/>
  <c r="AJ24" i="65"/>
  <c r="AC24" i="65"/>
  <c r="E24" i="65"/>
  <c r="AI25" i="65"/>
  <c r="AJ25" i="65"/>
  <c r="AC25" i="65"/>
  <c r="E25" i="65"/>
  <c r="E25" i="64" s="1"/>
  <c r="AI26" i="65"/>
  <c r="AJ26" i="65"/>
  <c r="AC26" i="65"/>
  <c r="AC26" i="64" s="1"/>
  <c r="E26" i="65"/>
  <c r="AI27" i="65"/>
  <c r="AJ27" i="65"/>
  <c r="AC27" i="65"/>
  <c r="E27" i="65"/>
  <c r="AI28" i="65"/>
  <c r="AJ28" i="65"/>
  <c r="AC28" i="65"/>
  <c r="E28" i="65"/>
  <c r="AI29" i="65"/>
  <c r="AJ29" i="65"/>
  <c r="AC29" i="65"/>
  <c r="E29" i="65"/>
  <c r="E29" i="64" s="1"/>
  <c r="AI30" i="65"/>
  <c r="AJ30" i="65"/>
  <c r="AC30" i="65"/>
  <c r="AC30" i="64" s="1"/>
  <c r="E30" i="65"/>
  <c r="AC9" i="65"/>
  <c r="E9" i="65"/>
  <c r="E9" i="64" s="1"/>
  <c r="AJ9" i="65"/>
  <c r="AI9" i="65"/>
  <c r="I9" i="65"/>
  <c r="I10" i="65"/>
  <c r="I11" i="65"/>
  <c r="I11" i="64" s="1"/>
  <c r="I12" i="65"/>
  <c r="I12" i="64" s="1"/>
  <c r="M9" i="65"/>
  <c r="M10" i="65"/>
  <c r="M11" i="65"/>
  <c r="M11" i="64" s="1"/>
  <c r="M12" i="65"/>
  <c r="M12" i="64" s="1"/>
  <c r="Q9" i="65"/>
  <c r="Q10" i="65"/>
  <c r="Q11" i="65"/>
  <c r="Q11" i="64" s="1"/>
  <c r="Q12" i="65"/>
  <c r="Q12" i="64" s="1"/>
  <c r="U9" i="65"/>
  <c r="U10" i="65"/>
  <c r="U11" i="65"/>
  <c r="U11" i="64" s="1"/>
  <c r="U12" i="65"/>
  <c r="U12" i="64" s="1"/>
  <c r="Y9" i="65"/>
  <c r="Y10" i="65"/>
  <c r="Y11" i="65"/>
  <c r="Y11" i="64" s="1"/>
  <c r="Y12" i="65"/>
  <c r="Y12" i="64" s="1"/>
  <c r="I13" i="65"/>
  <c r="I16" i="65"/>
  <c r="I17" i="65"/>
  <c r="I17" i="64" s="1"/>
  <c r="I18" i="65"/>
  <c r="I18" i="64" s="1"/>
  <c r="M13" i="65"/>
  <c r="M16" i="65"/>
  <c r="M17" i="65"/>
  <c r="M17" i="64" s="1"/>
  <c r="M18" i="65"/>
  <c r="M18" i="64" s="1"/>
  <c r="Q13" i="65"/>
  <c r="Q16" i="65"/>
  <c r="Q17" i="65"/>
  <c r="Q17" i="64" s="1"/>
  <c r="Q18" i="65"/>
  <c r="Q18" i="64" s="1"/>
  <c r="U13" i="65"/>
  <c r="U16" i="65"/>
  <c r="U17" i="65"/>
  <c r="U17" i="64" s="1"/>
  <c r="U18" i="65"/>
  <c r="U18" i="64" s="1"/>
  <c r="Y13" i="65"/>
  <c r="Y16" i="65"/>
  <c r="Y17" i="65"/>
  <c r="Y17" i="64" s="1"/>
  <c r="Y18" i="65"/>
  <c r="Y18" i="64" s="1"/>
  <c r="I19" i="65"/>
  <c r="I20" i="65"/>
  <c r="I21" i="65"/>
  <c r="I21" i="64" s="1"/>
  <c r="I22" i="65"/>
  <c r="I22" i="64" s="1"/>
  <c r="M19" i="65"/>
  <c r="M20" i="65"/>
  <c r="M21" i="65"/>
  <c r="M21" i="64" s="1"/>
  <c r="M22" i="65"/>
  <c r="M22" i="64" s="1"/>
  <c r="Q19" i="65"/>
  <c r="Q20" i="65"/>
  <c r="Q21" i="65"/>
  <c r="Q21" i="64" s="1"/>
  <c r="Q22" i="65"/>
  <c r="Q22" i="64" s="1"/>
  <c r="U19" i="65"/>
  <c r="U20" i="65"/>
  <c r="U21" i="65"/>
  <c r="U21" i="64" s="1"/>
  <c r="U22" i="65"/>
  <c r="U22" i="64" s="1"/>
  <c r="Y19" i="65"/>
  <c r="Y20" i="65"/>
  <c r="Y21" i="65"/>
  <c r="Y21" i="64" s="1"/>
  <c r="Y22" i="65"/>
  <c r="Y22" i="64" s="1"/>
  <c r="I23" i="65"/>
  <c r="I24" i="65"/>
  <c r="I25" i="65"/>
  <c r="I25" i="64" s="1"/>
  <c r="I26" i="65"/>
  <c r="I26" i="64" s="1"/>
  <c r="I27" i="65"/>
  <c r="I28" i="65"/>
  <c r="M23" i="65"/>
  <c r="M23" i="64" s="1"/>
  <c r="M24" i="65"/>
  <c r="M24" i="64" s="1"/>
  <c r="M25" i="65"/>
  <c r="M26" i="65"/>
  <c r="M27" i="65"/>
  <c r="M27" i="64" s="1"/>
  <c r="M28" i="65"/>
  <c r="M28" i="64" s="1"/>
  <c r="Q23" i="65"/>
  <c r="Q24" i="65"/>
  <c r="Q25" i="65"/>
  <c r="Q25" i="64" s="1"/>
  <c r="Q26" i="65"/>
  <c r="Q26" i="64" s="1"/>
  <c r="Q27" i="65"/>
  <c r="Q28" i="65"/>
  <c r="U23" i="65"/>
  <c r="U23" i="64" s="1"/>
  <c r="U24" i="65"/>
  <c r="U24" i="64" s="1"/>
  <c r="U25" i="65"/>
  <c r="U26" i="65"/>
  <c r="U27" i="65"/>
  <c r="U27" i="64" s="1"/>
  <c r="U28" i="65"/>
  <c r="U28" i="64" s="1"/>
  <c r="Y23" i="65"/>
  <c r="Y24" i="65"/>
  <c r="Y25" i="65"/>
  <c r="Y25" i="64" s="1"/>
  <c r="Y26" i="65"/>
  <c r="Y26" i="64" s="1"/>
  <c r="Y27" i="65"/>
  <c r="Y28" i="65"/>
  <c r="I29" i="65"/>
  <c r="I29" i="64" s="1"/>
  <c r="I30" i="65"/>
  <c r="I30" i="64" s="1"/>
  <c r="M29" i="65"/>
  <c r="M30" i="65"/>
  <c r="Q29" i="65"/>
  <c r="Q29" i="64" s="1"/>
  <c r="Q30" i="65"/>
  <c r="Q30" i="64" s="1"/>
  <c r="U29" i="65"/>
  <c r="U30" i="65"/>
  <c r="Y29" i="65"/>
  <c r="Y29" i="64" s="1"/>
  <c r="Y30" i="65"/>
  <c r="Y30" i="64" s="1"/>
  <c r="I14" i="65"/>
  <c r="I14" i="64" s="1"/>
  <c r="I15" i="65"/>
  <c r="I15" i="64" s="1"/>
  <c r="M14" i="65"/>
  <c r="M15" i="65"/>
  <c r="AG32" i="65"/>
  <c r="Y14" i="65"/>
  <c r="Y14" i="64" s="1"/>
  <c r="Y15" i="65"/>
  <c r="AS15" i="18"/>
  <c r="AS27" i="18"/>
  <c r="AS30" i="18"/>
  <c r="AS31" i="18"/>
  <c r="AS34" i="18"/>
  <c r="AS7" i="18"/>
  <c r="AR27" i="18"/>
  <c r="AR28" i="18"/>
  <c r="AR30" i="18"/>
  <c r="AR31" i="18"/>
  <c r="AR32" i="18"/>
  <c r="AR33" i="18"/>
  <c r="AR34" i="18"/>
  <c r="AR35" i="18"/>
  <c r="AR8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7" i="18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3" i="18"/>
  <c r="AQ24" i="18"/>
  <c r="AQ25" i="18"/>
  <c r="AQ26" i="18"/>
  <c r="AQ27" i="18"/>
  <c r="AQ28" i="18"/>
  <c r="AQ30" i="18"/>
  <c r="AQ31" i="18"/>
  <c r="AQ32" i="18"/>
  <c r="AQ33" i="18"/>
  <c r="AQ34" i="18"/>
  <c r="AQ35" i="18"/>
  <c r="AQ7" i="18"/>
  <c r="AP8" i="18"/>
  <c r="AP9" i="18"/>
  <c r="AP10" i="18"/>
  <c r="AP11" i="18"/>
  <c r="AP12" i="18"/>
  <c r="AP13" i="18"/>
  <c r="AP14" i="18"/>
  <c r="AP15" i="18"/>
  <c r="AP16" i="18"/>
  <c r="AP17" i="18"/>
  <c r="AP18" i="18"/>
  <c r="AP19" i="18"/>
  <c r="AP20" i="18"/>
  <c r="AP21" i="18"/>
  <c r="AP22" i="18"/>
  <c r="AP23" i="18"/>
  <c r="AP24" i="18"/>
  <c r="AP25" i="18"/>
  <c r="AP26" i="18"/>
  <c r="AP27" i="18"/>
  <c r="AP28" i="18"/>
  <c r="AP30" i="18"/>
  <c r="AP31" i="18"/>
  <c r="AP32" i="18"/>
  <c r="AP33" i="18"/>
  <c r="AP34" i="18"/>
  <c r="AP35" i="18"/>
  <c r="AP7" i="18"/>
  <c r="AK8" i="18"/>
  <c r="AL8" i="18"/>
  <c r="AM8" i="18"/>
  <c r="AK9" i="18"/>
  <c r="AL9" i="18"/>
  <c r="AM9" i="18"/>
  <c r="AK10" i="18"/>
  <c r="AL10" i="18"/>
  <c r="AM10" i="18"/>
  <c r="AK11" i="18"/>
  <c r="AL11" i="18"/>
  <c r="AM11" i="18"/>
  <c r="AK12" i="18"/>
  <c r="AL12" i="18"/>
  <c r="AM12" i="18"/>
  <c r="AK13" i="18"/>
  <c r="AL13" i="18"/>
  <c r="AM13" i="18"/>
  <c r="AK14" i="18"/>
  <c r="AL14" i="18"/>
  <c r="AM14" i="18"/>
  <c r="AK15" i="18"/>
  <c r="AL15" i="18"/>
  <c r="AM15" i="18"/>
  <c r="AK16" i="18"/>
  <c r="AL16" i="18"/>
  <c r="AM16" i="18"/>
  <c r="AK17" i="18"/>
  <c r="AL17" i="18"/>
  <c r="AM17" i="18"/>
  <c r="AK18" i="18"/>
  <c r="AL18" i="18"/>
  <c r="AM18" i="18"/>
  <c r="AK19" i="18"/>
  <c r="AL19" i="18"/>
  <c r="AM19" i="18"/>
  <c r="AK20" i="18"/>
  <c r="AL20" i="18"/>
  <c r="AM20" i="18"/>
  <c r="AK21" i="18"/>
  <c r="AL21" i="18"/>
  <c r="AM21" i="18"/>
  <c r="AK22" i="18"/>
  <c r="AL22" i="18"/>
  <c r="AM22" i="18"/>
  <c r="AK23" i="18"/>
  <c r="AL23" i="18"/>
  <c r="AM23" i="18"/>
  <c r="AK24" i="18"/>
  <c r="AL24" i="18"/>
  <c r="AM24" i="18"/>
  <c r="AK25" i="18"/>
  <c r="AL25" i="18"/>
  <c r="AM25" i="18"/>
  <c r="AK26" i="18"/>
  <c r="AL26" i="18"/>
  <c r="AM26" i="18"/>
  <c r="AK27" i="18"/>
  <c r="AL27" i="18"/>
  <c r="AM27" i="18"/>
  <c r="AN27" i="18"/>
  <c r="AK28" i="18"/>
  <c r="AL28" i="18"/>
  <c r="AM28" i="18"/>
  <c r="AK30" i="18"/>
  <c r="AL30" i="18"/>
  <c r="AM30" i="18"/>
  <c r="AN30" i="18"/>
  <c r="AK31" i="18"/>
  <c r="AL31" i="18"/>
  <c r="AM31" i="18"/>
  <c r="AK32" i="18"/>
  <c r="AL32" i="18"/>
  <c r="AM32" i="18"/>
  <c r="AK33" i="18"/>
  <c r="AL33" i="18"/>
  <c r="AM33" i="18"/>
  <c r="AK34" i="18"/>
  <c r="AL34" i="18"/>
  <c r="AM34" i="18"/>
  <c r="AN34" i="18"/>
  <c r="AK35" i="18"/>
  <c r="AL35" i="18"/>
  <c r="AM35" i="18"/>
  <c r="AM7" i="18"/>
  <c r="AL7" i="18"/>
  <c r="AK7" i="18"/>
  <c r="AT9" i="17"/>
  <c r="AT10" i="17"/>
  <c r="AT11" i="17"/>
  <c r="AT12" i="17"/>
  <c r="AT13" i="17"/>
  <c r="AT14" i="17"/>
  <c r="AT15" i="17"/>
  <c r="AT16" i="17"/>
  <c r="AT19" i="17"/>
  <c r="AT20" i="17"/>
  <c r="AT21" i="17"/>
  <c r="AT25" i="17"/>
  <c r="AT30" i="17"/>
  <c r="AS8" i="17"/>
  <c r="AS9" i="17"/>
  <c r="AS10" i="17"/>
  <c r="AS11" i="17"/>
  <c r="AS12" i="17"/>
  <c r="AS13" i="17"/>
  <c r="AS14" i="17"/>
  <c r="AS15" i="17"/>
  <c r="AS16" i="17"/>
  <c r="AS17" i="17"/>
  <c r="AS18" i="17"/>
  <c r="AS19" i="17"/>
  <c r="AS20" i="17"/>
  <c r="AS21" i="17"/>
  <c r="AS22" i="17"/>
  <c r="AS23" i="17"/>
  <c r="AS24" i="17"/>
  <c r="AS25" i="17"/>
  <c r="AS26" i="17"/>
  <c r="AS27" i="17"/>
  <c r="AS28" i="17"/>
  <c r="AS30" i="17"/>
  <c r="AS31" i="17"/>
  <c r="AS32" i="17"/>
  <c r="AS33" i="17"/>
  <c r="AS34" i="17"/>
  <c r="AS35" i="17"/>
  <c r="AS7" i="17"/>
  <c r="AR27" i="17"/>
  <c r="AR28" i="17"/>
  <c r="AR30" i="17"/>
  <c r="AR31" i="17"/>
  <c r="AR32" i="17"/>
  <c r="AR33" i="17"/>
  <c r="AR34" i="17"/>
  <c r="AR35" i="17"/>
  <c r="AR8" i="17"/>
  <c r="AR9" i="17"/>
  <c r="AR10" i="17"/>
  <c r="AR11" i="17"/>
  <c r="AR12" i="17"/>
  <c r="AR13" i="17"/>
  <c r="AR14" i="17"/>
  <c r="AR15" i="17"/>
  <c r="AR16" i="17"/>
  <c r="AR17" i="17"/>
  <c r="AR18" i="17"/>
  <c r="AR19" i="17"/>
  <c r="AR20" i="17"/>
  <c r="AR21" i="17"/>
  <c r="AR22" i="17"/>
  <c r="AR23" i="17"/>
  <c r="AR24" i="17"/>
  <c r="AR25" i="17"/>
  <c r="AR26" i="17"/>
  <c r="AR7" i="17"/>
  <c r="AQ8" i="17"/>
  <c r="AQ9" i="17"/>
  <c r="AQ10" i="17"/>
  <c r="AQ11" i="17"/>
  <c r="AQ12" i="17"/>
  <c r="AQ13" i="17"/>
  <c r="AQ14" i="17"/>
  <c r="AQ15" i="17"/>
  <c r="AQ16" i="17"/>
  <c r="AQ17" i="17"/>
  <c r="AQ18" i="17"/>
  <c r="AQ19" i="17"/>
  <c r="AQ20" i="17"/>
  <c r="AQ21" i="17"/>
  <c r="AQ22" i="17"/>
  <c r="AQ23" i="17"/>
  <c r="AQ24" i="17"/>
  <c r="AQ25" i="17"/>
  <c r="AQ26" i="17"/>
  <c r="AQ27" i="17"/>
  <c r="AQ28" i="17"/>
  <c r="AQ30" i="17"/>
  <c r="AQ31" i="17"/>
  <c r="AQ32" i="17"/>
  <c r="AQ33" i="17"/>
  <c r="AQ34" i="17"/>
  <c r="AQ35" i="17"/>
  <c r="AQ7" i="17"/>
  <c r="AL8" i="17"/>
  <c r="AM8" i="17"/>
  <c r="AN8" i="17"/>
  <c r="AL9" i="17"/>
  <c r="AM9" i="17"/>
  <c r="AN9" i="17"/>
  <c r="AL10" i="17"/>
  <c r="AM10" i="17"/>
  <c r="AN10" i="17"/>
  <c r="AL11" i="17"/>
  <c r="AM11" i="17"/>
  <c r="AN11" i="17"/>
  <c r="AO11" i="17"/>
  <c r="AL12" i="17"/>
  <c r="AM12" i="17"/>
  <c r="AN12" i="17"/>
  <c r="AO12" i="17"/>
  <c r="AL13" i="17"/>
  <c r="AM13" i="17"/>
  <c r="AN13" i="17"/>
  <c r="AO13" i="17"/>
  <c r="AL14" i="17"/>
  <c r="AM14" i="17"/>
  <c r="AN14" i="17"/>
  <c r="AO14" i="17"/>
  <c r="AL15" i="17"/>
  <c r="AM15" i="17"/>
  <c r="AN15" i="17"/>
  <c r="AO15" i="17"/>
  <c r="AL16" i="17"/>
  <c r="AM16" i="17"/>
  <c r="AN16" i="17"/>
  <c r="AO16" i="17"/>
  <c r="AL17" i="17"/>
  <c r="AM17" i="17"/>
  <c r="AN17" i="17"/>
  <c r="AL18" i="17"/>
  <c r="AM18" i="17"/>
  <c r="AN18" i="17"/>
  <c r="AL19" i="17"/>
  <c r="AM19" i="17"/>
  <c r="AN19" i="17"/>
  <c r="AL20" i="17"/>
  <c r="AM20" i="17"/>
  <c r="AN20" i="17"/>
  <c r="AO20" i="17"/>
  <c r="AL21" i="17"/>
  <c r="AM21" i="17"/>
  <c r="AN21" i="17"/>
  <c r="AO21" i="17"/>
  <c r="AL22" i="17"/>
  <c r="AM22" i="17"/>
  <c r="AN22" i="17"/>
  <c r="AO22" i="17"/>
  <c r="AL23" i="17"/>
  <c r="AM23" i="17"/>
  <c r="AN23" i="17"/>
  <c r="AO23" i="17"/>
  <c r="AL24" i="17"/>
  <c r="AM24" i="17"/>
  <c r="AN24" i="17"/>
  <c r="AO24" i="17"/>
  <c r="AL25" i="17"/>
  <c r="AM25" i="17"/>
  <c r="AN25" i="17"/>
  <c r="AO25" i="17"/>
  <c r="AL26" i="17"/>
  <c r="AM26" i="17"/>
  <c r="AN26" i="17"/>
  <c r="AO26" i="17"/>
  <c r="AL27" i="17"/>
  <c r="AM27" i="17"/>
  <c r="AN27" i="17"/>
  <c r="AL28" i="17"/>
  <c r="AM28" i="17"/>
  <c r="AN28" i="17"/>
  <c r="AO28" i="17"/>
  <c r="AL30" i="17"/>
  <c r="AM30" i="17"/>
  <c r="AN30" i="17"/>
  <c r="AO30" i="17"/>
  <c r="AL31" i="17"/>
  <c r="AM31" i="17"/>
  <c r="AN31" i="17"/>
  <c r="AO31" i="17"/>
  <c r="AL32" i="17"/>
  <c r="AM32" i="17"/>
  <c r="AN32" i="17"/>
  <c r="AO32" i="17"/>
  <c r="AL33" i="17"/>
  <c r="AM33" i="17"/>
  <c r="AN33" i="17"/>
  <c r="AO33" i="17"/>
  <c r="AL34" i="17"/>
  <c r="AM34" i="17"/>
  <c r="AN34" i="17"/>
  <c r="AO34" i="17"/>
  <c r="AL35" i="17"/>
  <c r="AM35" i="17"/>
  <c r="AN7" i="17"/>
  <c r="AM7" i="17"/>
  <c r="AL7" i="17"/>
  <c r="I15" i="14"/>
  <c r="D15" i="47" s="1"/>
  <c r="E18" i="14"/>
  <c r="G18" i="14"/>
  <c r="C18" i="14"/>
  <c r="E17" i="14"/>
  <c r="G17" i="14"/>
  <c r="C17" i="14"/>
  <c r="C10" i="25"/>
  <c r="C11" i="25"/>
  <c r="C12" i="25"/>
  <c r="C13" i="25"/>
  <c r="C14" i="25"/>
  <c r="I17" i="25"/>
  <c r="C17" i="25"/>
  <c r="I18" i="25"/>
  <c r="C18" i="25"/>
  <c r="I19" i="25"/>
  <c r="C19" i="25"/>
  <c r="I20" i="25"/>
  <c r="C20" i="25"/>
  <c r="I21" i="25"/>
  <c r="C21" i="25"/>
  <c r="C22" i="25"/>
  <c r="I25" i="25"/>
  <c r="C25" i="25"/>
  <c r="I26" i="25"/>
  <c r="C26" i="25"/>
  <c r="I27" i="25"/>
  <c r="C27" i="25"/>
  <c r="I28" i="25"/>
  <c r="C28" i="25"/>
  <c r="I29" i="25"/>
  <c r="C29" i="25"/>
  <c r="I30" i="25"/>
  <c r="C30" i="25"/>
  <c r="C9" i="25"/>
  <c r="Q14" i="65"/>
  <c r="Q15" i="65"/>
  <c r="U14" i="65"/>
  <c r="U15" i="65"/>
  <c r="U15" i="64" s="1"/>
  <c r="AF10" i="65"/>
  <c r="AF11" i="65"/>
  <c r="AF12" i="65"/>
  <c r="AF13" i="65"/>
  <c r="AF14" i="65"/>
  <c r="AF15" i="65"/>
  <c r="AF16" i="65"/>
  <c r="AF17" i="65"/>
  <c r="AF18" i="65"/>
  <c r="AF19" i="65"/>
  <c r="AF20" i="65"/>
  <c r="AF21" i="65"/>
  <c r="AF22" i="65"/>
  <c r="AF23" i="65"/>
  <c r="AF24" i="65"/>
  <c r="AF25" i="65"/>
  <c r="AF26" i="65"/>
  <c r="AF27" i="65"/>
  <c r="AF28" i="65"/>
  <c r="AF29" i="65"/>
  <c r="AF30" i="65"/>
  <c r="AF9" i="65"/>
  <c r="AE10" i="65"/>
  <c r="AE11" i="65"/>
  <c r="AE12" i="65"/>
  <c r="AE13" i="65"/>
  <c r="AE14" i="65"/>
  <c r="AE15" i="65"/>
  <c r="AE16" i="65"/>
  <c r="AE17" i="65"/>
  <c r="AE18" i="65"/>
  <c r="AE19" i="65"/>
  <c r="AE20" i="65"/>
  <c r="AE21" i="65"/>
  <c r="AE22" i="65"/>
  <c r="AE23" i="65"/>
  <c r="AE24" i="65"/>
  <c r="AE25" i="65"/>
  <c r="AE26" i="65"/>
  <c r="AE27" i="65"/>
  <c r="AE28" i="65"/>
  <c r="AE29" i="65"/>
  <c r="AE30" i="65"/>
  <c r="AE9" i="65"/>
  <c r="AG33" i="65"/>
  <c r="AG34" i="65"/>
  <c r="AG35" i="65"/>
  <c r="AG36" i="65"/>
  <c r="AG37" i="65"/>
  <c r="AF33" i="65"/>
  <c r="AF34" i="65"/>
  <c r="AF35" i="65"/>
  <c r="AF36" i="65"/>
  <c r="AF37" i="65"/>
  <c r="AF32" i="65"/>
  <c r="AE33" i="65"/>
  <c r="AE34" i="65"/>
  <c r="AE35" i="65"/>
  <c r="AE36" i="65"/>
  <c r="AE37" i="65"/>
  <c r="AE32" i="65"/>
  <c r="AK33" i="65"/>
  <c r="AK34" i="65"/>
  <c r="AK35" i="65"/>
  <c r="AK36" i="65"/>
  <c r="AK37" i="65"/>
  <c r="AK32" i="65"/>
  <c r="AJ33" i="65"/>
  <c r="AJ34" i="65"/>
  <c r="AJ35" i="65"/>
  <c r="AJ36" i="65"/>
  <c r="AJ37" i="65"/>
  <c r="AJ32" i="65"/>
  <c r="AI33" i="65"/>
  <c r="AI34" i="65"/>
  <c r="AI35" i="65"/>
  <c r="AI36" i="65"/>
  <c r="AI37" i="65"/>
  <c r="AI32" i="65"/>
  <c r="AJ25" i="33"/>
  <c r="AJ12" i="33"/>
  <c r="AJ26" i="33"/>
  <c r="AJ23" i="33"/>
  <c r="AJ16" i="33"/>
  <c r="AJ15" i="33"/>
  <c r="AJ20" i="33"/>
  <c r="AJ9" i="33"/>
  <c r="AJ10" i="33"/>
  <c r="AJ19" i="33"/>
  <c r="AJ22" i="33"/>
  <c r="AJ24" i="33"/>
  <c r="AJ28" i="33"/>
  <c r="AJ27" i="33"/>
  <c r="AJ17" i="33"/>
  <c r="AJ13" i="33"/>
  <c r="AJ18" i="33"/>
  <c r="AJ8" i="33"/>
  <c r="AJ14" i="33"/>
  <c r="AJ11" i="33"/>
  <c r="AJ30" i="33"/>
  <c r="AJ31" i="33"/>
  <c r="AJ32" i="33"/>
  <c r="AJ33" i="33"/>
  <c r="AJ34" i="33"/>
  <c r="AJ35" i="33"/>
  <c r="AJ21" i="33"/>
  <c r="AI25" i="33"/>
  <c r="AI12" i="33"/>
  <c r="AI26" i="33"/>
  <c r="AI23" i="33"/>
  <c r="AI16" i="33"/>
  <c r="AI15" i="33"/>
  <c r="AI20" i="33"/>
  <c r="AI9" i="33"/>
  <c r="AI10" i="33"/>
  <c r="AI19" i="33"/>
  <c r="AI22" i="33"/>
  <c r="AI7" i="33"/>
  <c r="AI24" i="33"/>
  <c r="AI28" i="33"/>
  <c r="AI27" i="33"/>
  <c r="AI17" i="33"/>
  <c r="AI13" i="33"/>
  <c r="AI18" i="33"/>
  <c r="AI8" i="33"/>
  <c r="AI14" i="33"/>
  <c r="AI11" i="33"/>
  <c r="AI30" i="33"/>
  <c r="AI31" i="33"/>
  <c r="AI32" i="33"/>
  <c r="AI33" i="33"/>
  <c r="AI34" i="33"/>
  <c r="AI35" i="33"/>
  <c r="AI21" i="33"/>
  <c r="AF25" i="33"/>
  <c r="AF12" i="33"/>
  <c r="AF26" i="33"/>
  <c r="AF23" i="33"/>
  <c r="AF16" i="33"/>
  <c r="AF15" i="33"/>
  <c r="AF20" i="33"/>
  <c r="AF9" i="33"/>
  <c r="AF10" i="33"/>
  <c r="AF19" i="33"/>
  <c r="AF22" i="33"/>
  <c r="AF7" i="33"/>
  <c r="AF24" i="33"/>
  <c r="AF28" i="33"/>
  <c r="AF27" i="33"/>
  <c r="AF17" i="33"/>
  <c r="AF13" i="33"/>
  <c r="AF18" i="33"/>
  <c r="AF8" i="33"/>
  <c r="AF14" i="33"/>
  <c r="AF11" i="33"/>
  <c r="AF30" i="33"/>
  <c r="AF31" i="33"/>
  <c r="AF32" i="33"/>
  <c r="AF33" i="33"/>
  <c r="AF34" i="33"/>
  <c r="AF35" i="33"/>
  <c r="AF21" i="33"/>
  <c r="AE17" i="33"/>
  <c r="AE13" i="33"/>
  <c r="AE18" i="33"/>
  <c r="AE8" i="33"/>
  <c r="AE14" i="33"/>
  <c r="AE11" i="33"/>
  <c r="AE30" i="33"/>
  <c r="AE31" i="33"/>
  <c r="AE32" i="33"/>
  <c r="AE33" i="33"/>
  <c r="AE34" i="33"/>
  <c r="AE35" i="33"/>
  <c r="AE25" i="33"/>
  <c r="AE12" i="33"/>
  <c r="AE26" i="33"/>
  <c r="AE23" i="33"/>
  <c r="AE16" i="33"/>
  <c r="AE15" i="33"/>
  <c r="AE20" i="33"/>
  <c r="AE9" i="33"/>
  <c r="AE10" i="33"/>
  <c r="AE19" i="33"/>
  <c r="AE22" i="33"/>
  <c r="AE7" i="33"/>
  <c r="AE24" i="33"/>
  <c r="AE28" i="33"/>
  <c r="AE27" i="33"/>
  <c r="AE21" i="33"/>
  <c r="V25" i="30"/>
  <c r="V26" i="30"/>
  <c r="V23" i="30"/>
  <c r="V16" i="30"/>
  <c r="V15" i="30"/>
  <c r="V20" i="30"/>
  <c r="V9" i="30"/>
  <c r="V10" i="30"/>
  <c r="V19" i="30"/>
  <c r="V22" i="30"/>
  <c r="V7" i="30"/>
  <c r="V24" i="30"/>
  <c r="V28" i="30"/>
  <c r="V27" i="30"/>
  <c r="V17" i="30"/>
  <c r="V11" i="30"/>
  <c r="V18" i="30"/>
  <c r="V8" i="30"/>
  <c r="V14" i="30"/>
  <c r="V30" i="30"/>
  <c r="V31" i="30"/>
  <c r="V32" i="30"/>
  <c r="V33" i="30"/>
  <c r="V34" i="30"/>
  <c r="V21" i="30"/>
  <c r="S21" i="30"/>
  <c r="AC9" i="58"/>
  <c r="AB9" i="58"/>
  <c r="AA9" i="58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1" i="59"/>
  <c r="E32" i="59"/>
  <c r="E33" i="59"/>
  <c r="E34" i="59"/>
  <c r="E35" i="59"/>
  <c r="E36" i="59"/>
  <c r="E8" i="59"/>
  <c r="AB26" i="59"/>
  <c r="D26" i="59"/>
  <c r="AB27" i="59"/>
  <c r="D27" i="59"/>
  <c r="AB28" i="59"/>
  <c r="D28" i="59"/>
  <c r="AB29" i="59"/>
  <c r="D29" i="59"/>
  <c r="AB31" i="59"/>
  <c r="D31" i="59"/>
  <c r="AB32" i="59"/>
  <c r="D32" i="59"/>
  <c r="AB33" i="59"/>
  <c r="D33" i="59"/>
  <c r="AB34" i="59"/>
  <c r="D34" i="59"/>
  <c r="AB35" i="59"/>
  <c r="D35" i="59"/>
  <c r="AB36" i="59"/>
  <c r="D36" i="59"/>
  <c r="AB9" i="59"/>
  <c r="D9" i="59"/>
  <c r="AB10" i="59"/>
  <c r="D10" i="59"/>
  <c r="AB11" i="59"/>
  <c r="D11" i="59"/>
  <c r="AB12" i="59"/>
  <c r="D12" i="59"/>
  <c r="AB13" i="59"/>
  <c r="D13" i="59"/>
  <c r="AB14" i="59"/>
  <c r="D14" i="59"/>
  <c r="AB15" i="59"/>
  <c r="D15" i="59"/>
  <c r="AB16" i="59"/>
  <c r="D16" i="59"/>
  <c r="AB17" i="59"/>
  <c r="D17" i="59"/>
  <c r="AB18" i="59"/>
  <c r="D18" i="59"/>
  <c r="AB19" i="59"/>
  <c r="D19" i="59"/>
  <c r="AB20" i="59"/>
  <c r="D20" i="59"/>
  <c r="AB21" i="59"/>
  <c r="D21" i="59"/>
  <c r="AB22" i="59"/>
  <c r="D22" i="59"/>
  <c r="AB23" i="59"/>
  <c r="D23" i="59"/>
  <c r="AB24" i="59"/>
  <c r="D24" i="59"/>
  <c r="AB25" i="59"/>
  <c r="D25" i="59"/>
  <c r="AB8" i="59"/>
  <c r="D8" i="59"/>
  <c r="AA9" i="59"/>
  <c r="C9" i="59"/>
  <c r="AA10" i="59"/>
  <c r="C10" i="59"/>
  <c r="AA11" i="59"/>
  <c r="C11" i="59"/>
  <c r="AA12" i="59"/>
  <c r="C12" i="59"/>
  <c r="AA13" i="59"/>
  <c r="C13" i="59"/>
  <c r="AA14" i="59"/>
  <c r="C14" i="59"/>
  <c r="AA15" i="59"/>
  <c r="C15" i="59"/>
  <c r="AA16" i="59"/>
  <c r="C16" i="59"/>
  <c r="AA17" i="59"/>
  <c r="C17" i="59"/>
  <c r="AA18" i="59"/>
  <c r="C18" i="59"/>
  <c r="AA19" i="59"/>
  <c r="C19" i="59"/>
  <c r="AA20" i="59"/>
  <c r="C20" i="59"/>
  <c r="AA21" i="59"/>
  <c r="C21" i="59"/>
  <c r="AA22" i="59"/>
  <c r="C22" i="59"/>
  <c r="AA23" i="59"/>
  <c r="C23" i="59"/>
  <c r="AA24" i="59"/>
  <c r="C24" i="59"/>
  <c r="AA25" i="59"/>
  <c r="C25" i="59"/>
  <c r="AA26" i="59"/>
  <c r="C26" i="59"/>
  <c r="AA27" i="59"/>
  <c r="C27" i="59"/>
  <c r="AA28" i="59"/>
  <c r="C28" i="59"/>
  <c r="AA29" i="59"/>
  <c r="C29" i="59"/>
  <c r="AA31" i="59"/>
  <c r="C31" i="59"/>
  <c r="AA32" i="59"/>
  <c r="C32" i="59"/>
  <c r="AA33" i="59"/>
  <c r="C33" i="59"/>
  <c r="AA34" i="59"/>
  <c r="C34" i="59"/>
  <c r="AA35" i="59"/>
  <c r="C35" i="59"/>
  <c r="AA36" i="59"/>
  <c r="C36" i="59"/>
  <c r="AA8" i="59"/>
  <c r="C8" i="59"/>
  <c r="AG9" i="57"/>
  <c r="AF9" i="57"/>
  <c r="AF10" i="57"/>
  <c r="AF11" i="57"/>
  <c r="AF12" i="57"/>
  <c r="AF13" i="57"/>
  <c r="AF14" i="57"/>
  <c r="AF15" i="57"/>
  <c r="AF16" i="57"/>
  <c r="AF17" i="57"/>
  <c r="AF18" i="57"/>
  <c r="AF19" i="57"/>
  <c r="AF20" i="57"/>
  <c r="AF21" i="57"/>
  <c r="AF22" i="57"/>
  <c r="AF23" i="57"/>
  <c r="AF24" i="57"/>
  <c r="AF25" i="57"/>
  <c r="AF26" i="57"/>
  <c r="AF27" i="57"/>
  <c r="AF28" i="57"/>
  <c r="AF29" i="57"/>
  <c r="AF31" i="57"/>
  <c r="AF32" i="57"/>
  <c r="AF33" i="57"/>
  <c r="AF34" i="57"/>
  <c r="AF35" i="57"/>
  <c r="AF36" i="57"/>
  <c r="AF8" i="57"/>
  <c r="AE31" i="57"/>
  <c r="AE32" i="57"/>
  <c r="AE33" i="57"/>
  <c r="AE34" i="57"/>
  <c r="AE35" i="57"/>
  <c r="AE36" i="57"/>
  <c r="AE9" i="57"/>
  <c r="AE10" i="57"/>
  <c r="AE11" i="57"/>
  <c r="AE12" i="57"/>
  <c r="AE13" i="57"/>
  <c r="AE14" i="57"/>
  <c r="AE15" i="57"/>
  <c r="AE16" i="57"/>
  <c r="AE17" i="57"/>
  <c r="AE18" i="57"/>
  <c r="AE19" i="57"/>
  <c r="AE20" i="57"/>
  <c r="AE21" i="57"/>
  <c r="AE22" i="57"/>
  <c r="AE23" i="57"/>
  <c r="AE24" i="57"/>
  <c r="AE25" i="57"/>
  <c r="AE26" i="57"/>
  <c r="AE27" i="57"/>
  <c r="AE28" i="57"/>
  <c r="AE29" i="57"/>
  <c r="AE8" i="57"/>
  <c r="Y24" i="9"/>
  <c r="Y25" i="9"/>
  <c r="Y26" i="9"/>
  <c r="Y27" i="9"/>
  <c r="Y28" i="9"/>
  <c r="Y29" i="9"/>
  <c r="Y16" i="9"/>
  <c r="Y17" i="9"/>
  <c r="Y18" i="9"/>
  <c r="Y19" i="9"/>
  <c r="Y20" i="9"/>
  <c r="Y21" i="9"/>
  <c r="X11" i="9"/>
  <c r="X13" i="9"/>
  <c r="X16" i="9"/>
  <c r="X17" i="9"/>
  <c r="X18" i="9"/>
  <c r="X19" i="9"/>
  <c r="X20" i="9"/>
  <c r="X24" i="9"/>
  <c r="X25" i="9"/>
  <c r="X26" i="9"/>
  <c r="X27" i="9"/>
  <c r="X28" i="9"/>
  <c r="X29" i="9"/>
  <c r="AB16" i="9"/>
  <c r="AB17" i="9"/>
  <c r="AB18" i="9"/>
  <c r="AB19" i="9"/>
  <c r="AB20" i="9"/>
  <c r="AB21" i="9"/>
  <c r="AB24" i="9"/>
  <c r="AB25" i="9"/>
  <c r="AB26" i="9"/>
  <c r="AB27" i="9"/>
  <c r="AB28" i="9"/>
  <c r="AB29" i="9"/>
  <c r="AA16" i="9"/>
  <c r="AA17" i="9"/>
  <c r="AA18" i="9"/>
  <c r="AA19" i="9"/>
  <c r="AA20" i="9"/>
  <c r="AA24" i="9"/>
  <c r="AA25" i="9"/>
  <c r="AA26" i="9"/>
  <c r="AA27" i="9"/>
  <c r="AA28" i="9"/>
  <c r="AA29" i="9"/>
  <c r="AA9" i="9"/>
  <c r="AA10" i="9"/>
  <c r="AA11" i="9"/>
  <c r="AA12" i="9"/>
  <c r="AA13" i="9"/>
  <c r="AA8" i="9"/>
  <c r="V13" i="9"/>
  <c r="Y13" i="9" s="1"/>
  <c r="V12" i="9"/>
  <c r="Y12" i="9" s="1"/>
  <c r="V11" i="9"/>
  <c r="AB11" i="9" s="1"/>
  <c r="V10" i="9"/>
  <c r="I11" i="25" s="1"/>
  <c r="V9" i="9"/>
  <c r="Y9" i="9" s="1"/>
  <c r="V8" i="9"/>
  <c r="I9" i="25" s="1"/>
  <c r="AJ9" i="57"/>
  <c r="AK9" i="57"/>
  <c r="AJ35" i="57"/>
  <c r="AJ36" i="57"/>
  <c r="AJ31" i="57"/>
  <c r="AJ32" i="57"/>
  <c r="AJ33" i="57"/>
  <c r="AJ34" i="57"/>
  <c r="AJ26" i="57"/>
  <c r="AJ27" i="57"/>
  <c r="AJ28" i="57"/>
  <c r="AJ29" i="57"/>
  <c r="AJ10" i="57"/>
  <c r="AJ11" i="57"/>
  <c r="AJ12" i="57"/>
  <c r="AJ13" i="57"/>
  <c r="AJ14" i="57"/>
  <c r="AJ15" i="57"/>
  <c r="AJ16" i="57"/>
  <c r="AJ17" i="57"/>
  <c r="AJ18" i="57"/>
  <c r="AJ19" i="57"/>
  <c r="AJ20" i="57"/>
  <c r="AJ21" i="57"/>
  <c r="AJ22" i="57"/>
  <c r="AJ23" i="57"/>
  <c r="AJ24" i="57"/>
  <c r="AJ25" i="57"/>
  <c r="AJ8" i="57"/>
  <c r="AI26" i="57"/>
  <c r="AI27" i="57"/>
  <c r="AI28" i="57"/>
  <c r="AI29" i="57"/>
  <c r="AI31" i="57"/>
  <c r="AI32" i="57"/>
  <c r="AI33" i="57"/>
  <c r="AI34" i="57"/>
  <c r="AI35" i="57"/>
  <c r="AI36" i="57"/>
  <c r="AI9" i="57"/>
  <c r="AI10" i="57"/>
  <c r="AI11" i="57"/>
  <c r="AI12" i="57"/>
  <c r="AI13" i="57"/>
  <c r="AI14" i="57"/>
  <c r="AI15" i="57"/>
  <c r="AI16" i="57"/>
  <c r="AI17" i="57"/>
  <c r="AI18" i="57"/>
  <c r="AI19" i="57"/>
  <c r="AI20" i="57"/>
  <c r="AI21" i="57"/>
  <c r="AI22" i="57"/>
  <c r="AI23" i="57"/>
  <c r="AI24" i="57"/>
  <c r="AI25" i="57"/>
  <c r="AI8" i="57"/>
  <c r="AC10" i="57"/>
  <c r="AC11" i="57"/>
  <c r="AC11" i="58" s="1"/>
  <c r="AC12" i="57"/>
  <c r="AC13" i="57"/>
  <c r="AK13" i="57" s="1"/>
  <c r="AC14" i="57"/>
  <c r="AK14" i="57" s="1"/>
  <c r="AC15" i="57"/>
  <c r="AC15" i="58" s="1"/>
  <c r="AC16" i="57"/>
  <c r="AC16" i="58" s="1"/>
  <c r="AC17" i="57"/>
  <c r="AB17" i="58" s="1"/>
  <c r="AC18" i="57"/>
  <c r="AK18" i="57" s="1"/>
  <c r="AC19" i="57"/>
  <c r="AC19" i="58" s="1"/>
  <c r="AC20" i="57"/>
  <c r="AC20" i="58" s="1"/>
  <c r="AC21" i="57"/>
  <c r="AB21" i="58" s="1"/>
  <c r="AC22" i="57"/>
  <c r="AK22" i="57" s="1"/>
  <c r="AC23" i="57"/>
  <c r="AC23" i="58" s="1"/>
  <c r="AC24" i="57"/>
  <c r="AC24" i="58" s="1"/>
  <c r="AC25" i="57"/>
  <c r="AB25" i="58" s="1"/>
  <c r="AC26" i="57"/>
  <c r="AC26" i="58" s="1"/>
  <c r="AC27" i="57"/>
  <c r="AC27" i="58" s="1"/>
  <c r="AC28" i="57"/>
  <c r="AB28" i="58" s="1"/>
  <c r="AC29" i="57"/>
  <c r="AB29" i="58" s="1"/>
  <c r="AC31" i="57"/>
  <c r="AC32" i="57"/>
  <c r="AC32" i="58" s="1"/>
  <c r="AC33" i="57"/>
  <c r="AC34" i="57"/>
  <c r="AK34" i="57" s="1"/>
  <c r="AC35" i="57"/>
  <c r="AC36" i="57"/>
  <c r="AC8" i="57"/>
  <c r="U21" i="9"/>
  <c r="I22" i="25" s="1"/>
  <c r="AA35" i="16"/>
  <c r="AA9" i="72" s="1"/>
  <c r="AB35" i="16"/>
  <c r="AC35" i="16"/>
  <c r="E8" i="16"/>
  <c r="AS8" i="16" s="1"/>
  <c r="E35" i="16"/>
  <c r="AS35" i="16" s="1"/>
  <c r="AD9" i="16"/>
  <c r="E9" i="16"/>
  <c r="E9" i="72" s="1"/>
  <c r="AD10" i="16"/>
  <c r="E10" i="16"/>
  <c r="AD11" i="16"/>
  <c r="E11" i="16"/>
  <c r="AS11" i="16" s="1"/>
  <c r="E11" i="72"/>
  <c r="AD12" i="16"/>
  <c r="E12" i="16"/>
  <c r="AS12" i="16" s="1"/>
  <c r="AD13" i="16"/>
  <c r="E13" i="16"/>
  <c r="AD14" i="16"/>
  <c r="E14" i="16"/>
  <c r="E14" i="72" s="1"/>
  <c r="AD15" i="16"/>
  <c r="E15" i="16"/>
  <c r="AS15" i="16" s="1"/>
  <c r="AD16" i="16"/>
  <c r="E16" i="16"/>
  <c r="E16" i="72" s="1"/>
  <c r="AD17" i="16"/>
  <c r="E17" i="16"/>
  <c r="E17" i="72" s="1"/>
  <c r="AD18" i="16"/>
  <c r="E18" i="16"/>
  <c r="AS18" i="16" s="1"/>
  <c r="AD19" i="16"/>
  <c r="E19" i="16"/>
  <c r="E19" i="72" s="1"/>
  <c r="AD20" i="16"/>
  <c r="E20" i="16"/>
  <c r="E20" i="72"/>
  <c r="AD21" i="16"/>
  <c r="E21" i="16"/>
  <c r="E21" i="72" s="1"/>
  <c r="AD22" i="16"/>
  <c r="E22" i="16"/>
  <c r="AS22" i="16" s="1"/>
  <c r="AD23" i="16"/>
  <c r="E23" i="16"/>
  <c r="E23" i="72" s="1"/>
  <c r="AD24" i="16"/>
  <c r="E24" i="16"/>
  <c r="E24" i="72"/>
  <c r="AD25" i="16"/>
  <c r="E25" i="16"/>
  <c r="E25" i="72" s="1"/>
  <c r="AD26" i="16"/>
  <c r="E26" i="16"/>
  <c r="E26" i="72" s="1"/>
  <c r="AD27" i="16"/>
  <c r="E27" i="16"/>
  <c r="E27" i="72" s="1"/>
  <c r="AD28" i="16"/>
  <c r="E28" i="16"/>
  <c r="E28" i="72" s="1"/>
  <c r="AD30" i="16"/>
  <c r="E30" i="16"/>
  <c r="E30" i="72" s="1"/>
  <c r="AD31" i="16"/>
  <c r="E31" i="16"/>
  <c r="E31" i="72"/>
  <c r="AD32" i="16"/>
  <c r="E32" i="16"/>
  <c r="E32" i="72" s="1"/>
  <c r="AD33" i="16"/>
  <c r="E33" i="16"/>
  <c r="E33" i="72"/>
  <c r="AD34" i="16"/>
  <c r="E34" i="16"/>
  <c r="E34" i="72" s="1"/>
  <c r="E35" i="72"/>
  <c r="AD7" i="16"/>
  <c r="E7" i="16"/>
  <c r="E7" i="72" s="1"/>
  <c r="AC8" i="72"/>
  <c r="D8" i="72"/>
  <c r="AC9" i="72"/>
  <c r="D9" i="72"/>
  <c r="AC10" i="72"/>
  <c r="D10" i="72"/>
  <c r="AC11" i="72"/>
  <c r="D11" i="72"/>
  <c r="AC12" i="72"/>
  <c r="D12" i="72"/>
  <c r="AC13" i="72"/>
  <c r="D13" i="72"/>
  <c r="AC14" i="72"/>
  <c r="D14" i="72"/>
  <c r="AC15" i="72"/>
  <c r="D15" i="72"/>
  <c r="AC16" i="72"/>
  <c r="D16" i="72"/>
  <c r="AC17" i="72"/>
  <c r="D17" i="72"/>
  <c r="AC18" i="72"/>
  <c r="D18" i="72"/>
  <c r="AC19" i="72"/>
  <c r="D19" i="72"/>
  <c r="AC20" i="72"/>
  <c r="D20" i="72"/>
  <c r="AC21" i="72"/>
  <c r="D21" i="72"/>
  <c r="AC22" i="72"/>
  <c r="D22" i="72"/>
  <c r="AC23" i="72"/>
  <c r="D23" i="72"/>
  <c r="AC24" i="72"/>
  <c r="D24" i="72"/>
  <c r="AC25" i="72"/>
  <c r="D25" i="72"/>
  <c r="AC26" i="72"/>
  <c r="D26" i="72"/>
  <c r="AC27" i="72"/>
  <c r="D27" i="72"/>
  <c r="AC28" i="72"/>
  <c r="D28" i="72"/>
  <c r="AC30" i="72"/>
  <c r="D30" i="72"/>
  <c r="AC31" i="72"/>
  <c r="D31" i="72"/>
  <c r="AC32" i="72"/>
  <c r="D32" i="72"/>
  <c r="AC33" i="72"/>
  <c r="D33" i="72"/>
  <c r="AC34" i="72"/>
  <c r="D34" i="72"/>
  <c r="AC35" i="72"/>
  <c r="D35" i="72"/>
  <c r="AC7" i="72"/>
  <c r="D7" i="72"/>
  <c r="AB25" i="72"/>
  <c r="C25" i="72"/>
  <c r="AB26" i="72"/>
  <c r="C26" i="72"/>
  <c r="AB27" i="72"/>
  <c r="C27" i="72"/>
  <c r="AB28" i="72"/>
  <c r="C28" i="72"/>
  <c r="AB30" i="72"/>
  <c r="C30" i="72"/>
  <c r="AB31" i="72"/>
  <c r="C31" i="72"/>
  <c r="AB32" i="72"/>
  <c r="C32" i="72"/>
  <c r="AB33" i="72"/>
  <c r="C33" i="72"/>
  <c r="AB34" i="72"/>
  <c r="C34" i="72"/>
  <c r="AB35" i="72"/>
  <c r="C35" i="72"/>
  <c r="AB8" i="72"/>
  <c r="C8" i="72"/>
  <c r="AB9" i="72"/>
  <c r="C9" i="72"/>
  <c r="AB10" i="72"/>
  <c r="C10" i="72"/>
  <c r="AB11" i="72"/>
  <c r="C11" i="72"/>
  <c r="AB12" i="72"/>
  <c r="C12" i="72"/>
  <c r="AB13" i="72"/>
  <c r="C13" i="72"/>
  <c r="AB14" i="72"/>
  <c r="C14" i="72"/>
  <c r="AB15" i="72"/>
  <c r="C15" i="72"/>
  <c r="AB16" i="72"/>
  <c r="C16" i="72"/>
  <c r="AB17" i="72"/>
  <c r="C17" i="72"/>
  <c r="AB18" i="72"/>
  <c r="C18" i="72"/>
  <c r="AB19" i="72"/>
  <c r="C19" i="72"/>
  <c r="AB20" i="72"/>
  <c r="C20" i="72"/>
  <c r="AB21" i="72"/>
  <c r="C21" i="72"/>
  <c r="AB22" i="72"/>
  <c r="C22" i="72"/>
  <c r="AB23" i="72"/>
  <c r="C23" i="72"/>
  <c r="AB24" i="72"/>
  <c r="C24" i="72"/>
  <c r="AB7" i="72"/>
  <c r="C7" i="72"/>
  <c r="AA8" i="72"/>
  <c r="B8" i="72"/>
  <c r="B9" i="72"/>
  <c r="B10" i="72"/>
  <c r="B11" i="72"/>
  <c r="AA12" i="72"/>
  <c r="B12" i="72"/>
  <c r="B13" i="72"/>
  <c r="B14" i="72"/>
  <c r="B15" i="72"/>
  <c r="AA16" i="72"/>
  <c r="B16" i="72"/>
  <c r="B17" i="72"/>
  <c r="B18" i="72"/>
  <c r="B19" i="72"/>
  <c r="AA20" i="72"/>
  <c r="B20" i="72"/>
  <c r="B21" i="72"/>
  <c r="B22" i="72"/>
  <c r="B23" i="72"/>
  <c r="AA24" i="72"/>
  <c r="B24" i="72"/>
  <c r="B25" i="72"/>
  <c r="B26" i="72"/>
  <c r="B27" i="72"/>
  <c r="AA28" i="72"/>
  <c r="B28" i="72"/>
  <c r="B30" i="72"/>
  <c r="B31" i="72"/>
  <c r="B32" i="72"/>
  <c r="AA33" i="72"/>
  <c r="B33" i="72"/>
  <c r="B34" i="72"/>
  <c r="B35" i="72"/>
  <c r="B7" i="72"/>
  <c r="O7" i="16"/>
  <c r="O30" i="16"/>
  <c r="O31" i="16"/>
  <c r="O32" i="16"/>
  <c r="O33" i="16"/>
  <c r="O34" i="16"/>
  <c r="P7" i="72"/>
  <c r="Q35" i="16"/>
  <c r="Q7" i="72" s="1"/>
  <c r="R35" i="16"/>
  <c r="R7" i="72" s="1"/>
  <c r="S35" i="16"/>
  <c r="S7" i="72" s="1"/>
  <c r="T7" i="16"/>
  <c r="V35" i="16"/>
  <c r="V7" i="72" s="1"/>
  <c r="W35" i="16"/>
  <c r="W7" i="72" s="1"/>
  <c r="X35" i="16"/>
  <c r="X10" i="72" s="1"/>
  <c r="X7" i="72"/>
  <c r="Y7" i="16"/>
  <c r="Y30" i="16"/>
  <c r="Y31" i="16"/>
  <c r="Y32" i="16"/>
  <c r="Y33" i="16"/>
  <c r="Y34" i="16"/>
  <c r="O8" i="16"/>
  <c r="P8" i="72"/>
  <c r="S8" i="72"/>
  <c r="T8" i="16"/>
  <c r="W8" i="72"/>
  <c r="X8" i="72"/>
  <c r="Y8" i="16"/>
  <c r="O9" i="16"/>
  <c r="P9" i="72"/>
  <c r="T9" i="16"/>
  <c r="W9" i="72"/>
  <c r="X9" i="72"/>
  <c r="Y9" i="16"/>
  <c r="O10" i="16"/>
  <c r="P10" i="72"/>
  <c r="T10" i="16"/>
  <c r="V10" i="72"/>
  <c r="W10" i="72"/>
  <c r="Y10" i="16"/>
  <c r="O11" i="16"/>
  <c r="P11" i="72"/>
  <c r="T11" i="16"/>
  <c r="W11" i="72"/>
  <c r="Y11" i="16"/>
  <c r="O12" i="16"/>
  <c r="P12" i="72"/>
  <c r="Q12" i="72"/>
  <c r="S12" i="72"/>
  <c r="T12" i="16"/>
  <c r="V12" i="72"/>
  <c r="W12" i="72"/>
  <c r="X12" i="72"/>
  <c r="Y12" i="16"/>
  <c r="O13" i="16"/>
  <c r="P13" i="72"/>
  <c r="T13" i="16"/>
  <c r="V13" i="72"/>
  <c r="W13" i="72"/>
  <c r="Y13" i="16"/>
  <c r="O14" i="16"/>
  <c r="P14" i="72"/>
  <c r="Q14" i="72"/>
  <c r="R14" i="72"/>
  <c r="T14" i="16"/>
  <c r="W14" i="72"/>
  <c r="X14" i="72"/>
  <c r="Y14" i="16"/>
  <c r="O15" i="16"/>
  <c r="P15" i="72"/>
  <c r="S15" i="72"/>
  <c r="T15" i="16"/>
  <c r="V15" i="72"/>
  <c r="W15" i="72"/>
  <c r="Y15" i="16"/>
  <c r="O16" i="16"/>
  <c r="P16" i="72"/>
  <c r="S16" i="72"/>
  <c r="T16" i="16"/>
  <c r="W16" i="72"/>
  <c r="X16" i="72"/>
  <c r="Y16" i="16"/>
  <c r="O17" i="16"/>
  <c r="P17" i="72"/>
  <c r="S17" i="72"/>
  <c r="T17" i="16"/>
  <c r="V17" i="72"/>
  <c r="W17" i="72"/>
  <c r="Y17" i="16"/>
  <c r="O18" i="16"/>
  <c r="P18" i="72"/>
  <c r="S18" i="72"/>
  <c r="T18" i="16"/>
  <c r="W18" i="72"/>
  <c r="X18" i="72"/>
  <c r="Y18" i="16"/>
  <c r="O19" i="16"/>
  <c r="P19" i="72"/>
  <c r="S19" i="72"/>
  <c r="T19" i="16"/>
  <c r="V19" i="72"/>
  <c r="W19" i="72"/>
  <c r="Y19" i="16"/>
  <c r="O20" i="16"/>
  <c r="P20" i="72"/>
  <c r="S20" i="72"/>
  <c r="T20" i="16"/>
  <c r="W20" i="72"/>
  <c r="X20" i="72"/>
  <c r="Y20" i="16"/>
  <c r="O21" i="16"/>
  <c r="P21" i="72"/>
  <c r="S21" i="72"/>
  <c r="T21" i="16"/>
  <c r="V21" i="72"/>
  <c r="W21" i="72"/>
  <c r="Y21" i="16"/>
  <c r="O22" i="16"/>
  <c r="P22" i="72"/>
  <c r="S22" i="72"/>
  <c r="T22" i="16"/>
  <c r="W22" i="72"/>
  <c r="X22" i="72"/>
  <c r="Y22" i="16"/>
  <c r="O23" i="16"/>
  <c r="P23" i="72"/>
  <c r="S23" i="72"/>
  <c r="T23" i="16"/>
  <c r="V23" i="72"/>
  <c r="W23" i="72"/>
  <c r="Y23" i="16"/>
  <c r="O24" i="16"/>
  <c r="P24" i="72"/>
  <c r="S24" i="72"/>
  <c r="T24" i="16"/>
  <c r="W24" i="72"/>
  <c r="X24" i="72"/>
  <c r="Y24" i="16"/>
  <c r="O25" i="16"/>
  <c r="P25" i="72"/>
  <c r="S25" i="72"/>
  <c r="T25" i="16"/>
  <c r="V25" i="72"/>
  <c r="W25" i="72"/>
  <c r="Y25" i="16"/>
  <c r="O26" i="16"/>
  <c r="P26" i="72"/>
  <c r="S26" i="72"/>
  <c r="T26" i="16"/>
  <c r="W26" i="72"/>
  <c r="X26" i="72"/>
  <c r="Y26" i="16"/>
  <c r="O27" i="16"/>
  <c r="P27" i="72"/>
  <c r="S27" i="72"/>
  <c r="T27" i="16"/>
  <c r="V27" i="72"/>
  <c r="W27" i="72"/>
  <c r="Y27" i="16"/>
  <c r="O28" i="16"/>
  <c r="P28" i="72"/>
  <c r="S28" i="72"/>
  <c r="T28" i="16"/>
  <c r="W28" i="72"/>
  <c r="X28" i="72"/>
  <c r="Y28" i="16"/>
  <c r="P30" i="72"/>
  <c r="S30" i="72"/>
  <c r="T30" i="16"/>
  <c r="W30" i="72"/>
  <c r="X30" i="72"/>
  <c r="P31" i="72"/>
  <c r="S31" i="72"/>
  <c r="T31" i="16"/>
  <c r="V31" i="72"/>
  <c r="W31" i="72"/>
  <c r="P32" i="72"/>
  <c r="Q32" i="72"/>
  <c r="S32" i="72"/>
  <c r="T32" i="16"/>
  <c r="W32" i="72"/>
  <c r="P33" i="72"/>
  <c r="Q33" i="72"/>
  <c r="R33" i="72"/>
  <c r="S33" i="72"/>
  <c r="T33" i="16"/>
  <c r="W33" i="72"/>
  <c r="P34" i="72"/>
  <c r="S34" i="72"/>
  <c r="T34" i="16"/>
  <c r="W34" i="72"/>
  <c r="X34" i="72"/>
  <c r="P35" i="72"/>
  <c r="S35" i="72"/>
  <c r="V35" i="72"/>
  <c r="W35" i="72"/>
  <c r="F7" i="72"/>
  <c r="G35" i="16"/>
  <c r="G7" i="72" s="1"/>
  <c r="H35" i="16"/>
  <c r="H7" i="72" s="1"/>
  <c r="I35" i="16"/>
  <c r="I7" i="72" s="1"/>
  <c r="J7" i="16"/>
  <c r="J30" i="16"/>
  <c r="J31" i="16"/>
  <c r="J32" i="16"/>
  <c r="J33" i="16"/>
  <c r="J34" i="16"/>
  <c r="K7" i="72"/>
  <c r="L35" i="16"/>
  <c r="L7" i="72" s="1"/>
  <c r="M35" i="16"/>
  <c r="M7" i="72" s="1"/>
  <c r="N35" i="16"/>
  <c r="N7" i="72" s="1"/>
  <c r="F8" i="72"/>
  <c r="G8" i="72"/>
  <c r="J8" i="16"/>
  <c r="K8" i="72"/>
  <c r="F9" i="72"/>
  <c r="H9" i="72"/>
  <c r="J9" i="16"/>
  <c r="K9" i="72"/>
  <c r="F10" i="72"/>
  <c r="G10" i="72"/>
  <c r="J10" i="16"/>
  <c r="K10" i="72"/>
  <c r="N10" i="72"/>
  <c r="F11" i="72"/>
  <c r="G11" i="72"/>
  <c r="J11" i="16"/>
  <c r="K11" i="72"/>
  <c r="L11" i="72"/>
  <c r="F12" i="72"/>
  <c r="G12" i="72"/>
  <c r="I12" i="72"/>
  <c r="J12" i="16"/>
  <c r="K12" i="72"/>
  <c r="M12" i="72"/>
  <c r="F13" i="72"/>
  <c r="H13" i="72"/>
  <c r="I13" i="72"/>
  <c r="J13" i="16"/>
  <c r="K13" i="72"/>
  <c r="M13" i="72"/>
  <c r="F14" i="72"/>
  <c r="G14" i="72"/>
  <c r="I14" i="72"/>
  <c r="J14" i="16"/>
  <c r="K14" i="72"/>
  <c r="M14" i="72"/>
  <c r="F15" i="72"/>
  <c r="G15" i="72"/>
  <c r="J15" i="16"/>
  <c r="K15" i="72"/>
  <c r="F16" i="72"/>
  <c r="G16" i="72"/>
  <c r="J16" i="16"/>
  <c r="K16" i="72"/>
  <c r="L16" i="72"/>
  <c r="F17" i="72"/>
  <c r="G17" i="72"/>
  <c r="I17" i="72"/>
  <c r="J17" i="16"/>
  <c r="K17" i="72"/>
  <c r="M17" i="72"/>
  <c r="F18" i="72"/>
  <c r="G18" i="72"/>
  <c r="I18" i="72"/>
  <c r="J18" i="16"/>
  <c r="K18" i="72"/>
  <c r="M18" i="72"/>
  <c r="N18" i="72"/>
  <c r="F19" i="72"/>
  <c r="G19" i="72"/>
  <c r="I19" i="72"/>
  <c r="J19" i="16"/>
  <c r="K19" i="72"/>
  <c r="F20" i="72"/>
  <c r="G20" i="72"/>
  <c r="I20" i="72"/>
  <c r="J20" i="16"/>
  <c r="K20" i="72"/>
  <c r="M20" i="72"/>
  <c r="F21" i="72"/>
  <c r="G21" i="72"/>
  <c r="I21" i="72"/>
  <c r="J21" i="16"/>
  <c r="K21" i="72"/>
  <c r="L21" i="72"/>
  <c r="F22" i="72"/>
  <c r="G22" i="72"/>
  <c r="I22" i="72"/>
  <c r="J22" i="16"/>
  <c r="K22" i="72"/>
  <c r="L22" i="72"/>
  <c r="F23" i="72"/>
  <c r="G23" i="72"/>
  <c r="I23" i="72"/>
  <c r="J23" i="16"/>
  <c r="K23" i="72"/>
  <c r="L23" i="72"/>
  <c r="F24" i="72"/>
  <c r="G24" i="72"/>
  <c r="I24" i="72"/>
  <c r="J24" i="16"/>
  <c r="K24" i="72"/>
  <c r="L24" i="72"/>
  <c r="F25" i="72"/>
  <c r="G25" i="72"/>
  <c r="I25" i="72"/>
  <c r="J25" i="16"/>
  <c r="K25" i="72"/>
  <c r="L25" i="72"/>
  <c r="M25" i="72"/>
  <c r="N25" i="72"/>
  <c r="F26" i="72"/>
  <c r="G26" i="72"/>
  <c r="I26" i="72"/>
  <c r="J26" i="16"/>
  <c r="K26" i="72"/>
  <c r="L26" i="72"/>
  <c r="M26" i="72"/>
  <c r="N26" i="72"/>
  <c r="F27" i="72"/>
  <c r="G27" i="72"/>
  <c r="I27" i="72"/>
  <c r="J27" i="16"/>
  <c r="K27" i="72"/>
  <c r="L27" i="72"/>
  <c r="M27" i="72"/>
  <c r="N27" i="72"/>
  <c r="F28" i="72"/>
  <c r="G28" i="72"/>
  <c r="I28" i="72"/>
  <c r="J28" i="16"/>
  <c r="K28" i="72"/>
  <c r="L28" i="72"/>
  <c r="M28" i="72"/>
  <c r="N28" i="72"/>
  <c r="F30" i="72"/>
  <c r="G30" i="72"/>
  <c r="I30" i="72"/>
  <c r="K30" i="72"/>
  <c r="L30" i="72"/>
  <c r="M30" i="72"/>
  <c r="N30" i="72"/>
  <c r="F31" i="72"/>
  <c r="G31" i="72"/>
  <c r="I31" i="72"/>
  <c r="K31" i="72"/>
  <c r="L31" i="72"/>
  <c r="M31" i="72"/>
  <c r="N31" i="72"/>
  <c r="F32" i="72"/>
  <c r="G32" i="72"/>
  <c r="I32" i="72"/>
  <c r="K32" i="72"/>
  <c r="L32" i="72"/>
  <c r="M32" i="72"/>
  <c r="N32" i="72"/>
  <c r="F33" i="72"/>
  <c r="G33" i="72"/>
  <c r="I33" i="72"/>
  <c r="K33" i="72"/>
  <c r="L33" i="72"/>
  <c r="M33" i="72"/>
  <c r="N33" i="72"/>
  <c r="F34" i="72"/>
  <c r="G34" i="72"/>
  <c r="I34" i="72"/>
  <c r="K34" i="72"/>
  <c r="L34" i="72"/>
  <c r="M34" i="72"/>
  <c r="N34" i="72"/>
  <c r="F35" i="72"/>
  <c r="G35" i="72"/>
  <c r="I35" i="72"/>
  <c r="K35" i="72"/>
  <c r="L35" i="72"/>
  <c r="M35" i="72"/>
  <c r="N35" i="72"/>
  <c r="G7" i="70"/>
  <c r="H7" i="70"/>
  <c r="I7" i="70"/>
  <c r="J7" i="18"/>
  <c r="J30" i="18"/>
  <c r="J31" i="18"/>
  <c r="J32" i="18"/>
  <c r="J33" i="18"/>
  <c r="J34" i="18"/>
  <c r="K7" i="70"/>
  <c r="L35" i="18"/>
  <c r="L7" i="70" s="1"/>
  <c r="M35" i="18"/>
  <c r="M7" i="70" s="1"/>
  <c r="N35" i="18"/>
  <c r="N11" i="70" s="1"/>
  <c r="N7" i="70"/>
  <c r="O7" i="18"/>
  <c r="O30" i="18"/>
  <c r="O31" i="18"/>
  <c r="O32" i="18"/>
  <c r="O33" i="18"/>
  <c r="O34" i="18"/>
  <c r="P7" i="70"/>
  <c r="Q35" i="18"/>
  <c r="Q7" i="70" s="1"/>
  <c r="R35" i="18"/>
  <c r="S35" i="18"/>
  <c r="S7" i="70" s="1"/>
  <c r="T7" i="18"/>
  <c r="T30" i="18"/>
  <c r="T31" i="18"/>
  <c r="T32" i="18"/>
  <c r="T33" i="18"/>
  <c r="T34" i="18"/>
  <c r="U7" i="70"/>
  <c r="V35" i="18"/>
  <c r="V10" i="70" s="1"/>
  <c r="W35" i="18"/>
  <c r="W7" i="70" s="1"/>
  <c r="X35" i="18"/>
  <c r="Y7" i="18"/>
  <c r="G8" i="70"/>
  <c r="H8" i="70"/>
  <c r="I8" i="70"/>
  <c r="J8" i="18"/>
  <c r="K8" i="70"/>
  <c r="L8" i="70"/>
  <c r="O8" i="18"/>
  <c r="P8" i="70"/>
  <c r="T8" i="18"/>
  <c r="U8" i="70"/>
  <c r="W8" i="70"/>
  <c r="Y8" i="18"/>
  <c r="G9" i="70"/>
  <c r="H9" i="70"/>
  <c r="I9" i="70"/>
  <c r="J9" i="18"/>
  <c r="K9" i="70"/>
  <c r="L9" i="70"/>
  <c r="O9" i="18"/>
  <c r="P9" i="70"/>
  <c r="T9" i="18"/>
  <c r="U9" i="70"/>
  <c r="V9" i="70"/>
  <c r="W9" i="70"/>
  <c r="Y9" i="18"/>
  <c r="G10" i="70"/>
  <c r="H10" i="70"/>
  <c r="I10" i="70"/>
  <c r="J10" i="18"/>
  <c r="K10" i="70"/>
  <c r="L10" i="70"/>
  <c r="O10" i="18"/>
  <c r="P10" i="70"/>
  <c r="T10" i="18"/>
  <c r="U10" i="70"/>
  <c r="W10" i="70"/>
  <c r="Y10" i="18"/>
  <c r="G11" i="70"/>
  <c r="H11" i="70"/>
  <c r="I11" i="70"/>
  <c r="J11" i="18"/>
  <c r="K11" i="70"/>
  <c r="L11" i="70"/>
  <c r="O11" i="18"/>
  <c r="P11" i="70"/>
  <c r="T11" i="18"/>
  <c r="U11" i="70"/>
  <c r="W11" i="70"/>
  <c r="Y11" i="18"/>
  <c r="G12" i="70"/>
  <c r="H12" i="70"/>
  <c r="I12" i="70"/>
  <c r="J12" i="18"/>
  <c r="K12" i="70"/>
  <c r="L12" i="70"/>
  <c r="N12" i="70"/>
  <c r="O12" i="18"/>
  <c r="P12" i="70"/>
  <c r="T12" i="18"/>
  <c r="U12" i="70"/>
  <c r="W12" i="70"/>
  <c r="Y12" i="18"/>
  <c r="G13" i="70"/>
  <c r="H13" i="70"/>
  <c r="I13" i="70"/>
  <c r="J13" i="18"/>
  <c r="K13" i="70"/>
  <c r="L13" i="70"/>
  <c r="N13" i="70"/>
  <c r="O13" i="18"/>
  <c r="P13" i="70"/>
  <c r="T13" i="18"/>
  <c r="U13" i="70"/>
  <c r="W13" i="70"/>
  <c r="Y13" i="18"/>
  <c r="G14" i="70"/>
  <c r="H14" i="70"/>
  <c r="I14" i="70"/>
  <c r="J14" i="18"/>
  <c r="K14" i="70"/>
  <c r="L14" i="70"/>
  <c r="O14" i="18"/>
  <c r="P14" i="70"/>
  <c r="T14" i="18"/>
  <c r="U14" i="70"/>
  <c r="W14" i="70"/>
  <c r="Y14" i="18"/>
  <c r="G15" i="70"/>
  <c r="H15" i="70"/>
  <c r="I15" i="70"/>
  <c r="J15" i="18"/>
  <c r="K15" i="70"/>
  <c r="L15" i="70"/>
  <c r="O15" i="18"/>
  <c r="P15" i="70"/>
  <c r="T15" i="18"/>
  <c r="U15" i="70"/>
  <c r="W15" i="70"/>
  <c r="Y15" i="18"/>
  <c r="G16" i="70"/>
  <c r="H16" i="70"/>
  <c r="I16" i="70"/>
  <c r="J16" i="18"/>
  <c r="K16" i="70"/>
  <c r="L16" i="70"/>
  <c r="N16" i="70"/>
  <c r="O16" i="18"/>
  <c r="P16" i="70"/>
  <c r="T16" i="18"/>
  <c r="U16" i="70"/>
  <c r="W16" i="70"/>
  <c r="Y16" i="18"/>
  <c r="G17" i="70"/>
  <c r="H17" i="70"/>
  <c r="I17" i="70"/>
  <c r="J17" i="18"/>
  <c r="K17" i="70"/>
  <c r="L17" i="70"/>
  <c r="N17" i="70"/>
  <c r="O17" i="18"/>
  <c r="P17" i="70"/>
  <c r="T17" i="18"/>
  <c r="U17" i="70"/>
  <c r="W17" i="70"/>
  <c r="Y17" i="18"/>
  <c r="G18" i="70"/>
  <c r="H18" i="70"/>
  <c r="I18" i="70"/>
  <c r="J18" i="18"/>
  <c r="K18" i="70"/>
  <c r="L18" i="70"/>
  <c r="O18" i="18"/>
  <c r="P18" i="70"/>
  <c r="T18" i="18"/>
  <c r="U18" i="70"/>
  <c r="W18" i="70"/>
  <c r="Y18" i="18"/>
  <c r="G19" i="70"/>
  <c r="H19" i="70"/>
  <c r="I19" i="70"/>
  <c r="J19" i="18"/>
  <c r="K19" i="70"/>
  <c r="L19" i="70"/>
  <c r="O19" i="18"/>
  <c r="P19" i="70"/>
  <c r="T19" i="18"/>
  <c r="U19" i="70"/>
  <c r="W19" i="70"/>
  <c r="Y19" i="18"/>
  <c r="G20" i="70"/>
  <c r="H20" i="70"/>
  <c r="I20" i="70"/>
  <c r="J20" i="18"/>
  <c r="K20" i="70"/>
  <c r="L20" i="70"/>
  <c r="N20" i="70"/>
  <c r="O20" i="18"/>
  <c r="P20" i="70"/>
  <c r="T20" i="18"/>
  <c r="U20" i="70"/>
  <c r="W20" i="70"/>
  <c r="Y20" i="18"/>
  <c r="G21" i="70"/>
  <c r="H21" i="70"/>
  <c r="I21" i="70"/>
  <c r="J21" i="18"/>
  <c r="K21" i="70"/>
  <c r="L21" i="70"/>
  <c r="N21" i="70"/>
  <c r="O21" i="18"/>
  <c r="P21" i="70"/>
  <c r="T21" i="18"/>
  <c r="U21" i="70"/>
  <c r="W21" i="70"/>
  <c r="Y21" i="18"/>
  <c r="G22" i="70"/>
  <c r="H22" i="70"/>
  <c r="I22" i="70"/>
  <c r="J22" i="18"/>
  <c r="K22" i="70"/>
  <c r="L22" i="70"/>
  <c r="O22" i="18"/>
  <c r="P22" i="70"/>
  <c r="T22" i="18"/>
  <c r="U22" i="70"/>
  <c r="W22" i="70"/>
  <c r="Y22" i="18"/>
  <c r="G23" i="70"/>
  <c r="H23" i="70"/>
  <c r="I23" i="70"/>
  <c r="J23" i="18"/>
  <c r="K23" i="70"/>
  <c r="L23" i="70"/>
  <c r="O23" i="18"/>
  <c r="P23" i="70"/>
  <c r="T23" i="18"/>
  <c r="U23" i="70"/>
  <c r="W23" i="70"/>
  <c r="Y23" i="18"/>
  <c r="G24" i="70"/>
  <c r="H24" i="70"/>
  <c r="I24" i="70"/>
  <c r="J24" i="18"/>
  <c r="K24" i="70"/>
  <c r="L24" i="70"/>
  <c r="N24" i="70"/>
  <c r="O24" i="18"/>
  <c r="P24" i="70"/>
  <c r="T24" i="18"/>
  <c r="U24" i="70"/>
  <c r="W24" i="70"/>
  <c r="Y24" i="18"/>
  <c r="G25" i="70"/>
  <c r="H25" i="70"/>
  <c r="I25" i="70"/>
  <c r="J25" i="18"/>
  <c r="K25" i="70"/>
  <c r="L25" i="70"/>
  <c r="N25" i="70"/>
  <c r="O25" i="18"/>
  <c r="P25" i="70"/>
  <c r="T25" i="18"/>
  <c r="U25" i="70"/>
  <c r="W25" i="70"/>
  <c r="Y25" i="18"/>
  <c r="G26" i="70"/>
  <c r="H26" i="70"/>
  <c r="I26" i="70"/>
  <c r="J26" i="18"/>
  <c r="K26" i="70"/>
  <c r="L26" i="70"/>
  <c r="O26" i="18"/>
  <c r="P26" i="70"/>
  <c r="T26" i="18"/>
  <c r="U26" i="70"/>
  <c r="W26" i="70"/>
  <c r="Y26" i="18"/>
  <c r="G27" i="70"/>
  <c r="H27" i="70"/>
  <c r="I27" i="70"/>
  <c r="J27" i="18"/>
  <c r="K27" i="70"/>
  <c r="L27" i="70"/>
  <c r="O27" i="18"/>
  <c r="P27" i="70"/>
  <c r="T27" i="18"/>
  <c r="U27" i="70"/>
  <c r="W27" i="70"/>
  <c r="Y27" i="18"/>
  <c r="G28" i="70"/>
  <c r="H28" i="70"/>
  <c r="I28" i="70"/>
  <c r="J28" i="18"/>
  <c r="K28" i="70"/>
  <c r="L28" i="70"/>
  <c r="N28" i="70"/>
  <c r="O28" i="18"/>
  <c r="P28" i="70"/>
  <c r="T28" i="18"/>
  <c r="U28" i="70"/>
  <c r="W28" i="70"/>
  <c r="Y28" i="18"/>
  <c r="G30" i="70"/>
  <c r="H30" i="70"/>
  <c r="I30" i="70"/>
  <c r="K30" i="70"/>
  <c r="L30" i="70"/>
  <c r="P30" i="70"/>
  <c r="U30" i="70"/>
  <c r="W30" i="70"/>
  <c r="Y30" i="18"/>
  <c r="G31" i="70"/>
  <c r="H31" i="70"/>
  <c r="I31" i="70"/>
  <c r="K31" i="70"/>
  <c r="L31" i="70"/>
  <c r="N31" i="70"/>
  <c r="P31" i="70"/>
  <c r="U31" i="70"/>
  <c r="W31" i="70"/>
  <c r="Y31" i="18"/>
  <c r="G32" i="70"/>
  <c r="H32" i="70"/>
  <c r="I32" i="70"/>
  <c r="K32" i="70"/>
  <c r="L32" i="70"/>
  <c r="P32" i="70"/>
  <c r="R32" i="70"/>
  <c r="U32" i="70"/>
  <c r="W32" i="70"/>
  <c r="X32" i="70"/>
  <c r="Y32" i="18"/>
  <c r="G33" i="70"/>
  <c r="H33" i="70"/>
  <c r="I33" i="70"/>
  <c r="K33" i="70"/>
  <c r="L33" i="70"/>
  <c r="M33" i="70"/>
  <c r="P33" i="70"/>
  <c r="U33" i="70"/>
  <c r="W33" i="70"/>
  <c r="Y33" i="18"/>
  <c r="G34" i="70"/>
  <c r="H34" i="70"/>
  <c r="I34" i="70"/>
  <c r="K34" i="70"/>
  <c r="L34" i="70"/>
  <c r="P34" i="70"/>
  <c r="U34" i="70"/>
  <c r="W34" i="70"/>
  <c r="X34" i="70"/>
  <c r="Y34" i="18"/>
  <c r="G35" i="70"/>
  <c r="H35" i="70"/>
  <c r="I35" i="70"/>
  <c r="K35" i="70"/>
  <c r="L35" i="70"/>
  <c r="M35" i="70"/>
  <c r="P35" i="70"/>
  <c r="R35" i="70"/>
  <c r="U35" i="70"/>
  <c r="W35" i="70"/>
  <c r="X35" i="70"/>
  <c r="Y35" i="17"/>
  <c r="Y7" i="69" s="1"/>
  <c r="Z30" i="17"/>
  <c r="Z31" i="17"/>
  <c r="Z32" i="17"/>
  <c r="Z33" i="17"/>
  <c r="Z34" i="17"/>
  <c r="Y31" i="69"/>
  <c r="Y32" i="69"/>
  <c r="Y35" i="69"/>
  <c r="R35" i="17"/>
  <c r="R17" i="69" s="1"/>
  <c r="S35" i="17"/>
  <c r="T35" i="17"/>
  <c r="T22" i="69" s="1"/>
  <c r="U30" i="17"/>
  <c r="S30" i="49" s="1"/>
  <c r="W35" i="17"/>
  <c r="X35" i="17"/>
  <c r="X30" i="69" s="1"/>
  <c r="U31" i="17"/>
  <c r="S31" i="49" s="1"/>
  <c r="X31" i="69"/>
  <c r="T32" i="69"/>
  <c r="U32" i="17"/>
  <c r="S32" i="49" s="1"/>
  <c r="X32" i="69"/>
  <c r="U33" i="17"/>
  <c r="T34" i="69"/>
  <c r="U34" i="17"/>
  <c r="X34" i="69"/>
  <c r="R35" i="69"/>
  <c r="S35" i="69"/>
  <c r="H30" i="69"/>
  <c r="I30" i="69"/>
  <c r="J30" i="69"/>
  <c r="K30" i="17"/>
  <c r="K35" i="17"/>
  <c r="M35" i="17"/>
  <c r="M30" i="69" s="1"/>
  <c r="N35" i="17"/>
  <c r="N30" i="69" s="1"/>
  <c r="O35" i="17"/>
  <c r="O30" i="69" s="1"/>
  <c r="P30" i="17"/>
  <c r="H31" i="69"/>
  <c r="I31" i="69"/>
  <c r="J31" i="69"/>
  <c r="K31" i="17"/>
  <c r="H31" i="49" s="1"/>
  <c r="N31" i="69"/>
  <c r="P31" i="17"/>
  <c r="M31" i="49" s="1"/>
  <c r="H32" i="69"/>
  <c r="I32" i="69"/>
  <c r="J32" i="69"/>
  <c r="K32" i="17"/>
  <c r="K32" i="69" s="1"/>
  <c r="M32" i="69"/>
  <c r="N32" i="69"/>
  <c r="P32" i="17"/>
  <c r="M32" i="49" s="1"/>
  <c r="H33" i="69"/>
  <c r="I33" i="69"/>
  <c r="J33" i="69"/>
  <c r="K33" i="17"/>
  <c r="H33" i="49" s="1"/>
  <c r="O33" i="69"/>
  <c r="P33" i="17"/>
  <c r="H34" i="69"/>
  <c r="I34" i="69"/>
  <c r="J34" i="69"/>
  <c r="K34" i="17"/>
  <c r="K34" i="69" s="1"/>
  <c r="P34" i="17"/>
  <c r="H35" i="69"/>
  <c r="I35" i="69"/>
  <c r="J35" i="69"/>
  <c r="K35" i="69"/>
  <c r="Z7" i="17"/>
  <c r="Z8" i="17"/>
  <c r="X8" i="49" s="1"/>
  <c r="Z9" i="17"/>
  <c r="Z10" i="17"/>
  <c r="Y10" i="49" s="1"/>
  <c r="Z11" i="17"/>
  <c r="Z12" i="17"/>
  <c r="Z13" i="17"/>
  <c r="Z13" i="49" s="1"/>
  <c r="Z14" i="17"/>
  <c r="Z15" i="17"/>
  <c r="Z16" i="17"/>
  <c r="X16" i="49" s="1"/>
  <c r="Z17" i="17"/>
  <c r="Z18" i="17"/>
  <c r="Y18" i="49" s="1"/>
  <c r="Z19" i="17"/>
  <c r="Z20" i="17"/>
  <c r="Z21" i="17"/>
  <c r="Y21" i="49" s="1"/>
  <c r="Z22" i="17"/>
  <c r="Z23" i="17"/>
  <c r="Z24" i="17"/>
  <c r="X24" i="49" s="1"/>
  <c r="Z25" i="17"/>
  <c r="Z26" i="17"/>
  <c r="X26" i="49" s="1"/>
  <c r="Z27" i="17"/>
  <c r="Z28" i="17"/>
  <c r="P7" i="17"/>
  <c r="N7" i="49" s="1"/>
  <c r="S7" i="69"/>
  <c r="U7" i="17"/>
  <c r="X7" i="69"/>
  <c r="P8" i="17"/>
  <c r="P8" i="49" s="1"/>
  <c r="U8" i="17"/>
  <c r="T8" i="49" s="1"/>
  <c r="X8" i="69"/>
  <c r="Y8" i="69"/>
  <c r="P9" i="17"/>
  <c r="P9" i="49" s="1"/>
  <c r="R9" i="69"/>
  <c r="S9" i="69"/>
  <c r="U9" i="17"/>
  <c r="X9" i="69"/>
  <c r="P10" i="17"/>
  <c r="O10" i="49" s="1"/>
  <c r="T10" i="69"/>
  <c r="U10" i="17"/>
  <c r="R10" i="49" s="1"/>
  <c r="X10" i="69"/>
  <c r="Y10" i="69"/>
  <c r="P11" i="17"/>
  <c r="M11" i="49" s="1"/>
  <c r="S11" i="69"/>
  <c r="U11" i="17"/>
  <c r="X11" i="69"/>
  <c r="P12" i="17"/>
  <c r="U12" i="17"/>
  <c r="T12" i="49" s="1"/>
  <c r="X12" i="69"/>
  <c r="Y12" i="69"/>
  <c r="P13" i="17"/>
  <c r="P13" i="49" s="1"/>
  <c r="R13" i="69"/>
  <c r="S13" i="69"/>
  <c r="U13" i="17"/>
  <c r="W13" i="69"/>
  <c r="X13" i="69"/>
  <c r="P14" i="17"/>
  <c r="O14" i="49" s="1"/>
  <c r="R14" i="69"/>
  <c r="T14" i="69"/>
  <c r="U14" i="17"/>
  <c r="X14" i="69"/>
  <c r="Y14" i="69"/>
  <c r="P15" i="17"/>
  <c r="M15" i="49" s="1"/>
  <c r="R15" i="69"/>
  <c r="S15" i="69"/>
  <c r="T15" i="69"/>
  <c r="U15" i="17"/>
  <c r="R15" i="49" s="1"/>
  <c r="X15" i="69"/>
  <c r="P16" i="17"/>
  <c r="P16" i="49" s="1"/>
  <c r="U16" i="17"/>
  <c r="T16" i="49" s="1"/>
  <c r="X16" i="69"/>
  <c r="Y16" i="69"/>
  <c r="P17" i="17"/>
  <c r="P17" i="49" s="1"/>
  <c r="S17" i="69"/>
  <c r="U17" i="17"/>
  <c r="X17" i="69"/>
  <c r="P18" i="17"/>
  <c r="O18" i="49" s="1"/>
  <c r="R18" i="69"/>
  <c r="T18" i="69"/>
  <c r="U18" i="17"/>
  <c r="X18" i="69"/>
  <c r="Y18" i="69"/>
  <c r="P19" i="17"/>
  <c r="P19" i="49" s="1"/>
  <c r="R19" i="69"/>
  <c r="S19" i="69"/>
  <c r="T19" i="69"/>
  <c r="U19" i="17"/>
  <c r="T19" i="49" s="1"/>
  <c r="X19" i="69"/>
  <c r="P20" i="17"/>
  <c r="P20" i="49" s="1"/>
  <c r="U20" i="17"/>
  <c r="X20" i="69"/>
  <c r="Y20" i="69"/>
  <c r="P21" i="17"/>
  <c r="N21" i="49" s="1"/>
  <c r="S21" i="69"/>
  <c r="U21" i="17"/>
  <c r="W21" i="69"/>
  <c r="X21" i="69"/>
  <c r="P22" i="17"/>
  <c r="R22" i="69"/>
  <c r="U22" i="17"/>
  <c r="S22" i="49" s="1"/>
  <c r="X22" i="69"/>
  <c r="Y22" i="69"/>
  <c r="P23" i="17"/>
  <c r="P23" i="49" s="1"/>
  <c r="S23" i="69"/>
  <c r="T23" i="69"/>
  <c r="U23" i="17"/>
  <c r="X23" i="69"/>
  <c r="P24" i="17"/>
  <c r="P24" i="49" s="1"/>
  <c r="T24" i="69"/>
  <c r="U24" i="17"/>
  <c r="X24" i="69"/>
  <c r="Y24" i="69"/>
  <c r="P25" i="17"/>
  <c r="N25" i="49" s="1"/>
  <c r="S25" i="69"/>
  <c r="U25" i="17"/>
  <c r="X25" i="69"/>
  <c r="P26" i="17"/>
  <c r="R26" i="69"/>
  <c r="U26" i="17"/>
  <c r="S26" i="49" s="1"/>
  <c r="X26" i="69"/>
  <c r="Y26" i="69"/>
  <c r="P27" i="17"/>
  <c r="P27" i="49" s="1"/>
  <c r="S27" i="69"/>
  <c r="T27" i="69"/>
  <c r="U27" i="17"/>
  <c r="X27" i="69"/>
  <c r="P28" i="17"/>
  <c r="P28" i="49" s="1"/>
  <c r="T28" i="69"/>
  <c r="U28" i="17"/>
  <c r="X28" i="69"/>
  <c r="Y28" i="69"/>
  <c r="H7" i="69"/>
  <c r="I7" i="69"/>
  <c r="J7" i="69"/>
  <c r="K7" i="17"/>
  <c r="K7" i="69" s="1"/>
  <c r="O7" i="69"/>
  <c r="H8" i="69"/>
  <c r="I8" i="69"/>
  <c r="J8" i="69"/>
  <c r="K8" i="17"/>
  <c r="H9" i="69"/>
  <c r="I9" i="69"/>
  <c r="J9" i="69"/>
  <c r="K9" i="17"/>
  <c r="K9" i="69" s="1"/>
  <c r="N9" i="69"/>
  <c r="O9" i="69"/>
  <c r="H10" i="69"/>
  <c r="I10" i="69"/>
  <c r="J10" i="69"/>
  <c r="K10" i="17"/>
  <c r="J10" i="49" s="1"/>
  <c r="H11" i="69"/>
  <c r="I11" i="69"/>
  <c r="J11" i="69"/>
  <c r="K11" i="17"/>
  <c r="K11" i="69" s="1"/>
  <c r="O11" i="69"/>
  <c r="H12" i="69"/>
  <c r="I12" i="69"/>
  <c r="J12" i="69"/>
  <c r="K12" i="17"/>
  <c r="K12" i="49" s="1"/>
  <c r="H13" i="69"/>
  <c r="I13" i="69"/>
  <c r="J13" i="69"/>
  <c r="K13" i="17"/>
  <c r="K13" i="69" s="1"/>
  <c r="O13" i="69"/>
  <c r="H14" i="69"/>
  <c r="I14" i="69"/>
  <c r="J14" i="69"/>
  <c r="K14" i="17"/>
  <c r="J14" i="49" s="1"/>
  <c r="H15" i="69"/>
  <c r="I15" i="69"/>
  <c r="J15" i="69"/>
  <c r="K15" i="17"/>
  <c r="K15" i="69" s="1"/>
  <c r="O15" i="69"/>
  <c r="H16" i="69"/>
  <c r="I16" i="69"/>
  <c r="J16" i="69"/>
  <c r="K16" i="17"/>
  <c r="H17" i="69"/>
  <c r="I17" i="69"/>
  <c r="J17" i="69"/>
  <c r="K17" i="17"/>
  <c r="K17" i="69" s="1"/>
  <c r="O17" i="69"/>
  <c r="H18" i="69"/>
  <c r="I18" i="69"/>
  <c r="J18" i="69"/>
  <c r="K18" i="17"/>
  <c r="I18" i="49" s="1"/>
  <c r="H19" i="69"/>
  <c r="I19" i="69"/>
  <c r="J19" i="69"/>
  <c r="K19" i="17"/>
  <c r="K19" i="69" s="1"/>
  <c r="O19" i="69"/>
  <c r="H20" i="69"/>
  <c r="I20" i="69"/>
  <c r="J20" i="69"/>
  <c r="K20" i="17"/>
  <c r="H21" i="69"/>
  <c r="I21" i="69"/>
  <c r="J21" i="69"/>
  <c r="K21" i="17"/>
  <c r="I21" i="49" s="1"/>
  <c r="O21" i="69"/>
  <c r="H22" i="69"/>
  <c r="I22" i="69"/>
  <c r="J22" i="69"/>
  <c r="K22" i="17"/>
  <c r="I22" i="49" s="1"/>
  <c r="N22" i="69"/>
  <c r="H23" i="69"/>
  <c r="I23" i="69"/>
  <c r="J23" i="69"/>
  <c r="K23" i="17"/>
  <c r="K23" i="69" s="1"/>
  <c r="O23" i="69"/>
  <c r="H24" i="69"/>
  <c r="I24" i="69"/>
  <c r="J24" i="69"/>
  <c r="K24" i="17"/>
  <c r="H25" i="69"/>
  <c r="I25" i="69"/>
  <c r="J25" i="69"/>
  <c r="K25" i="17"/>
  <c r="I25" i="49" s="1"/>
  <c r="N25" i="69"/>
  <c r="O25" i="69"/>
  <c r="H26" i="69"/>
  <c r="I26" i="69"/>
  <c r="J26" i="69"/>
  <c r="K26" i="17"/>
  <c r="I26" i="49" s="1"/>
  <c r="H27" i="69"/>
  <c r="I27" i="69"/>
  <c r="J27" i="69"/>
  <c r="K27" i="17"/>
  <c r="K27" i="69" s="1"/>
  <c r="O27" i="69"/>
  <c r="H28" i="69"/>
  <c r="I28" i="69"/>
  <c r="J28" i="69"/>
  <c r="K28" i="17"/>
  <c r="J28" i="49" s="1"/>
  <c r="Y33" i="64"/>
  <c r="Y34" i="64"/>
  <c r="Y35" i="64"/>
  <c r="Y36" i="64"/>
  <c r="Y37" i="64"/>
  <c r="Y32" i="64"/>
  <c r="X33" i="64"/>
  <c r="X34" i="64"/>
  <c r="X35" i="64"/>
  <c r="X36" i="64"/>
  <c r="X37" i="64"/>
  <c r="X32" i="64"/>
  <c r="W33" i="64"/>
  <c r="W34" i="64"/>
  <c r="W35" i="64"/>
  <c r="W36" i="64"/>
  <c r="W37" i="64"/>
  <c r="W32" i="64"/>
  <c r="F32" i="64"/>
  <c r="G32" i="64"/>
  <c r="H32" i="64"/>
  <c r="I32" i="64"/>
  <c r="J32" i="64"/>
  <c r="K32" i="64"/>
  <c r="L32" i="64"/>
  <c r="M32" i="64"/>
  <c r="N32" i="64"/>
  <c r="O32" i="64"/>
  <c r="P32" i="64"/>
  <c r="Q32" i="64"/>
  <c r="R32" i="64"/>
  <c r="S32" i="64"/>
  <c r="T32" i="64"/>
  <c r="U32" i="64"/>
  <c r="V32" i="64"/>
  <c r="F33" i="64"/>
  <c r="G33" i="64"/>
  <c r="H33" i="64"/>
  <c r="I33" i="64"/>
  <c r="J33" i="64"/>
  <c r="K33" i="64"/>
  <c r="L33" i="64"/>
  <c r="M33" i="64"/>
  <c r="N33" i="64"/>
  <c r="O33" i="64"/>
  <c r="P33" i="64"/>
  <c r="Q33" i="64"/>
  <c r="R33" i="64"/>
  <c r="S33" i="64"/>
  <c r="T33" i="64"/>
  <c r="U33" i="64"/>
  <c r="V33" i="64"/>
  <c r="F34" i="64"/>
  <c r="G34" i="64"/>
  <c r="H34" i="64"/>
  <c r="I34" i="64"/>
  <c r="J34" i="64"/>
  <c r="K34" i="64"/>
  <c r="L34" i="64"/>
  <c r="M34" i="64"/>
  <c r="N34" i="64"/>
  <c r="O34" i="64"/>
  <c r="P34" i="64"/>
  <c r="Q34" i="64"/>
  <c r="R34" i="64"/>
  <c r="S34" i="64"/>
  <c r="T34" i="64"/>
  <c r="U34" i="64"/>
  <c r="V34" i="64"/>
  <c r="F35" i="64"/>
  <c r="G35" i="64"/>
  <c r="H35" i="64"/>
  <c r="I35" i="64"/>
  <c r="J35" i="64"/>
  <c r="K35" i="64"/>
  <c r="L35" i="64"/>
  <c r="M35" i="64"/>
  <c r="N35" i="64"/>
  <c r="O35" i="64"/>
  <c r="P35" i="64"/>
  <c r="Q35" i="64"/>
  <c r="R35" i="64"/>
  <c r="S35" i="64"/>
  <c r="T35" i="64"/>
  <c r="U35" i="64"/>
  <c r="V35" i="64"/>
  <c r="F36" i="64"/>
  <c r="G36" i="64"/>
  <c r="H36" i="64"/>
  <c r="I36" i="64"/>
  <c r="J36" i="64"/>
  <c r="K36" i="64"/>
  <c r="L36" i="64"/>
  <c r="M36" i="64"/>
  <c r="N36" i="64"/>
  <c r="O36" i="64"/>
  <c r="P36" i="64"/>
  <c r="Q36" i="64"/>
  <c r="R36" i="64"/>
  <c r="S36" i="64"/>
  <c r="T36" i="64"/>
  <c r="U36" i="64"/>
  <c r="V36" i="64"/>
  <c r="F37" i="64"/>
  <c r="G37" i="64"/>
  <c r="H37" i="64"/>
  <c r="I37" i="64"/>
  <c r="J37" i="64"/>
  <c r="K37" i="64"/>
  <c r="L37" i="64"/>
  <c r="M37" i="64"/>
  <c r="N37" i="64"/>
  <c r="O37" i="64"/>
  <c r="P37" i="64"/>
  <c r="Q37" i="64"/>
  <c r="R37" i="64"/>
  <c r="S37" i="64"/>
  <c r="T37" i="64"/>
  <c r="U37" i="64"/>
  <c r="V37" i="64"/>
  <c r="W33" i="63"/>
  <c r="X33" i="63"/>
  <c r="Y33" i="63"/>
  <c r="W34" i="63"/>
  <c r="X34" i="63"/>
  <c r="Y34" i="63"/>
  <c r="W35" i="63"/>
  <c r="X35" i="63"/>
  <c r="Y35" i="63"/>
  <c r="W36" i="63"/>
  <c r="X36" i="63"/>
  <c r="Y36" i="63"/>
  <c r="W37" i="63"/>
  <c r="X37" i="63"/>
  <c r="Y37" i="63"/>
  <c r="X32" i="63"/>
  <c r="Y32" i="63"/>
  <c r="W32" i="63"/>
  <c r="S33" i="63"/>
  <c r="T33" i="63"/>
  <c r="U33" i="63"/>
  <c r="S34" i="63"/>
  <c r="T34" i="63"/>
  <c r="U34" i="63"/>
  <c r="S35" i="63"/>
  <c r="T35" i="63"/>
  <c r="U35" i="63"/>
  <c r="S36" i="63"/>
  <c r="T36" i="63"/>
  <c r="U36" i="63"/>
  <c r="S37" i="63"/>
  <c r="T37" i="63"/>
  <c r="U37" i="63"/>
  <c r="T32" i="63"/>
  <c r="U32" i="63"/>
  <c r="S32" i="63"/>
  <c r="O33" i="63"/>
  <c r="P33" i="63"/>
  <c r="Q33" i="63"/>
  <c r="O34" i="63"/>
  <c r="P34" i="63"/>
  <c r="Q34" i="63"/>
  <c r="O35" i="63"/>
  <c r="P35" i="63"/>
  <c r="Q35" i="63"/>
  <c r="O36" i="63"/>
  <c r="P36" i="63"/>
  <c r="Q36" i="63"/>
  <c r="O37" i="63"/>
  <c r="P37" i="63"/>
  <c r="Q37" i="63"/>
  <c r="P32" i="63"/>
  <c r="Q32" i="63"/>
  <c r="O32" i="63"/>
  <c r="K33" i="63"/>
  <c r="L33" i="63"/>
  <c r="M33" i="63"/>
  <c r="K34" i="63"/>
  <c r="L34" i="63"/>
  <c r="M34" i="63"/>
  <c r="K35" i="63"/>
  <c r="L35" i="63"/>
  <c r="M35" i="63"/>
  <c r="K36" i="63"/>
  <c r="L36" i="63"/>
  <c r="M36" i="63"/>
  <c r="K37" i="63"/>
  <c r="L37" i="63"/>
  <c r="M37" i="63"/>
  <c r="L32" i="63"/>
  <c r="M32" i="63"/>
  <c r="K32" i="63"/>
  <c r="G33" i="63"/>
  <c r="H33" i="63"/>
  <c r="I33" i="63"/>
  <c r="G34" i="63"/>
  <c r="H34" i="63"/>
  <c r="I34" i="63"/>
  <c r="G35" i="63"/>
  <c r="H35" i="63"/>
  <c r="I35" i="63"/>
  <c r="G36" i="63"/>
  <c r="H36" i="63"/>
  <c r="I36" i="63"/>
  <c r="G37" i="63"/>
  <c r="H37" i="63"/>
  <c r="I37" i="63"/>
  <c r="H32" i="63"/>
  <c r="I32" i="63"/>
  <c r="G32" i="63"/>
  <c r="C33" i="63"/>
  <c r="D33" i="63"/>
  <c r="E33" i="63"/>
  <c r="C34" i="63"/>
  <c r="D34" i="63"/>
  <c r="E34" i="63"/>
  <c r="C35" i="63"/>
  <c r="D35" i="63"/>
  <c r="E35" i="63"/>
  <c r="C36" i="63"/>
  <c r="D36" i="63"/>
  <c r="E36" i="63"/>
  <c r="C37" i="63"/>
  <c r="D37" i="63"/>
  <c r="E37" i="63"/>
  <c r="D32" i="63"/>
  <c r="E32" i="63"/>
  <c r="C32" i="63"/>
  <c r="S25" i="30"/>
  <c r="S26" i="30"/>
  <c r="S23" i="30"/>
  <c r="S16" i="30"/>
  <c r="S15" i="30"/>
  <c r="S20" i="30"/>
  <c r="S9" i="30"/>
  <c r="S10" i="30"/>
  <c r="S19" i="30"/>
  <c r="S22" i="30"/>
  <c r="S7" i="30"/>
  <c r="S24" i="30"/>
  <c r="S28" i="30"/>
  <c r="S27" i="30"/>
  <c r="S17" i="30"/>
  <c r="S11" i="30"/>
  <c r="S18" i="30"/>
  <c r="S8" i="30"/>
  <c r="S14" i="30"/>
  <c r="S30" i="30"/>
  <c r="S31" i="30"/>
  <c r="S32" i="30"/>
  <c r="S33" i="30"/>
  <c r="S34" i="30"/>
  <c r="S35" i="30"/>
  <c r="Y35" i="30" s="1"/>
  <c r="F8" i="59"/>
  <c r="G9" i="59"/>
  <c r="H8" i="59"/>
  <c r="I8" i="59"/>
  <c r="J8" i="59"/>
  <c r="K8" i="59"/>
  <c r="L8" i="59"/>
  <c r="M8" i="59"/>
  <c r="N8" i="59"/>
  <c r="O8" i="59"/>
  <c r="P8" i="59"/>
  <c r="Q8" i="59"/>
  <c r="R8" i="59"/>
  <c r="S8" i="59"/>
  <c r="T8" i="59"/>
  <c r="U8" i="59"/>
  <c r="V8" i="59"/>
  <c r="W8" i="59"/>
  <c r="X8" i="59"/>
  <c r="Y8" i="59"/>
  <c r="F9" i="59"/>
  <c r="H9" i="59"/>
  <c r="I9" i="59"/>
  <c r="J9" i="59"/>
  <c r="K9" i="59"/>
  <c r="L9" i="59"/>
  <c r="M9" i="59"/>
  <c r="N9" i="59"/>
  <c r="O9" i="59"/>
  <c r="P9" i="59"/>
  <c r="Q9" i="59"/>
  <c r="R9" i="59"/>
  <c r="S9" i="59"/>
  <c r="T9" i="59"/>
  <c r="U9" i="59"/>
  <c r="V9" i="59"/>
  <c r="W9" i="59"/>
  <c r="X9" i="59"/>
  <c r="Y9" i="59"/>
  <c r="F10" i="59"/>
  <c r="H10" i="59"/>
  <c r="I10" i="59"/>
  <c r="J10" i="59"/>
  <c r="K10" i="59"/>
  <c r="L10" i="59"/>
  <c r="M10" i="59"/>
  <c r="N10" i="59"/>
  <c r="O10" i="59"/>
  <c r="P10" i="59"/>
  <c r="Q10" i="59"/>
  <c r="R10" i="59"/>
  <c r="S10" i="59"/>
  <c r="T10" i="59"/>
  <c r="U10" i="59"/>
  <c r="V10" i="59"/>
  <c r="W10" i="59"/>
  <c r="X10" i="59"/>
  <c r="Y10" i="59"/>
  <c r="F11" i="59"/>
  <c r="H11" i="59"/>
  <c r="I11" i="59"/>
  <c r="J11" i="59"/>
  <c r="K11" i="59"/>
  <c r="L11" i="59"/>
  <c r="M11" i="59"/>
  <c r="N11" i="59"/>
  <c r="O11" i="59"/>
  <c r="P11" i="59"/>
  <c r="Q11" i="59"/>
  <c r="R11" i="59"/>
  <c r="S11" i="59"/>
  <c r="T11" i="59"/>
  <c r="U11" i="59"/>
  <c r="V11" i="59"/>
  <c r="W11" i="59"/>
  <c r="X11" i="59"/>
  <c r="Y11" i="59"/>
  <c r="F12" i="59"/>
  <c r="H12" i="59"/>
  <c r="I12" i="59"/>
  <c r="J12" i="59"/>
  <c r="K12" i="59"/>
  <c r="L12" i="59"/>
  <c r="M12" i="59"/>
  <c r="N12" i="59"/>
  <c r="O12" i="59"/>
  <c r="P12" i="59"/>
  <c r="Q12" i="59"/>
  <c r="R12" i="59"/>
  <c r="S12" i="59"/>
  <c r="T12" i="59"/>
  <c r="U12" i="59"/>
  <c r="V12" i="59"/>
  <c r="W12" i="59"/>
  <c r="X12" i="59"/>
  <c r="Y12" i="59"/>
  <c r="F13" i="59"/>
  <c r="H13" i="59"/>
  <c r="I13" i="59"/>
  <c r="J13" i="59"/>
  <c r="K13" i="59"/>
  <c r="L13" i="59"/>
  <c r="M13" i="59"/>
  <c r="N13" i="59"/>
  <c r="O13" i="59"/>
  <c r="P13" i="59"/>
  <c r="Q13" i="59"/>
  <c r="R13" i="59"/>
  <c r="S13" i="59"/>
  <c r="T13" i="59"/>
  <c r="U13" i="59"/>
  <c r="V13" i="59"/>
  <c r="W13" i="59"/>
  <c r="X13" i="59"/>
  <c r="Y13" i="59"/>
  <c r="F14" i="59"/>
  <c r="H14" i="59"/>
  <c r="I14" i="59"/>
  <c r="J14" i="59"/>
  <c r="K14" i="59"/>
  <c r="L14" i="59"/>
  <c r="M14" i="59"/>
  <c r="N14" i="59"/>
  <c r="O14" i="59"/>
  <c r="P14" i="59"/>
  <c r="Q14" i="59"/>
  <c r="R14" i="59"/>
  <c r="S14" i="59"/>
  <c r="T14" i="59"/>
  <c r="U14" i="59"/>
  <c r="V14" i="59"/>
  <c r="W14" i="59"/>
  <c r="X14" i="59"/>
  <c r="Y14" i="59"/>
  <c r="F15" i="59"/>
  <c r="H15" i="59"/>
  <c r="I15" i="59"/>
  <c r="J15" i="59"/>
  <c r="K15" i="59"/>
  <c r="L15" i="59"/>
  <c r="M15" i="59"/>
  <c r="N15" i="59"/>
  <c r="O15" i="59"/>
  <c r="P15" i="59"/>
  <c r="Q15" i="59"/>
  <c r="R15" i="59"/>
  <c r="S15" i="59"/>
  <c r="T15" i="59"/>
  <c r="U15" i="59"/>
  <c r="V15" i="59"/>
  <c r="W15" i="59"/>
  <c r="X15" i="59"/>
  <c r="Y15" i="59"/>
  <c r="F16" i="59"/>
  <c r="H16" i="59"/>
  <c r="I16" i="59"/>
  <c r="J16" i="59"/>
  <c r="K16" i="59"/>
  <c r="L16" i="59"/>
  <c r="M16" i="59"/>
  <c r="N16" i="59"/>
  <c r="O16" i="59"/>
  <c r="P16" i="59"/>
  <c r="Q16" i="59"/>
  <c r="R16" i="59"/>
  <c r="S16" i="59"/>
  <c r="T16" i="59"/>
  <c r="U16" i="59"/>
  <c r="V16" i="59"/>
  <c r="W16" i="59"/>
  <c r="X16" i="59"/>
  <c r="Y16" i="59"/>
  <c r="F17" i="59"/>
  <c r="H17" i="59"/>
  <c r="I17" i="59"/>
  <c r="J17" i="59"/>
  <c r="K17" i="59"/>
  <c r="L17" i="59"/>
  <c r="M17" i="59"/>
  <c r="N17" i="59"/>
  <c r="O17" i="59"/>
  <c r="P17" i="59"/>
  <c r="Q17" i="59"/>
  <c r="R17" i="59"/>
  <c r="S17" i="59"/>
  <c r="T17" i="59"/>
  <c r="U17" i="59"/>
  <c r="V17" i="59"/>
  <c r="W17" i="59"/>
  <c r="X17" i="59"/>
  <c r="Y17" i="59"/>
  <c r="F18" i="59"/>
  <c r="H18" i="59"/>
  <c r="I18" i="59"/>
  <c r="J18" i="59"/>
  <c r="K18" i="59"/>
  <c r="L18" i="59"/>
  <c r="M18" i="59"/>
  <c r="N18" i="59"/>
  <c r="O18" i="59"/>
  <c r="P18" i="59"/>
  <c r="Q18" i="59"/>
  <c r="R18" i="59"/>
  <c r="S18" i="59"/>
  <c r="T18" i="59"/>
  <c r="U18" i="59"/>
  <c r="V18" i="59"/>
  <c r="W18" i="59"/>
  <c r="X18" i="59"/>
  <c r="Y18" i="59"/>
  <c r="F19" i="59"/>
  <c r="H19" i="59"/>
  <c r="I19" i="59"/>
  <c r="J19" i="59"/>
  <c r="K19" i="59"/>
  <c r="L19" i="59"/>
  <c r="M19" i="59"/>
  <c r="N19" i="59"/>
  <c r="O19" i="59"/>
  <c r="P19" i="59"/>
  <c r="Q19" i="59"/>
  <c r="R19" i="59"/>
  <c r="S19" i="59"/>
  <c r="T19" i="59"/>
  <c r="U19" i="59"/>
  <c r="V19" i="59"/>
  <c r="W19" i="59"/>
  <c r="X19" i="59"/>
  <c r="Y19" i="59"/>
  <c r="F20" i="59"/>
  <c r="H20" i="59"/>
  <c r="I20" i="59"/>
  <c r="J20" i="59"/>
  <c r="K20" i="59"/>
  <c r="L20" i="59"/>
  <c r="M20" i="59"/>
  <c r="N20" i="59"/>
  <c r="O20" i="59"/>
  <c r="P20" i="59"/>
  <c r="Q20" i="59"/>
  <c r="R20" i="59"/>
  <c r="S20" i="59"/>
  <c r="T20" i="59"/>
  <c r="U20" i="59"/>
  <c r="V20" i="59"/>
  <c r="W20" i="59"/>
  <c r="X20" i="59"/>
  <c r="Y20" i="59"/>
  <c r="F21" i="59"/>
  <c r="H21" i="59"/>
  <c r="I21" i="59"/>
  <c r="J21" i="59"/>
  <c r="K21" i="59"/>
  <c r="L21" i="59"/>
  <c r="M21" i="59"/>
  <c r="N21" i="59"/>
  <c r="O21" i="59"/>
  <c r="P21" i="59"/>
  <c r="Q21" i="59"/>
  <c r="R21" i="59"/>
  <c r="S21" i="59"/>
  <c r="T21" i="59"/>
  <c r="U21" i="59"/>
  <c r="V21" i="59"/>
  <c r="W21" i="59"/>
  <c r="X21" i="59"/>
  <c r="Y21" i="59"/>
  <c r="F22" i="59"/>
  <c r="H22" i="59"/>
  <c r="I22" i="59"/>
  <c r="J22" i="59"/>
  <c r="K22" i="59"/>
  <c r="L22" i="59"/>
  <c r="M22" i="59"/>
  <c r="N22" i="59"/>
  <c r="O22" i="59"/>
  <c r="P22" i="59"/>
  <c r="Q22" i="59"/>
  <c r="R22" i="59"/>
  <c r="S22" i="59"/>
  <c r="T22" i="59"/>
  <c r="U22" i="59"/>
  <c r="V22" i="59"/>
  <c r="W22" i="59"/>
  <c r="X22" i="59"/>
  <c r="Y22" i="59"/>
  <c r="F23" i="59"/>
  <c r="H23" i="59"/>
  <c r="I23" i="59"/>
  <c r="J23" i="59"/>
  <c r="K23" i="59"/>
  <c r="L23" i="59"/>
  <c r="M23" i="59"/>
  <c r="N23" i="59"/>
  <c r="O23" i="59"/>
  <c r="P23" i="59"/>
  <c r="Q23" i="59"/>
  <c r="R23" i="59"/>
  <c r="S23" i="59"/>
  <c r="T23" i="59"/>
  <c r="U23" i="59"/>
  <c r="V23" i="59"/>
  <c r="W23" i="59"/>
  <c r="X23" i="59"/>
  <c r="Y23" i="59"/>
  <c r="F24" i="59"/>
  <c r="H24" i="59"/>
  <c r="I24" i="59"/>
  <c r="J24" i="59"/>
  <c r="K24" i="59"/>
  <c r="L24" i="59"/>
  <c r="M24" i="59"/>
  <c r="N24" i="59"/>
  <c r="O24" i="59"/>
  <c r="P24" i="59"/>
  <c r="Q24" i="59"/>
  <c r="R24" i="59"/>
  <c r="S24" i="59"/>
  <c r="T24" i="59"/>
  <c r="U24" i="59"/>
  <c r="V24" i="59"/>
  <c r="W24" i="59"/>
  <c r="X24" i="59"/>
  <c r="Y24" i="59"/>
  <c r="F25" i="59"/>
  <c r="H25" i="59"/>
  <c r="I25" i="59"/>
  <c r="J25" i="59"/>
  <c r="K25" i="59"/>
  <c r="L25" i="59"/>
  <c r="M25" i="59"/>
  <c r="N25" i="59"/>
  <c r="O25" i="59"/>
  <c r="P25" i="59"/>
  <c r="Q25" i="59"/>
  <c r="R25" i="59"/>
  <c r="S25" i="59"/>
  <c r="T25" i="59"/>
  <c r="U25" i="59"/>
  <c r="V25" i="59"/>
  <c r="W25" i="59"/>
  <c r="X25" i="59"/>
  <c r="Y25" i="59"/>
  <c r="F26" i="59"/>
  <c r="H26" i="59"/>
  <c r="I26" i="59"/>
  <c r="J26" i="59"/>
  <c r="K26" i="59"/>
  <c r="L26" i="59"/>
  <c r="M26" i="59"/>
  <c r="N26" i="59"/>
  <c r="O26" i="59"/>
  <c r="P26" i="59"/>
  <c r="Q26" i="59"/>
  <c r="R26" i="59"/>
  <c r="S26" i="59"/>
  <c r="T26" i="59"/>
  <c r="U26" i="59"/>
  <c r="V26" i="59"/>
  <c r="W26" i="59"/>
  <c r="X26" i="59"/>
  <c r="Y26" i="59"/>
  <c r="F27" i="59"/>
  <c r="H27" i="59"/>
  <c r="I27" i="59"/>
  <c r="J27" i="59"/>
  <c r="K27" i="59"/>
  <c r="L27" i="59"/>
  <c r="M27" i="59"/>
  <c r="N27" i="59"/>
  <c r="O27" i="59"/>
  <c r="P27" i="59"/>
  <c r="Q27" i="59"/>
  <c r="R27" i="59"/>
  <c r="S27" i="59"/>
  <c r="T27" i="59"/>
  <c r="U27" i="59"/>
  <c r="V27" i="59"/>
  <c r="W27" i="59"/>
  <c r="X27" i="59"/>
  <c r="Y27" i="59"/>
  <c r="F28" i="59"/>
  <c r="H28" i="59"/>
  <c r="I28" i="59"/>
  <c r="J28" i="59"/>
  <c r="K28" i="59"/>
  <c r="L28" i="59"/>
  <c r="M28" i="59"/>
  <c r="N28" i="59"/>
  <c r="O28" i="59"/>
  <c r="P28" i="59"/>
  <c r="Q28" i="59"/>
  <c r="R28" i="59"/>
  <c r="S28" i="59"/>
  <c r="T28" i="59"/>
  <c r="U28" i="59"/>
  <c r="V28" i="59"/>
  <c r="W28" i="59"/>
  <c r="X28" i="59"/>
  <c r="Y28" i="59"/>
  <c r="F29" i="59"/>
  <c r="H29" i="59"/>
  <c r="I29" i="59"/>
  <c r="J29" i="59"/>
  <c r="K29" i="59"/>
  <c r="L29" i="59"/>
  <c r="M29" i="59"/>
  <c r="N29" i="59"/>
  <c r="O29" i="59"/>
  <c r="P29" i="59"/>
  <c r="Q29" i="59"/>
  <c r="R29" i="59"/>
  <c r="S29" i="59"/>
  <c r="T29" i="59"/>
  <c r="U29" i="59"/>
  <c r="V29" i="59"/>
  <c r="W29" i="59"/>
  <c r="X29" i="59"/>
  <c r="Y29" i="59"/>
  <c r="F31" i="59"/>
  <c r="H31" i="59"/>
  <c r="I31" i="59"/>
  <c r="J31" i="59"/>
  <c r="K31" i="59"/>
  <c r="L31" i="59"/>
  <c r="M31" i="59"/>
  <c r="N31" i="59"/>
  <c r="O31" i="59"/>
  <c r="P31" i="59"/>
  <c r="Q31" i="59"/>
  <c r="R31" i="59"/>
  <c r="S31" i="59"/>
  <c r="T31" i="59"/>
  <c r="U31" i="59"/>
  <c r="V31" i="59"/>
  <c r="W31" i="59"/>
  <c r="X31" i="59"/>
  <c r="Y31" i="59"/>
  <c r="F32" i="59"/>
  <c r="H32" i="59"/>
  <c r="I32" i="59"/>
  <c r="J32" i="59"/>
  <c r="K32" i="59"/>
  <c r="L32" i="59"/>
  <c r="M32" i="59"/>
  <c r="N32" i="59"/>
  <c r="O32" i="59"/>
  <c r="P32" i="59"/>
  <c r="Q32" i="59"/>
  <c r="R32" i="59"/>
  <c r="S32" i="59"/>
  <c r="T32" i="59"/>
  <c r="U32" i="59"/>
  <c r="V32" i="59"/>
  <c r="W32" i="59"/>
  <c r="X32" i="59"/>
  <c r="Y32" i="59"/>
  <c r="F33" i="59"/>
  <c r="H33" i="59"/>
  <c r="I33" i="59"/>
  <c r="J33" i="59"/>
  <c r="K33" i="59"/>
  <c r="L33" i="59"/>
  <c r="M33" i="59"/>
  <c r="N33" i="59"/>
  <c r="O33" i="59"/>
  <c r="P33" i="59"/>
  <c r="Q33" i="59"/>
  <c r="R33" i="59"/>
  <c r="S33" i="59"/>
  <c r="T33" i="59"/>
  <c r="U33" i="59"/>
  <c r="V33" i="59"/>
  <c r="W33" i="59"/>
  <c r="X33" i="59"/>
  <c r="Y33" i="59"/>
  <c r="F34" i="59"/>
  <c r="H34" i="59"/>
  <c r="I34" i="59"/>
  <c r="J34" i="59"/>
  <c r="K34" i="59"/>
  <c r="L34" i="59"/>
  <c r="M34" i="59"/>
  <c r="N34" i="59"/>
  <c r="O34" i="59"/>
  <c r="P34" i="59"/>
  <c r="Q34" i="59"/>
  <c r="R34" i="59"/>
  <c r="S34" i="59"/>
  <c r="T34" i="59"/>
  <c r="U34" i="59"/>
  <c r="V34" i="59"/>
  <c r="W34" i="59"/>
  <c r="X34" i="59"/>
  <c r="Y34" i="59"/>
  <c r="F35" i="59"/>
  <c r="H35" i="59"/>
  <c r="I35" i="59"/>
  <c r="J35" i="59"/>
  <c r="K35" i="59"/>
  <c r="L35" i="59"/>
  <c r="M35" i="59"/>
  <c r="N35" i="59"/>
  <c r="O35" i="59"/>
  <c r="P35" i="59"/>
  <c r="Q35" i="59"/>
  <c r="R35" i="59"/>
  <c r="S35" i="59"/>
  <c r="T35" i="59"/>
  <c r="U35" i="59"/>
  <c r="V35" i="59"/>
  <c r="W35" i="59"/>
  <c r="X35" i="59"/>
  <c r="Y35" i="59"/>
  <c r="F36" i="59"/>
  <c r="H36" i="59"/>
  <c r="I36" i="59"/>
  <c r="J36" i="59"/>
  <c r="K36" i="59"/>
  <c r="L36" i="59"/>
  <c r="M36" i="59"/>
  <c r="N36" i="59"/>
  <c r="O36" i="59"/>
  <c r="P36" i="59"/>
  <c r="Q36" i="59"/>
  <c r="R36" i="59"/>
  <c r="S36" i="59"/>
  <c r="T36" i="59"/>
  <c r="U36" i="59"/>
  <c r="V36" i="59"/>
  <c r="W36" i="59"/>
  <c r="X36" i="59"/>
  <c r="Y36" i="59"/>
  <c r="Y9" i="58"/>
  <c r="E9" i="58"/>
  <c r="Y10" i="58"/>
  <c r="E10" i="58"/>
  <c r="Y11" i="58"/>
  <c r="E11" i="58"/>
  <c r="Y12" i="58"/>
  <c r="E12" i="58"/>
  <c r="Y13" i="58"/>
  <c r="E13" i="58"/>
  <c r="Y14" i="58"/>
  <c r="E14" i="58"/>
  <c r="Y15" i="58"/>
  <c r="E15" i="58"/>
  <c r="Y16" i="58"/>
  <c r="E16" i="58"/>
  <c r="Y17" i="58"/>
  <c r="E17" i="58"/>
  <c r="Y18" i="58"/>
  <c r="E18" i="58"/>
  <c r="Y19" i="58"/>
  <c r="E19" i="58"/>
  <c r="Y20" i="58"/>
  <c r="E20" i="58"/>
  <c r="Y21" i="58"/>
  <c r="E21" i="58"/>
  <c r="Y22" i="58"/>
  <c r="E22" i="58"/>
  <c r="Y23" i="58"/>
  <c r="E23" i="58"/>
  <c r="Y24" i="58"/>
  <c r="E24" i="58"/>
  <c r="Y25" i="58"/>
  <c r="E25" i="58"/>
  <c r="Y26" i="58"/>
  <c r="E26" i="58"/>
  <c r="Y27" i="58"/>
  <c r="E27" i="58"/>
  <c r="Y28" i="58"/>
  <c r="E28" i="58"/>
  <c r="Y29" i="58"/>
  <c r="E29" i="58"/>
  <c r="Y31" i="58"/>
  <c r="E31" i="58"/>
  <c r="Y32" i="58"/>
  <c r="E32" i="58"/>
  <c r="Y33" i="58"/>
  <c r="E33" i="58"/>
  <c r="Y34" i="58"/>
  <c r="E34" i="58"/>
  <c r="Y35" i="58"/>
  <c r="E35" i="58"/>
  <c r="Y36" i="58"/>
  <c r="E36" i="58"/>
  <c r="Y8" i="58"/>
  <c r="E8" i="58"/>
  <c r="X9" i="58"/>
  <c r="D9" i="58"/>
  <c r="X10" i="58"/>
  <c r="D10" i="58"/>
  <c r="X11" i="58"/>
  <c r="D11" i="58"/>
  <c r="X12" i="58"/>
  <c r="D12" i="58"/>
  <c r="X13" i="58"/>
  <c r="D13" i="58"/>
  <c r="X14" i="58"/>
  <c r="D14" i="58"/>
  <c r="X15" i="58"/>
  <c r="D15" i="58"/>
  <c r="X16" i="58"/>
  <c r="D16" i="58"/>
  <c r="X17" i="58"/>
  <c r="D17" i="58"/>
  <c r="X18" i="58"/>
  <c r="D18" i="58"/>
  <c r="X19" i="58"/>
  <c r="D19" i="58"/>
  <c r="X20" i="58"/>
  <c r="D20" i="58"/>
  <c r="X21" i="58"/>
  <c r="D21" i="58"/>
  <c r="X22" i="58"/>
  <c r="D22" i="58"/>
  <c r="X23" i="58"/>
  <c r="D23" i="58"/>
  <c r="X24" i="58"/>
  <c r="D24" i="58"/>
  <c r="X25" i="58"/>
  <c r="D25" i="58"/>
  <c r="X26" i="58"/>
  <c r="D26" i="58"/>
  <c r="X27" i="58"/>
  <c r="D27" i="58"/>
  <c r="X28" i="58"/>
  <c r="D28" i="58"/>
  <c r="X29" i="58"/>
  <c r="D29" i="58"/>
  <c r="X31" i="58"/>
  <c r="D31" i="58"/>
  <c r="X32" i="58"/>
  <c r="D32" i="58"/>
  <c r="X33" i="58"/>
  <c r="D33" i="58"/>
  <c r="X34" i="58"/>
  <c r="D34" i="58"/>
  <c r="X35" i="58"/>
  <c r="D35" i="58"/>
  <c r="X36" i="58"/>
  <c r="D36" i="58"/>
  <c r="X8" i="58"/>
  <c r="D8" i="58"/>
  <c r="W9" i="58"/>
  <c r="C9" i="58"/>
  <c r="W10" i="58"/>
  <c r="C10" i="58"/>
  <c r="W11" i="58"/>
  <c r="C11" i="58"/>
  <c r="W12" i="58"/>
  <c r="C12" i="58"/>
  <c r="W13" i="58"/>
  <c r="C13" i="58"/>
  <c r="W14" i="58"/>
  <c r="C14" i="58"/>
  <c r="W15" i="58"/>
  <c r="C15" i="58"/>
  <c r="W16" i="58"/>
  <c r="C16" i="58"/>
  <c r="W17" i="58"/>
  <c r="C17" i="58"/>
  <c r="W18" i="58"/>
  <c r="C18" i="58"/>
  <c r="W19" i="58"/>
  <c r="C19" i="58"/>
  <c r="W20" i="58"/>
  <c r="C20" i="58"/>
  <c r="W21" i="58"/>
  <c r="C21" i="58"/>
  <c r="W22" i="58"/>
  <c r="C22" i="58"/>
  <c r="W23" i="58"/>
  <c r="C23" i="58"/>
  <c r="W24" i="58"/>
  <c r="C24" i="58"/>
  <c r="W25" i="58"/>
  <c r="C25" i="58"/>
  <c r="W26" i="58"/>
  <c r="C26" i="58"/>
  <c r="W27" i="58"/>
  <c r="C27" i="58"/>
  <c r="W28" i="58"/>
  <c r="C28" i="58"/>
  <c r="W29" i="58"/>
  <c r="C29" i="58"/>
  <c r="W31" i="58"/>
  <c r="C31" i="58"/>
  <c r="W32" i="58"/>
  <c r="C32" i="58"/>
  <c r="W33" i="58"/>
  <c r="C33" i="58"/>
  <c r="W34" i="58"/>
  <c r="C34" i="58"/>
  <c r="W35" i="58"/>
  <c r="C35" i="58"/>
  <c r="W36" i="58"/>
  <c r="C36" i="58"/>
  <c r="W8" i="58"/>
  <c r="C8" i="58"/>
  <c r="S9" i="58"/>
  <c r="T9" i="58"/>
  <c r="U9" i="58"/>
  <c r="S10" i="58"/>
  <c r="T10" i="58"/>
  <c r="U10" i="58"/>
  <c r="S11" i="58"/>
  <c r="T11" i="58"/>
  <c r="U11" i="58"/>
  <c r="S12" i="58"/>
  <c r="T12" i="58"/>
  <c r="U12" i="58"/>
  <c r="S13" i="58"/>
  <c r="T13" i="58"/>
  <c r="U13" i="58"/>
  <c r="S14" i="58"/>
  <c r="T14" i="58"/>
  <c r="U14" i="58"/>
  <c r="S15" i="58"/>
  <c r="T15" i="58"/>
  <c r="U15" i="58"/>
  <c r="S16" i="58"/>
  <c r="T16" i="58"/>
  <c r="U16" i="58"/>
  <c r="S17" i="58"/>
  <c r="T17" i="58"/>
  <c r="U17" i="58"/>
  <c r="S18" i="58"/>
  <c r="T18" i="58"/>
  <c r="U18" i="58"/>
  <c r="S19" i="58"/>
  <c r="T19" i="58"/>
  <c r="U19" i="58"/>
  <c r="S20" i="58"/>
  <c r="T20" i="58"/>
  <c r="U20" i="58"/>
  <c r="S21" i="58"/>
  <c r="T21" i="58"/>
  <c r="U21" i="58"/>
  <c r="S22" i="58"/>
  <c r="T22" i="58"/>
  <c r="U22" i="58"/>
  <c r="S23" i="58"/>
  <c r="T23" i="58"/>
  <c r="U23" i="58"/>
  <c r="S24" i="58"/>
  <c r="T24" i="58"/>
  <c r="U24" i="58"/>
  <c r="S25" i="58"/>
  <c r="T25" i="58"/>
  <c r="U25" i="58"/>
  <c r="S26" i="58"/>
  <c r="T26" i="58"/>
  <c r="U26" i="58"/>
  <c r="S27" i="58"/>
  <c r="T27" i="58"/>
  <c r="U27" i="58"/>
  <c r="S28" i="58"/>
  <c r="T28" i="58"/>
  <c r="U28" i="58"/>
  <c r="S29" i="58"/>
  <c r="T29" i="58"/>
  <c r="U29" i="58"/>
  <c r="S31" i="58"/>
  <c r="T31" i="58"/>
  <c r="U31" i="58"/>
  <c r="S32" i="58"/>
  <c r="T32" i="58"/>
  <c r="U32" i="58"/>
  <c r="S33" i="58"/>
  <c r="T33" i="58"/>
  <c r="U33" i="58"/>
  <c r="S34" i="58"/>
  <c r="T34" i="58"/>
  <c r="U34" i="58"/>
  <c r="S35" i="58"/>
  <c r="T35" i="58"/>
  <c r="U35" i="58"/>
  <c r="S36" i="58"/>
  <c r="T36" i="58"/>
  <c r="U36" i="58"/>
  <c r="T8" i="58"/>
  <c r="U8" i="58"/>
  <c r="S8" i="58"/>
  <c r="O9" i="58"/>
  <c r="P9" i="58"/>
  <c r="Q9" i="58"/>
  <c r="O10" i="58"/>
  <c r="P10" i="58"/>
  <c r="Q10" i="58"/>
  <c r="O11" i="58"/>
  <c r="P11" i="58"/>
  <c r="Q11" i="58"/>
  <c r="O12" i="58"/>
  <c r="P12" i="58"/>
  <c r="Q12" i="58"/>
  <c r="O13" i="58"/>
  <c r="P13" i="58"/>
  <c r="Q13" i="58"/>
  <c r="O14" i="58"/>
  <c r="P14" i="58"/>
  <c r="Q14" i="58"/>
  <c r="O15" i="58"/>
  <c r="P15" i="58"/>
  <c r="Q15" i="58"/>
  <c r="O16" i="58"/>
  <c r="P16" i="58"/>
  <c r="Q16" i="58"/>
  <c r="O17" i="58"/>
  <c r="P17" i="58"/>
  <c r="Q17" i="58"/>
  <c r="O18" i="58"/>
  <c r="P18" i="58"/>
  <c r="Q18" i="58"/>
  <c r="O19" i="58"/>
  <c r="P19" i="58"/>
  <c r="Q19" i="58"/>
  <c r="O20" i="58"/>
  <c r="P20" i="58"/>
  <c r="Q20" i="58"/>
  <c r="O21" i="58"/>
  <c r="P21" i="58"/>
  <c r="Q21" i="58"/>
  <c r="O22" i="58"/>
  <c r="P22" i="58"/>
  <c r="Q22" i="58"/>
  <c r="O23" i="58"/>
  <c r="P23" i="58"/>
  <c r="Q23" i="58"/>
  <c r="O24" i="58"/>
  <c r="P24" i="58"/>
  <c r="Q24" i="58"/>
  <c r="O25" i="58"/>
  <c r="P25" i="58"/>
  <c r="Q25" i="58"/>
  <c r="O26" i="58"/>
  <c r="P26" i="58"/>
  <c r="Q26" i="58"/>
  <c r="O27" i="58"/>
  <c r="P27" i="58"/>
  <c r="Q27" i="58"/>
  <c r="O28" i="58"/>
  <c r="P28" i="58"/>
  <c r="Q28" i="58"/>
  <c r="O29" i="58"/>
  <c r="P29" i="58"/>
  <c r="Q29" i="58"/>
  <c r="O31" i="58"/>
  <c r="P31" i="58"/>
  <c r="Q31" i="58"/>
  <c r="O32" i="58"/>
  <c r="P32" i="58"/>
  <c r="Q32" i="58"/>
  <c r="O33" i="58"/>
  <c r="P33" i="58"/>
  <c r="Q33" i="58"/>
  <c r="O34" i="58"/>
  <c r="P34" i="58"/>
  <c r="Q34" i="58"/>
  <c r="O35" i="58"/>
  <c r="P35" i="58"/>
  <c r="Q35" i="58"/>
  <c r="O36" i="58"/>
  <c r="P36" i="58"/>
  <c r="Q36" i="58"/>
  <c r="P8" i="58"/>
  <c r="Q8" i="58"/>
  <c r="O8" i="58"/>
  <c r="K9" i="58"/>
  <c r="L9" i="58"/>
  <c r="M9" i="58"/>
  <c r="K10" i="58"/>
  <c r="L10" i="58"/>
  <c r="M10" i="58"/>
  <c r="K11" i="58"/>
  <c r="L11" i="58"/>
  <c r="M11" i="58"/>
  <c r="K12" i="58"/>
  <c r="L12" i="58"/>
  <c r="M12" i="58"/>
  <c r="K13" i="58"/>
  <c r="L13" i="58"/>
  <c r="M13" i="58"/>
  <c r="K14" i="58"/>
  <c r="L14" i="58"/>
  <c r="M14" i="58"/>
  <c r="K15" i="58"/>
  <c r="L15" i="58"/>
  <c r="M15" i="58"/>
  <c r="K16" i="58"/>
  <c r="L16" i="58"/>
  <c r="M16" i="58"/>
  <c r="K17" i="58"/>
  <c r="L17" i="58"/>
  <c r="M17" i="58"/>
  <c r="K18" i="58"/>
  <c r="L18" i="58"/>
  <c r="M18" i="58"/>
  <c r="K19" i="58"/>
  <c r="L19" i="58"/>
  <c r="M19" i="58"/>
  <c r="K20" i="58"/>
  <c r="L20" i="58"/>
  <c r="M20" i="58"/>
  <c r="K21" i="58"/>
  <c r="L21" i="58"/>
  <c r="M21" i="58"/>
  <c r="K22" i="58"/>
  <c r="L22" i="58"/>
  <c r="M22" i="58"/>
  <c r="K23" i="58"/>
  <c r="L23" i="58"/>
  <c r="M23" i="58"/>
  <c r="K24" i="58"/>
  <c r="L24" i="58"/>
  <c r="M24" i="58"/>
  <c r="K25" i="58"/>
  <c r="L25" i="58"/>
  <c r="M25" i="58"/>
  <c r="K26" i="58"/>
  <c r="L26" i="58"/>
  <c r="M26" i="58"/>
  <c r="K27" i="58"/>
  <c r="L27" i="58"/>
  <c r="M27" i="58"/>
  <c r="K28" i="58"/>
  <c r="L28" i="58"/>
  <c r="M28" i="58"/>
  <c r="K29" i="58"/>
  <c r="L29" i="58"/>
  <c r="M29" i="58"/>
  <c r="K31" i="58"/>
  <c r="L31" i="58"/>
  <c r="M31" i="58"/>
  <c r="K32" i="58"/>
  <c r="L32" i="58"/>
  <c r="M32" i="58"/>
  <c r="K33" i="58"/>
  <c r="L33" i="58"/>
  <c r="M33" i="58"/>
  <c r="K34" i="58"/>
  <c r="L34" i="58"/>
  <c r="M34" i="58"/>
  <c r="K35" i="58"/>
  <c r="L35" i="58"/>
  <c r="M35" i="58"/>
  <c r="K36" i="58"/>
  <c r="L36" i="58"/>
  <c r="M36" i="58"/>
  <c r="L8" i="58"/>
  <c r="M8" i="58"/>
  <c r="K8" i="58"/>
  <c r="G9" i="58"/>
  <c r="H9" i="58"/>
  <c r="I9" i="58"/>
  <c r="G10" i="58"/>
  <c r="H10" i="58"/>
  <c r="I10" i="58"/>
  <c r="G11" i="58"/>
  <c r="H11" i="58"/>
  <c r="I11" i="58"/>
  <c r="G12" i="58"/>
  <c r="H12" i="58"/>
  <c r="I12" i="58"/>
  <c r="G13" i="58"/>
  <c r="H13" i="58"/>
  <c r="I13" i="58"/>
  <c r="G14" i="58"/>
  <c r="H14" i="58"/>
  <c r="I14" i="58"/>
  <c r="G15" i="58"/>
  <c r="H15" i="58"/>
  <c r="I15" i="58"/>
  <c r="G16" i="58"/>
  <c r="H16" i="58"/>
  <c r="I16" i="58"/>
  <c r="G17" i="58"/>
  <c r="H17" i="58"/>
  <c r="I17" i="58"/>
  <c r="G18" i="58"/>
  <c r="H18" i="58"/>
  <c r="I18" i="58"/>
  <c r="G19" i="58"/>
  <c r="H19" i="58"/>
  <c r="I19" i="58"/>
  <c r="G20" i="58"/>
  <c r="H20" i="58"/>
  <c r="I20" i="58"/>
  <c r="G21" i="58"/>
  <c r="H21" i="58"/>
  <c r="I21" i="58"/>
  <c r="G22" i="58"/>
  <c r="H22" i="58"/>
  <c r="I22" i="58"/>
  <c r="G23" i="58"/>
  <c r="H23" i="58"/>
  <c r="I23" i="58"/>
  <c r="G24" i="58"/>
  <c r="H24" i="58"/>
  <c r="I24" i="58"/>
  <c r="G25" i="58"/>
  <c r="H25" i="58"/>
  <c r="I25" i="58"/>
  <c r="G26" i="58"/>
  <c r="H26" i="58"/>
  <c r="I26" i="58"/>
  <c r="G27" i="58"/>
  <c r="H27" i="58"/>
  <c r="I27" i="58"/>
  <c r="G28" i="58"/>
  <c r="H28" i="58"/>
  <c r="I28" i="58"/>
  <c r="G29" i="58"/>
  <c r="H29" i="58"/>
  <c r="I29" i="58"/>
  <c r="G31" i="58"/>
  <c r="H31" i="58"/>
  <c r="I31" i="58"/>
  <c r="G32" i="58"/>
  <c r="H32" i="58"/>
  <c r="I32" i="58"/>
  <c r="G33" i="58"/>
  <c r="H33" i="58"/>
  <c r="I33" i="58"/>
  <c r="G34" i="58"/>
  <c r="H34" i="58"/>
  <c r="I34" i="58"/>
  <c r="G35" i="58"/>
  <c r="H35" i="58"/>
  <c r="I35" i="58"/>
  <c r="H36" i="58"/>
  <c r="I36" i="58"/>
  <c r="H8" i="58"/>
  <c r="I8" i="58"/>
  <c r="G8" i="58"/>
  <c r="J34" i="49"/>
  <c r="N33" i="49"/>
  <c r="H32" i="49"/>
  <c r="U31" i="49"/>
  <c r="Y30" i="49"/>
  <c r="R28" i="49"/>
  <c r="Z27" i="49"/>
  <c r="K27" i="49"/>
  <c r="T26" i="49"/>
  <c r="R24" i="49"/>
  <c r="Z23" i="49"/>
  <c r="K23" i="49"/>
  <c r="T22" i="49"/>
  <c r="X21" i="49"/>
  <c r="R20" i="49"/>
  <c r="Z19" i="49"/>
  <c r="K19" i="49"/>
  <c r="I19" i="49"/>
  <c r="R18" i="49"/>
  <c r="M18" i="49"/>
  <c r="U17" i="49"/>
  <c r="K17" i="49"/>
  <c r="I17" i="49"/>
  <c r="Y16" i="49"/>
  <c r="R16" i="49"/>
  <c r="M16" i="49"/>
  <c r="Z15" i="49"/>
  <c r="X15" i="49"/>
  <c r="K15" i="49"/>
  <c r="W14" i="49"/>
  <c r="R14" i="49"/>
  <c r="M14" i="49"/>
  <c r="X13" i="49"/>
  <c r="U13" i="49"/>
  <c r="K13" i="49"/>
  <c r="I13" i="49"/>
  <c r="Y12" i="49"/>
  <c r="R12" i="49"/>
  <c r="M12" i="49"/>
  <c r="X11" i="49"/>
  <c r="S11" i="49"/>
  <c r="K11" i="49"/>
  <c r="I11" i="49"/>
  <c r="W10" i="49"/>
  <c r="M10" i="49"/>
  <c r="X9" i="49"/>
  <c r="U9" i="49"/>
  <c r="K9" i="49"/>
  <c r="I9" i="49"/>
  <c r="Y8" i="49"/>
  <c r="R8" i="49"/>
  <c r="M8" i="49"/>
  <c r="X7" i="49"/>
  <c r="P7" i="49"/>
  <c r="K7" i="49"/>
  <c r="I7" i="49"/>
  <c r="Y11" i="49"/>
  <c r="Y13" i="49"/>
  <c r="Y15" i="49"/>
  <c r="Y17" i="49"/>
  <c r="U14" i="49"/>
  <c r="U18" i="49"/>
  <c r="P10" i="49"/>
  <c r="P14" i="49"/>
  <c r="P18" i="49"/>
  <c r="J9" i="49"/>
  <c r="J11" i="49"/>
  <c r="J13" i="49"/>
  <c r="J17" i="49"/>
  <c r="J19" i="49"/>
  <c r="J7" i="49"/>
  <c r="J35" i="49"/>
  <c r="H35" i="49"/>
  <c r="I35" i="49"/>
  <c r="K35" i="49"/>
  <c r="J33" i="49"/>
  <c r="K33" i="49"/>
  <c r="I33" i="49"/>
  <c r="J31" i="49"/>
  <c r="I31" i="49"/>
  <c r="K28" i="49"/>
  <c r="K26" i="49"/>
  <c r="K24" i="49"/>
  <c r="J24" i="49"/>
  <c r="K22" i="49"/>
  <c r="H22" i="49"/>
  <c r="K20" i="49"/>
  <c r="J20" i="49"/>
  <c r="K18" i="49"/>
  <c r="J18" i="49"/>
  <c r="K16" i="49"/>
  <c r="K14" i="49"/>
  <c r="K10" i="49"/>
  <c r="K8" i="49"/>
  <c r="O27" i="49"/>
  <c r="N27" i="49"/>
  <c r="O25" i="49"/>
  <c r="P25" i="49"/>
  <c r="O23" i="49"/>
  <c r="N23" i="49"/>
  <c r="P21" i="49"/>
  <c r="O19" i="49"/>
  <c r="N19" i="49"/>
  <c r="O15" i="49"/>
  <c r="O13" i="49"/>
  <c r="O11" i="49"/>
  <c r="O9" i="49"/>
  <c r="P34" i="49"/>
  <c r="N34" i="49"/>
  <c r="M34" i="49"/>
  <c r="O34" i="49"/>
  <c r="P32" i="49"/>
  <c r="O32" i="49"/>
  <c r="P30" i="49"/>
  <c r="N30" i="49"/>
  <c r="M30" i="49"/>
  <c r="O30" i="49"/>
  <c r="T7" i="49"/>
  <c r="R7" i="49"/>
  <c r="S7" i="49"/>
  <c r="J8" i="49"/>
  <c r="H10" i="49"/>
  <c r="H14" i="49"/>
  <c r="J16" i="49"/>
  <c r="U34" i="49"/>
  <c r="R34" i="49"/>
  <c r="U30" i="49"/>
  <c r="T27" i="49"/>
  <c r="R27" i="49"/>
  <c r="S27" i="49"/>
  <c r="U27" i="49"/>
  <c r="T25" i="49"/>
  <c r="R25" i="49"/>
  <c r="U25" i="49"/>
  <c r="S25" i="49"/>
  <c r="T23" i="49"/>
  <c r="R23" i="49"/>
  <c r="S23" i="49"/>
  <c r="U23" i="49"/>
  <c r="T21" i="49"/>
  <c r="R21" i="49"/>
  <c r="U21" i="49"/>
  <c r="S21" i="49"/>
  <c r="T17" i="49"/>
  <c r="R17" i="49"/>
  <c r="T15" i="49"/>
  <c r="T13" i="49"/>
  <c r="R13" i="49"/>
  <c r="T11" i="49"/>
  <c r="R11" i="49"/>
  <c r="T9" i="49"/>
  <c r="R9" i="49"/>
  <c r="Y7" i="49"/>
  <c r="W7" i="49"/>
  <c r="Y33" i="49"/>
  <c r="W33" i="49"/>
  <c r="Z33" i="49"/>
  <c r="X33" i="49"/>
  <c r="Y31" i="49"/>
  <c r="W31" i="49"/>
  <c r="X31" i="49"/>
  <c r="Z31" i="49"/>
  <c r="Z28" i="49"/>
  <c r="Y28" i="49"/>
  <c r="Z24" i="49"/>
  <c r="Y24" i="49"/>
  <c r="Z22" i="49"/>
  <c r="X22" i="49"/>
  <c r="W22" i="49"/>
  <c r="Y22" i="49"/>
  <c r="Z20" i="49"/>
  <c r="X18" i="49"/>
  <c r="Z16" i="49"/>
  <c r="Z14" i="49"/>
  <c r="X14" i="49"/>
  <c r="Z12" i="49"/>
  <c r="X10" i="49"/>
  <c r="Z8" i="49"/>
  <c r="U7" i="49"/>
  <c r="Z7" i="49"/>
  <c r="W8" i="49"/>
  <c r="S9" i="49"/>
  <c r="U11" i="49"/>
  <c r="W12" i="49"/>
  <c r="S13" i="49"/>
  <c r="Y14" i="49"/>
  <c r="W16" i="49"/>
  <c r="S17" i="49"/>
  <c r="K34" i="49"/>
  <c r="I34" i="49"/>
  <c r="H34" i="49"/>
  <c r="K32" i="49"/>
  <c r="I32" i="49"/>
  <c r="J32" i="49"/>
  <c r="K30" i="49"/>
  <c r="I30" i="49"/>
  <c r="H30" i="49"/>
  <c r="J27" i="49"/>
  <c r="H27" i="49"/>
  <c r="J25" i="49"/>
  <c r="J23" i="49"/>
  <c r="H23" i="49"/>
  <c r="J21" i="49"/>
  <c r="N26" i="49"/>
  <c r="N24" i="49"/>
  <c r="N22" i="49"/>
  <c r="N20" i="49"/>
  <c r="O33" i="49"/>
  <c r="M33" i="49"/>
  <c r="P33" i="49"/>
  <c r="O31" i="49"/>
  <c r="N31" i="49"/>
  <c r="N28" i="49"/>
  <c r="T33" i="49"/>
  <c r="R33" i="49"/>
  <c r="U33" i="49"/>
  <c r="R31" i="49"/>
  <c r="U28" i="49"/>
  <c r="U26" i="49"/>
  <c r="U24" i="49"/>
  <c r="U22" i="49"/>
  <c r="U20" i="49"/>
  <c r="Z34" i="49"/>
  <c r="X34" i="49"/>
  <c r="W34" i="49"/>
  <c r="Z32" i="49"/>
  <c r="X32" i="49"/>
  <c r="Y32" i="49"/>
  <c r="Z30" i="49"/>
  <c r="X30" i="49"/>
  <c r="W30" i="49"/>
  <c r="Y27" i="49"/>
  <c r="W27" i="49"/>
  <c r="W25" i="49"/>
  <c r="Y23" i="49"/>
  <c r="W23" i="49"/>
  <c r="W21" i="49"/>
  <c r="Y19" i="49"/>
  <c r="W19" i="49"/>
  <c r="H7" i="49"/>
  <c r="N8" i="49"/>
  <c r="H9" i="49"/>
  <c r="N10" i="49"/>
  <c r="H11" i="49"/>
  <c r="W11" i="49"/>
  <c r="N12" i="49"/>
  <c r="H13" i="49"/>
  <c r="N14" i="49"/>
  <c r="W15" i="49"/>
  <c r="N16" i="49"/>
  <c r="H17" i="49"/>
  <c r="N18" i="49"/>
  <c r="H19" i="49"/>
  <c r="X19" i="49"/>
  <c r="O20" i="49"/>
  <c r="K21" i="49"/>
  <c r="M22" i="49"/>
  <c r="I23" i="49"/>
  <c r="X23" i="49"/>
  <c r="O24" i="49"/>
  <c r="K25" i="49"/>
  <c r="M26" i="49"/>
  <c r="I27" i="49"/>
  <c r="X27" i="49"/>
  <c r="O28" i="49"/>
  <c r="J30" i="49"/>
  <c r="W32" i="49"/>
  <c r="S33" i="49"/>
  <c r="Y34" i="49"/>
  <c r="P35" i="30"/>
  <c r="M35" i="30"/>
  <c r="J35" i="30"/>
  <c r="G35" i="30"/>
  <c r="P34" i="30"/>
  <c r="M34" i="30"/>
  <c r="J34" i="30"/>
  <c r="G34" i="30"/>
  <c r="P33" i="30"/>
  <c r="M33" i="30"/>
  <c r="J33" i="30"/>
  <c r="G33" i="30"/>
  <c r="P32" i="30"/>
  <c r="M32" i="30"/>
  <c r="J32" i="30"/>
  <c r="G32" i="30"/>
  <c r="P31" i="30"/>
  <c r="M31" i="30"/>
  <c r="J31" i="30"/>
  <c r="G31" i="30"/>
  <c r="P30" i="30"/>
  <c r="M30" i="30"/>
  <c r="J30" i="30"/>
  <c r="G30" i="30"/>
  <c r="P14" i="30"/>
  <c r="M14" i="30"/>
  <c r="J14" i="30"/>
  <c r="G14" i="30"/>
  <c r="P8" i="30"/>
  <c r="M8" i="30"/>
  <c r="J8" i="30"/>
  <c r="G8" i="30"/>
  <c r="P18" i="30"/>
  <c r="M18" i="30"/>
  <c r="J18" i="30"/>
  <c r="G18" i="30"/>
  <c r="P11" i="30"/>
  <c r="M11" i="30"/>
  <c r="J11" i="30"/>
  <c r="G11" i="30"/>
  <c r="P17" i="30"/>
  <c r="M17" i="30"/>
  <c r="J17" i="30"/>
  <c r="G17" i="30"/>
  <c r="P27" i="30"/>
  <c r="M27" i="30"/>
  <c r="J27" i="30"/>
  <c r="G27" i="30"/>
  <c r="P28" i="30"/>
  <c r="M28" i="30"/>
  <c r="J28" i="30"/>
  <c r="G28" i="30"/>
  <c r="P24" i="30"/>
  <c r="M24" i="30"/>
  <c r="J24" i="30"/>
  <c r="G24" i="30"/>
  <c r="P7" i="30"/>
  <c r="M7" i="30"/>
  <c r="J7" i="30"/>
  <c r="G7" i="30"/>
  <c r="P22" i="30"/>
  <c r="M22" i="30"/>
  <c r="J22" i="30"/>
  <c r="G22" i="30"/>
  <c r="P19" i="30"/>
  <c r="M19" i="30"/>
  <c r="J19" i="30"/>
  <c r="G19" i="30"/>
  <c r="P10" i="30"/>
  <c r="M10" i="30"/>
  <c r="J10" i="30"/>
  <c r="G10" i="30"/>
  <c r="P9" i="30"/>
  <c r="M9" i="30"/>
  <c r="J9" i="30"/>
  <c r="G9" i="30"/>
  <c r="P20" i="30"/>
  <c r="M20" i="30"/>
  <c r="J20" i="30"/>
  <c r="G20" i="30"/>
  <c r="P15" i="30"/>
  <c r="M15" i="30"/>
  <c r="J15" i="30"/>
  <c r="G15" i="30"/>
  <c r="P16" i="30"/>
  <c r="M16" i="30"/>
  <c r="J16" i="30"/>
  <c r="G16" i="30"/>
  <c r="P23" i="30"/>
  <c r="M23" i="30"/>
  <c r="J23" i="30"/>
  <c r="G23" i="30"/>
  <c r="P26" i="30"/>
  <c r="M26" i="30"/>
  <c r="J26" i="30"/>
  <c r="G26" i="30"/>
  <c r="P25" i="30"/>
  <c r="M25" i="30"/>
  <c r="J25" i="30"/>
  <c r="G25" i="30"/>
  <c r="P21" i="30"/>
  <c r="M21" i="30"/>
  <c r="J21" i="30"/>
  <c r="G21" i="30"/>
  <c r="H28" i="25"/>
  <c r="H29" i="25"/>
  <c r="H30" i="25"/>
  <c r="H12" i="25"/>
  <c r="H14" i="25"/>
  <c r="H17" i="25"/>
  <c r="H18" i="25"/>
  <c r="H19" i="25"/>
  <c r="H20" i="25"/>
  <c r="H21" i="25"/>
  <c r="H22" i="25"/>
  <c r="H25" i="25"/>
  <c r="H26" i="25"/>
  <c r="H27" i="25"/>
  <c r="G17" i="25"/>
  <c r="G18" i="25"/>
  <c r="G19" i="25"/>
  <c r="G20" i="25"/>
  <c r="G21" i="25"/>
  <c r="G22" i="25"/>
  <c r="G25" i="25"/>
  <c r="G26" i="25"/>
  <c r="G27" i="25"/>
  <c r="G28" i="25"/>
  <c r="G29" i="25"/>
  <c r="G30" i="25"/>
  <c r="F10" i="25"/>
  <c r="F11" i="25"/>
  <c r="F12" i="25"/>
  <c r="F13" i="25"/>
  <c r="F14" i="25"/>
  <c r="F17" i="25"/>
  <c r="F18" i="25"/>
  <c r="F19" i="25"/>
  <c r="F20" i="25"/>
  <c r="F21" i="25"/>
  <c r="F22" i="25"/>
  <c r="F25" i="25"/>
  <c r="F26" i="25"/>
  <c r="F27" i="25"/>
  <c r="F28" i="25"/>
  <c r="F29" i="25"/>
  <c r="F30" i="25"/>
  <c r="F9" i="25"/>
  <c r="E10" i="25"/>
  <c r="E11" i="25"/>
  <c r="E12" i="25"/>
  <c r="E13" i="25"/>
  <c r="E14" i="25"/>
  <c r="E17" i="25"/>
  <c r="E18" i="25"/>
  <c r="E19" i="25"/>
  <c r="E20" i="25"/>
  <c r="E21" i="25"/>
  <c r="E22" i="25"/>
  <c r="E25" i="25"/>
  <c r="E26" i="25"/>
  <c r="E27" i="25"/>
  <c r="E28" i="25"/>
  <c r="E29" i="25"/>
  <c r="E30" i="25"/>
  <c r="E9" i="25"/>
  <c r="D10" i="25"/>
  <c r="D11" i="25"/>
  <c r="D12" i="25"/>
  <c r="D13" i="25"/>
  <c r="D14" i="25"/>
  <c r="D17" i="25"/>
  <c r="D18" i="25"/>
  <c r="D19" i="25"/>
  <c r="D20" i="25"/>
  <c r="D21" i="25"/>
  <c r="D22" i="25"/>
  <c r="D25" i="25"/>
  <c r="D26" i="25"/>
  <c r="D27" i="25"/>
  <c r="D28" i="25"/>
  <c r="D29" i="25"/>
  <c r="D30" i="25"/>
  <c r="D9" i="25"/>
  <c r="R9" i="9"/>
  <c r="X9" i="9" s="1"/>
  <c r="R10" i="9"/>
  <c r="X10" i="9" s="1"/>
  <c r="R12" i="9"/>
  <c r="X12" i="9" s="1"/>
  <c r="R8" i="9"/>
  <c r="X8" i="9" s="1"/>
  <c r="O13" i="9"/>
  <c r="G14" i="25" s="1"/>
  <c r="O8" i="9"/>
  <c r="G9" i="25" s="1"/>
  <c r="O9" i="9"/>
  <c r="G10" i="25" s="1"/>
  <c r="O10" i="9"/>
  <c r="G11" i="25" s="1"/>
  <c r="O11" i="9"/>
  <c r="G12" i="25" s="1"/>
  <c r="O12" i="9"/>
  <c r="G13" i="25" s="1"/>
  <c r="AN15" i="49" l="1"/>
  <c r="AF25" i="51"/>
  <c r="AP25" i="51" s="1"/>
  <c r="AW25" i="18"/>
  <c r="AF14" i="51"/>
  <c r="AP14" i="51" s="1"/>
  <c r="AW14" i="18"/>
  <c r="AW8" i="18"/>
  <c r="Z18" i="49"/>
  <c r="J12" i="49"/>
  <c r="O21" i="49"/>
  <c r="S15" i="49"/>
  <c r="N19" i="69"/>
  <c r="N16" i="69"/>
  <c r="N33" i="69"/>
  <c r="N24" i="72"/>
  <c r="N23" i="72"/>
  <c r="N22" i="72"/>
  <c r="N21" i="72"/>
  <c r="N19" i="72"/>
  <c r="R28" i="72"/>
  <c r="R26" i="72"/>
  <c r="R24" i="72"/>
  <c r="R22" i="72"/>
  <c r="R20" i="72"/>
  <c r="R18" i="72"/>
  <c r="R16" i="72"/>
  <c r="R11" i="72"/>
  <c r="AS13" i="16"/>
  <c r="AO9" i="17"/>
  <c r="AN19" i="18"/>
  <c r="AN17" i="18"/>
  <c r="AN15" i="18"/>
  <c r="AN13" i="18"/>
  <c r="AN11" i="18"/>
  <c r="AN9" i="18"/>
  <c r="AS13" i="18"/>
  <c r="AC17" i="49"/>
  <c r="AD10" i="49"/>
  <c r="AG9" i="49"/>
  <c r="AF16" i="51"/>
  <c r="AP16" i="51" s="1"/>
  <c r="AG19" i="51"/>
  <c r="AQ19" i="51" s="1"/>
  <c r="AH24" i="51"/>
  <c r="AR24" i="51" s="1"/>
  <c r="AH14" i="51"/>
  <c r="AR14" i="51" s="1"/>
  <c r="AI15" i="51"/>
  <c r="AS15" i="51" s="1"/>
  <c r="AN26" i="18"/>
  <c r="Z10" i="49"/>
  <c r="Y26" i="49"/>
  <c r="R32" i="49"/>
  <c r="W26" i="49"/>
  <c r="T32" i="49"/>
  <c r="N26" i="69"/>
  <c r="N13" i="69"/>
  <c r="N10" i="69"/>
  <c r="R27" i="69"/>
  <c r="R23" i="69"/>
  <c r="T11" i="69"/>
  <c r="R10" i="69"/>
  <c r="T7" i="69"/>
  <c r="N34" i="69"/>
  <c r="K33" i="69"/>
  <c r="R32" i="69"/>
  <c r="N8" i="70"/>
  <c r="T35" i="18"/>
  <c r="M24" i="72"/>
  <c r="M23" i="72"/>
  <c r="M22" i="72"/>
  <c r="M21" i="72"/>
  <c r="N20" i="72"/>
  <c r="M19" i="72"/>
  <c r="N14" i="72"/>
  <c r="N13" i="72"/>
  <c r="N12" i="72"/>
  <c r="N11" i="72"/>
  <c r="N8" i="72"/>
  <c r="V34" i="72"/>
  <c r="X33" i="72"/>
  <c r="R32" i="72"/>
  <c r="V30" i="72"/>
  <c r="Q28" i="72"/>
  <c r="Q26" i="72"/>
  <c r="Q24" i="72"/>
  <c r="Q22" i="72"/>
  <c r="Q20" i="72"/>
  <c r="Q18" i="72"/>
  <c r="Q16" i="72"/>
  <c r="Q11" i="72"/>
  <c r="AA7" i="72"/>
  <c r="AA32" i="72"/>
  <c r="AA27" i="72"/>
  <c r="AK27" i="72" s="1"/>
  <c r="AA23" i="72"/>
  <c r="AA19" i="72"/>
  <c r="AA15" i="72"/>
  <c r="AA11" i="72"/>
  <c r="AN25" i="18"/>
  <c r="AN23" i="18"/>
  <c r="AS26" i="18"/>
  <c r="AS12" i="18"/>
  <c r="AB19" i="49"/>
  <c r="AB17" i="49"/>
  <c r="AC10" i="49"/>
  <c r="AM10" i="49" s="1"/>
  <c r="AS20" i="49"/>
  <c r="F8" i="49"/>
  <c r="AC23" i="69"/>
  <c r="AC13" i="69"/>
  <c r="AM13" i="69" s="1"/>
  <c r="AT8" i="17"/>
  <c r="AF15" i="51"/>
  <c r="AG18" i="51"/>
  <c r="AQ18" i="51" s="1"/>
  <c r="AH23" i="51"/>
  <c r="AR23" i="51" s="1"/>
  <c r="AH13" i="51"/>
  <c r="AI25" i="51"/>
  <c r="AS25" i="51" s="1"/>
  <c r="AI13" i="51"/>
  <c r="AS13" i="51" s="1"/>
  <c r="AC16" i="70"/>
  <c r="AC13" i="70"/>
  <c r="AM13" i="70" s="1"/>
  <c r="U19" i="49"/>
  <c r="N23" i="69"/>
  <c r="N20" i="69"/>
  <c r="N7" i="69"/>
  <c r="R13" i="72"/>
  <c r="R10" i="72"/>
  <c r="AS25" i="18"/>
  <c r="AS11" i="18"/>
  <c r="AC27" i="49"/>
  <c r="AE20" i="49"/>
  <c r="AB10" i="49"/>
  <c r="AJ9" i="49"/>
  <c r="AF24" i="51"/>
  <c r="AP24" i="51" s="1"/>
  <c r="AF13" i="51"/>
  <c r="AG17" i="51"/>
  <c r="AG25" i="51"/>
  <c r="AQ25" i="51" s="1"/>
  <c r="AH20" i="51"/>
  <c r="AH12" i="51"/>
  <c r="AR12" i="51" s="1"/>
  <c r="AH25" i="51"/>
  <c r="AR25" i="51" s="1"/>
  <c r="AI24" i="51"/>
  <c r="AS24" i="51" s="1"/>
  <c r="AI12" i="51"/>
  <c r="AS12" i="51" s="1"/>
  <c r="AC28" i="70"/>
  <c r="AM28" i="70" s="1"/>
  <c r="AV35" i="18"/>
  <c r="Z26" i="49"/>
  <c r="U32" i="49"/>
  <c r="N17" i="69"/>
  <c r="N14" i="69"/>
  <c r="R28" i="69"/>
  <c r="T25" i="69"/>
  <c r="R24" i="69"/>
  <c r="T20" i="69"/>
  <c r="T16" i="69"/>
  <c r="R11" i="69"/>
  <c r="R7" i="69"/>
  <c r="N35" i="69"/>
  <c r="R34" i="69"/>
  <c r="N34" i="70"/>
  <c r="N30" i="70"/>
  <c r="N9" i="70"/>
  <c r="H17" i="72"/>
  <c r="L14" i="72"/>
  <c r="L13" i="72"/>
  <c r="L12" i="72"/>
  <c r="R35" i="72"/>
  <c r="V33" i="72"/>
  <c r="X32" i="72"/>
  <c r="R31" i="72"/>
  <c r="O24" i="72"/>
  <c r="Q13" i="72"/>
  <c r="R9" i="72"/>
  <c r="AA35" i="72"/>
  <c r="AA31" i="72"/>
  <c r="AA26" i="72"/>
  <c r="AA22" i="72"/>
  <c r="AA18" i="72"/>
  <c r="AA14" i="72"/>
  <c r="AA10" i="72"/>
  <c r="AS22" i="18"/>
  <c r="AS8" i="18"/>
  <c r="AE26" i="49"/>
  <c r="AD20" i="49"/>
  <c r="AD18" i="49"/>
  <c r="AD16" i="49"/>
  <c r="AN16" i="49" s="1"/>
  <c r="AE9" i="49"/>
  <c r="C7" i="49"/>
  <c r="E8" i="49"/>
  <c r="AC19" i="69"/>
  <c r="AS8" i="69"/>
  <c r="AF7" i="51"/>
  <c r="AP7" i="51" s="1"/>
  <c r="AF23" i="51"/>
  <c r="AP23" i="51" s="1"/>
  <c r="AF12" i="51"/>
  <c r="AP12" i="51" s="1"/>
  <c r="AG16" i="51"/>
  <c r="AQ16" i="51" s="1"/>
  <c r="AG34" i="51"/>
  <c r="AQ34" i="51" s="1"/>
  <c r="AH19" i="51"/>
  <c r="AR19" i="51" s="1"/>
  <c r="AH11" i="51"/>
  <c r="AI7" i="51"/>
  <c r="AS7" i="51" s="1"/>
  <c r="AI20" i="51"/>
  <c r="AS20" i="51" s="1"/>
  <c r="AI11" i="51"/>
  <c r="AS11" i="51" s="1"/>
  <c r="AC24" i="70"/>
  <c r="AM24" i="70" s="1"/>
  <c r="AC35" i="70"/>
  <c r="AL30" i="70"/>
  <c r="S19" i="49"/>
  <c r="U15" i="49"/>
  <c r="R19" i="49"/>
  <c r="O17" i="49"/>
  <c r="H26" i="49"/>
  <c r="J15" i="49"/>
  <c r="N27" i="69"/>
  <c r="N24" i="69"/>
  <c r="N11" i="69"/>
  <c r="N8" i="69"/>
  <c r="T21" i="69"/>
  <c r="R20" i="69"/>
  <c r="T17" i="69"/>
  <c r="R16" i="69"/>
  <c r="T12" i="69"/>
  <c r="T8" i="69"/>
  <c r="R31" i="69"/>
  <c r="Y34" i="69"/>
  <c r="Q35" i="70"/>
  <c r="N32" i="70"/>
  <c r="N26" i="70"/>
  <c r="N22" i="70"/>
  <c r="N18" i="70"/>
  <c r="N14" i="70"/>
  <c r="N10" i="70"/>
  <c r="H35" i="72"/>
  <c r="H34" i="72"/>
  <c r="H33" i="72"/>
  <c r="H32" i="72"/>
  <c r="H31" i="72"/>
  <c r="H30" i="72"/>
  <c r="N15" i="72"/>
  <c r="N9" i="72"/>
  <c r="Q35" i="72"/>
  <c r="Q31" i="72"/>
  <c r="V28" i="72"/>
  <c r="R27" i="72"/>
  <c r="V26" i="72"/>
  <c r="R25" i="72"/>
  <c r="V24" i="72"/>
  <c r="R23" i="72"/>
  <c r="V22" i="72"/>
  <c r="R21" i="72"/>
  <c r="V20" i="72"/>
  <c r="R19" i="72"/>
  <c r="V18" i="72"/>
  <c r="R17" i="72"/>
  <c r="V16" i="72"/>
  <c r="R15" i="72"/>
  <c r="V14" i="72"/>
  <c r="AN20" i="18"/>
  <c r="AN18" i="18"/>
  <c r="AN16" i="18"/>
  <c r="AN14" i="18"/>
  <c r="AN12" i="18"/>
  <c r="AN10" i="18"/>
  <c r="AN8" i="18"/>
  <c r="AS20" i="18"/>
  <c r="AC20" i="49"/>
  <c r="AM20" i="49" s="1"/>
  <c r="AE13" i="49"/>
  <c r="AD9" i="49"/>
  <c r="AN9" i="49" s="1"/>
  <c r="D7" i="49"/>
  <c r="AH35" i="49"/>
  <c r="AI16" i="49"/>
  <c r="AI9" i="49"/>
  <c r="AI8" i="49"/>
  <c r="AC22" i="69"/>
  <c r="AM22" i="69" s="1"/>
  <c r="AB19" i="69"/>
  <c r="AC8" i="69"/>
  <c r="AM8" i="69" s="1"/>
  <c r="AC31" i="69"/>
  <c r="AJ35" i="69"/>
  <c r="AJ34" i="69"/>
  <c r="AJ32" i="69"/>
  <c r="AJ30" i="69"/>
  <c r="AJ27" i="69"/>
  <c r="AJ26" i="69"/>
  <c r="AJ25" i="69"/>
  <c r="AJ22" i="69"/>
  <c r="AJ21" i="69"/>
  <c r="AJ20" i="69"/>
  <c r="AJ16" i="69"/>
  <c r="AF34" i="51"/>
  <c r="AP34" i="51" s="1"/>
  <c r="AF20" i="51"/>
  <c r="AP20" i="51" s="1"/>
  <c r="AF11" i="51"/>
  <c r="AP11" i="51" s="1"/>
  <c r="AG15" i="51"/>
  <c r="AQ15" i="51" s="1"/>
  <c r="AG32" i="51"/>
  <c r="AQ32" i="51" s="1"/>
  <c r="AH18" i="51"/>
  <c r="AR18" i="51" s="1"/>
  <c r="AH10" i="51"/>
  <c r="AR10" i="51" s="1"/>
  <c r="AI34" i="51"/>
  <c r="AS34" i="51" s="1"/>
  <c r="AI19" i="51"/>
  <c r="AS19" i="51" s="1"/>
  <c r="AA7" i="70"/>
  <c r="AK7" i="70" s="1"/>
  <c r="AA24" i="70"/>
  <c r="AK24" i="70" s="1"/>
  <c r="AA22" i="70"/>
  <c r="AK22" i="70" s="1"/>
  <c r="AA20" i="70"/>
  <c r="AA18" i="70"/>
  <c r="AC15" i="70"/>
  <c r="AC12" i="70"/>
  <c r="AC9" i="70"/>
  <c r="AM9" i="70" s="1"/>
  <c r="AC32" i="70"/>
  <c r="AA26" i="70"/>
  <c r="AK26" i="70" s="1"/>
  <c r="AS28" i="18"/>
  <c r="H15" i="49"/>
  <c r="W18" i="49"/>
  <c r="U10" i="49"/>
  <c r="N21" i="69"/>
  <c r="N18" i="69"/>
  <c r="R25" i="69"/>
  <c r="T13" i="69"/>
  <c r="R12" i="69"/>
  <c r="T9" i="69"/>
  <c r="R8" i="69"/>
  <c r="T33" i="69"/>
  <c r="Y33" i="69"/>
  <c r="Y30" i="69"/>
  <c r="H25" i="72"/>
  <c r="R34" i="72"/>
  <c r="V32" i="72"/>
  <c r="X31" i="72"/>
  <c r="R30" i="72"/>
  <c r="Q27" i="72"/>
  <c r="Q25" i="72"/>
  <c r="Q23" i="72"/>
  <c r="Q21" i="72"/>
  <c r="Q19" i="72"/>
  <c r="Q17" i="72"/>
  <c r="Q15" i="72"/>
  <c r="X13" i="72"/>
  <c r="V11" i="72"/>
  <c r="R8" i="72"/>
  <c r="O35" i="16"/>
  <c r="O16" i="72" s="1"/>
  <c r="AA34" i="72"/>
  <c r="AK34" i="72" s="1"/>
  <c r="AA30" i="72"/>
  <c r="AA25" i="72"/>
  <c r="AA21" i="72"/>
  <c r="AA17" i="72"/>
  <c r="AA13" i="72"/>
  <c r="AN24" i="18"/>
  <c r="AN22" i="18"/>
  <c r="AS17" i="18"/>
  <c r="AE23" i="49"/>
  <c r="AL16" i="49"/>
  <c r="AM9" i="49"/>
  <c r="E7" i="49"/>
  <c r="AC25" i="69"/>
  <c r="AC15" i="69"/>
  <c r="AC11" i="69"/>
  <c r="AM11" i="69" s="1"/>
  <c r="AC35" i="69"/>
  <c r="AJ15" i="69"/>
  <c r="AJ14" i="69"/>
  <c r="AJ13" i="69"/>
  <c r="AF19" i="51"/>
  <c r="AP19" i="51" s="1"/>
  <c r="AG13" i="51"/>
  <c r="AH17" i="51"/>
  <c r="AI18" i="51"/>
  <c r="AC7" i="70"/>
  <c r="AW33" i="18"/>
  <c r="AW30" i="18"/>
  <c r="R30" i="49"/>
  <c r="I15" i="49"/>
  <c r="N28" i="69"/>
  <c r="N15" i="69"/>
  <c r="N12" i="69"/>
  <c r="T26" i="69"/>
  <c r="R21" i="69"/>
  <c r="N35" i="70"/>
  <c r="N33" i="70"/>
  <c r="Q31" i="70"/>
  <c r="N27" i="70"/>
  <c r="N23" i="70"/>
  <c r="N19" i="70"/>
  <c r="N15" i="70"/>
  <c r="H21" i="72"/>
  <c r="N17" i="72"/>
  <c r="N16" i="72"/>
  <c r="X35" i="72"/>
  <c r="Q34" i="72"/>
  <c r="Q30" i="72"/>
  <c r="X27" i="72"/>
  <c r="X25" i="72"/>
  <c r="X23" i="72"/>
  <c r="X21" i="72"/>
  <c r="X19" i="72"/>
  <c r="X17" i="72"/>
  <c r="X15" i="72"/>
  <c r="R12" i="72"/>
  <c r="AS16" i="18"/>
  <c r="AO15" i="49"/>
  <c r="F7" i="49"/>
  <c r="AG35" i="49"/>
  <c r="AQ35" i="49" s="1"/>
  <c r="AH15" i="49"/>
  <c r="AH14" i="49"/>
  <c r="AH9" i="49"/>
  <c r="AH8" i="49"/>
  <c r="AB21" i="69"/>
  <c r="AC18" i="69"/>
  <c r="AB11" i="69"/>
  <c r="AJ12" i="69"/>
  <c r="AJ11" i="69"/>
  <c r="AJ10" i="69"/>
  <c r="AF32" i="51"/>
  <c r="AF18" i="51"/>
  <c r="AP18" i="51" s="1"/>
  <c r="AG24" i="51"/>
  <c r="AQ24" i="51" s="1"/>
  <c r="AG12" i="51"/>
  <c r="AQ12" i="51" s="1"/>
  <c r="AG30" i="51"/>
  <c r="AQ30" i="51" s="1"/>
  <c r="AH16" i="51"/>
  <c r="AH31" i="51"/>
  <c r="AR31" i="51" s="1"/>
  <c r="AI30" i="51"/>
  <c r="AS30" i="51" s="1"/>
  <c r="AI17" i="51"/>
  <c r="AN7" i="18"/>
  <c r="AC23" i="70"/>
  <c r="AC21" i="70"/>
  <c r="AC19" i="70"/>
  <c r="AC17" i="70"/>
  <c r="AM17" i="70" s="1"/>
  <c r="AA9" i="70"/>
  <c r="AS19" i="18"/>
  <c r="AS18" i="18"/>
  <c r="AG35" i="51"/>
  <c r="AQ35" i="51" s="1"/>
  <c r="H9" i="25"/>
  <c r="L20" i="72"/>
  <c r="L19" i="72"/>
  <c r="L18" i="72"/>
  <c r="L17" i="72"/>
  <c r="M16" i="72"/>
  <c r="I16" i="72"/>
  <c r="L15" i="72"/>
  <c r="M10" i="72"/>
  <c r="I10" i="72"/>
  <c r="M9" i="72"/>
  <c r="I9" i="72"/>
  <c r="M8" i="72"/>
  <c r="I8" i="72"/>
  <c r="S14" i="72"/>
  <c r="S13" i="72"/>
  <c r="X11" i="72"/>
  <c r="S9" i="72"/>
  <c r="V8" i="72"/>
  <c r="T35" i="16"/>
  <c r="T11" i="72" s="1"/>
  <c r="AD35" i="16"/>
  <c r="AD14" i="72" s="1"/>
  <c r="AN14" i="72" s="1"/>
  <c r="L10" i="72"/>
  <c r="L9" i="72"/>
  <c r="L8" i="72"/>
  <c r="S11" i="72"/>
  <c r="S10" i="72"/>
  <c r="V9" i="72"/>
  <c r="E18" i="72"/>
  <c r="E12" i="72"/>
  <c r="E13" i="72"/>
  <c r="T33" i="72"/>
  <c r="T14" i="72"/>
  <c r="E22" i="72"/>
  <c r="E10" i="72"/>
  <c r="H11" i="25"/>
  <c r="H13" i="25"/>
  <c r="G15" i="47"/>
  <c r="E15" i="47"/>
  <c r="I15" i="47"/>
  <c r="AN35" i="16"/>
  <c r="AD8" i="72"/>
  <c r="AN8" i="72" s="1"/>
  <c r="AD35" i="72"/>
  <c r="AN35" i="72" s="1"/>
  <c r="AD7" i="72"/>
  <c r="AI7" i="72" s="1"/>
  <c r="AN7" i="72" s="1"/>
  <c r="AS7" i="16"/>
  <c r="AH7" i="52"/>
  <c r="AM7" i="52" s="1"/>
  <c r="AG35" i="52"/>
  <c r="AQ35" i="52" s="1"/>
  <c r="AG31" i="52"/>
  <c r="AQ31" i="52" s="1"/>
  <c r="AG25" i="52"/>
  <c r="AQ25" i="52" s="1"/>
  <c r="AG22" i="52"/>
  <c r="AQ22" i="52" s="1"/>
  <c r="AI18" i="52"/>
  <c r="AS18" i="52" s="1"/>
  <c r="AG17" i="52"/>
  <c r="AQ17" i="52" s="1"/>
  <c r="AG15" i="52"/>
  <c r="AQ15" i="52" s="1"/>
  <c r="AH13" i="52"/>
  <c r="AR13" i="52" s="1"/>
  <c r="AH12" i="52"/>
  <c r="AR12" i="52" s="1"/>
  <c r="AH11" i="52"/>
  <c r="AR11" i="52" s="1"/>
  <c r="AF7" i="72"/>
  <c r="AK7" i="72" s="1"/>
  <c r="AH35" i="72"/>
  <c r="AM35" i="72" s="1"/>
  <c r="AG34" i="72"/>
  <c r="AL34" i="72" s="1"/>
  <c r="AF33" i="72"/>
  <c r="AH31" i="72"/>
  <c r="AR31" i="72" s="1"/>
  <c r="AG30" i="72"/>
  <c r="AL30" i="72" s="1"/>
  <c r="AF28" i="72"/>
  <c r="AK28" i="72" s="1"/>
  <c r="AH26" i="72"/>
  <c r="AR26" i="72" s="1"/>
  <c r="AG25" i="72"/>
  <c r="AQ25" i="72" s="1"/>
  <c r="AF24" i="72"/>
  <c r="AP24" i="72" s="1"/>
  <c r="AI22" i="72"/>
  <c r="AH21" i="72"/>
  <c r="AG20" i="72"/>
  <c r="AQ20" i="72" s="1"/>
  <c r="AF19" i="72"/>
  <c r="AK19" i="72" s="1"/>
  <c r="AF18" i="72"/>
  <c r="AH16" i="72"/>
  <c r="AR16" i="72" s="1"/>
  <c r="AH15" i="72"/>
  <c r="AR15" i="72" s="1"/>
  <c r="AG14" i="72"/>
  <c r="AL14" i="72" s="1"/>
  <c r="AG13" i="72"/>
  <c r="AQ13" i="72" s="1"/>
  <c r="AG12" i="72"/>
  <c r="AG11" i="72"/>
  <c r="AL11" i="72" s="1"/>
  <c r="AF10" i="72"/>
  <c r="AK10" i="72" s="1"/>
  <c r="H28" i="72"/>
  <c r="H24" i="72"/>
  <c r="H20" i="72"/>
  <c r="H16" i="72"/>
  <c r="M15" i="72"/>
  <c r="I15" i="72"/>
  <c r="G13" i="72"/>
  <c r="H12" i="72"/>
  <c r="M11" i="72"/>
  <c r="I11" i="72"/>
  <c r="G9" i="72"/>
  <c r="H8" i="72"/>
  <c r="Q10" i="72"/>
  <c r="Q9" i="72"/>
  <c r="AD32" i="72"/>
  <c r="AN32" i="72" s="1"/>
  <c r="AD19" i="72"/>
  <c r="AD10" i="72"/>
  <c r="E8" i="72"/>
  <c r="AS8" i="72" s="1"/>
  <c r="AN12" i="16"/>
  <c r="AM35" i="16"/>
  <c r="AR35" i="16"/>
  <c r="AG7" i="52"/>
  <c r="AQ7" i="52" s="1"/>
  <c r="AF35" i="52"/>
  <c r="AP35" i="52" s="1"/>
  <c r="AG30" i="52"/>
  <c r="AQ30" i="52" s="1"/>
  <c r="AG23" i="52"/>
  <c r="AQ23" i="52" s="1"/>
  <c r="AF22" i="52"/>
  <c r="AP22" i="52" s="1"/>
  <c r="AH18" i="52"/>
  <c r="AR18" i="52" s="1"/>
  <c r="AG16" i="52"/>
  <c r="AQ16" i="52" s="1"/>
  <c r="AF15" i="52"/>
  <c r="AP15" i="52" s="1"/>
  <c r="AG13" i="52"/>
  <c r="AQ13" i="52" s="1"/>
  <c r="AG12" i="52"/>
  <c r="AQ12" i="52" s="1"/>
  <c r="AG11" i="52"/>
  <c r="AQ11" i="52" s="1"/>
  <c r="AG7" i="72"/>
  <c r="AQ7" i="72" s="1"/>
  <c r="AG35" i="72"/>
  <c r="AL35" i="72" s="1"/>
  <c r="AF34" i="72"/>
  <c r="AH32" i="72"/>
  <c r="AG31" i="72"/>
  <c r="AL31" i="72" s="1"/>
  <c r="AF30" i="72"/>
  <c r="AP30" i="72" s="1"/>
  <c r="AH27" i="72"/>
  <c r="AM27" i="72" s="1"/>
  <c r="AG26" i="72"/>
  <c r="AL26" i="72" s="1"/>
  <c r="AF25" i="72"/>
  <c r="AP25" i="72" s="1"/>
  <c r="AH23" i="72"/>
  <c r="AM23" i="72" s="1"/>
  <c r="AH22" i="72"/>
  <c r="AG21" i="72"/>
  <c r="AL21" i="72" s="1"/>
  <c r="AF20" i="72"/>
  <c r="AK20" i="72" s="1"/>
  <c r="AI18" i="72"/>
  <c r="AH17" i="72"/>
  <c r="AR17" i="72" s="1"/>
  <c r="AG16" i="72"/>
  <c r="AQ16" i="72" s="1"/>
  <c r="AG15" i="72"/>
  <c r="AL15" i="72" s="1"/>
  <c r="AF14" i="72"/>
  <c r="AK14" i="72" s="1"/>
  <c r="AF13" i="72"/>
  <c r="AP13" i="72" s="1"/>
  <c r="AF12" i="72"/>
  <c r="AF11" i="72"/>
  <c r="AK11" i="72" s="1"/>
  <c r="AH9" i="72"/>
  <c r="AR9" i="72" s="1"/>
  <c r="AH8" i="72"/>
  <c r="AM8" i="72" s="1"/>
  <c r="H27" i="72"/>
  <c r="H23" i="72"/>
  <c r="H19" i="72"/>
  <c r="H15" i="72"/>
  <c r="H11" i="72"/>
  <c r="T26" i="72"/>
  <c r="T25" i="72"/>
  <c r="T24" i="72"/>
  <c r="T18" i="72"/>
  <c r="T17" i="72"/>
  <c r="T10" i="72"/>
  <c r="Q8" i="72"/>
  <c r="Y35" i="16"/>
  <c r="Y11" i="72" s="1"/>
  <c r="AD33" i="72"/>
  <c r="AD28" i="72"/>
  <c r="AD24" i="72"/>
  <c r="AD20" i="72"/>
  <c r="AN20" i="72" s="1"/>
  <c r="AD16" i="72"/>
  <c r="AN7" i="16"/>
  <c r="AL35" i="16"/>
  <c r="AQ35" i="16"/>
  <c r="AF7" i="52"/>
  <c r="AP7" i="52" s="1"/>
  <c r="AG34" i="52"/>
  <c r="AQ34" i="52" s="1"/>
  <c r="AG27" i="52"/>
  <c r="AQ27" i="52" s="1"/>
  <c r="AI22" i="52"/>
  <c r="AS22" i="52" s="1"/>
  <c r="AG21" i="52"/>
  <c r="AQ21" i="52" s="1"/>
  <c r="AG18" i="52"/>
  <c r="AQ18" i="52" s="1"/>
  <c r="AI15" i="52"/>
  <c r="AS15" i="52" s="1"/>
  <c r="AG14" i="52"/>
  <c r="AQ14" i="52" s="1"/>
  <c r="AF13" i="52"/>
  <c r="AP13" i="52" s="1"/>
  <c r="AF12" i="52"/>
  <c r="AP12" i="52" s="1"/>
  <c r="AF11" i="52"/>
  <c r="AP11" i="52" s="1"/>
  <c r="AH7" i="72"/>
  <c r="AR7" i="72" s="1"/>
  <c r="AF35" i="72"/>
  <c r="AP35" i="72" s="1"/>
  <c r="AH33" i="72"/>
  <c r="AR33" i="72" s="1"/>
  <c r="AG32" i="72"/>
  <c r="AQ32" i="72" s="1"/>
  <c r="AF31" i="72"/>
  <c r="AK31" i="72" s="1"/>
  <c r="AH28" i="72"/>
  <c r="AM28" i="72" s="1"/>
  <c r="AG27" i="72"/>
  <c r="AL27" i="72" s="1"/>
  <c r="AF26" i="72"/>
  <c r="AP26" i="72" s="1"/>
  <c r="AH24" i="72"/>
  <c r="AR24" i="72" s="1"/>
  <c r="AG23" i="72"/>
  <c r="AL23" i="72" s="1"/>
  <c r="AG22" i="72"/>
  <c r="AQ22" i="72" s="1"/>
  <c r="AF21" i="72"/>
  <c r="AH19" i="72"/>
  <c r="AM19" i="72" s="1"/>
  <c r="AH18" i="72"/>
  <c r="AR18" i="72" s="1"/>
  <c r="AG17" i="72"/>
  <c r="AL17" i="72" s="1"/>
  <c r="AF16" i="72"/>
  <c r="AK16" i="72" s="1"/>
  <c r="AF15" i="72"/>
  <c r="AP15" i="72" s="1"/>
  <c r="AI13" i="72"/>
  <c r="AI12" i="72"/>
  <c r="AI11" i="72"/>
  <c r="AS11" i="72" s="1"/>
  <c r="AH10" i="72"/>
  <c r="AR10" i="72" s="1"/>
  <c r="AG9" i="72"/>
  <c r="AL9" i="72" s="1"/>
  <c r="AG8" i="72"/>
  <c r="AQ8" i="72" s="1"/>
  <c r="H26" i="72"/>
  <c r="H22" i="72"/>
  <c r="H18" i="72"/>
  <c r="H14" i="72"/>
  <c r="H10" i="72"/>
  <c r="J35" i="16"/>
  <c r="J15" i="72" s="1"/>
  <c r="T34" i="72"/>
  <c r="T31" i="72"/>
  <c r="AD34" i="72"/>
  <c r="AN34" i="72" s="1"/>
  <c r="AD30" i="72"/>
  <c r="AN30" i="72" s="1"/>
  <c r="E15" i="72"/>
  <c r="AS15" i="72" s="1"/>
  <c r="AK35" i="16"/>
  <c r="AP35" i="16"/>
  <c r="AH35" i="52"/>
  <c r="AR35" i="52" s="1"/>
  <c r="AG32" i="52"/>
  <c r="AQ32" i="52" s="1"/>
  <c r="AG26" i="52"/>
  <c r="AQ26" i="52" s="1"/>
  <c r="AG20" i="52"/>
  <c r="AQ20" i="52" s="1"/>
  <c r="AH15" i="52"/>
  <c r="AR15" i="52" s="1"/>
  <c r="AG9" i="52"/>
  <c r="AQ9" i="52" s="1"/>
  <c r="AH34" i="72"/>
  <c r="AM34" i="72" s="1"/>
  <c r="AG33" i="72"/>
  <c r="AL33" i="72" s="1"/>
  <c r="AF32" i="72"/>
  <c r="AP32" i="72" s="1"/>
  <c r="AH30" i="72"/>
  <c r="AM30" i="72" s="1"/>
  <c r="AG28" i="72"/>
  <c r="AL28" i="72" s="1"/>
  <c r="AF27" i="72"/>
  <c r="AH25" i="72"/>
  <c r="AR25" i="72" s="1"/>
  <c r="AG24" i="72"/>
  <c r="AQ24" i="72" s="1"/>
  <c r="AF23" i="72"/>
  <c r="AK23" i="72" s="1"/>
  <c r="AF22" i="72"/>
  <c r="AK22" i="72" s="1"/>
  <c r="AH20" i="72"/>
  <c r="AR20" i="72" s="1"/>
  <c r="AG19" i="72"/>
  <c r="AL19" i="72" s="1"/>
  <c r="AG18" i="72"/>
  <c r="AL18" i="72" s="1"/>
  <c r="AF17" i="72"/>
  <c r="AH14" i="72"/>
  <c r="AR14" i="72" s="1"/>
  <c r="AH13" i="72"/>
  <c r="AM13" i="72" s="1"/>
  <c r="AH12" i="72"/>
  <c r="AM12" i="72" s="1"/>
  <c r="AF9" i="72"/>
  <c r="AP9" i="72" s="1"/>
  <c r="AL22" i="72"/>
  <c r="AL10" i="72"/>
  <c r="O9" i="72"/>
  <c r="O25" i="72"/>
  <c r="O10" i="72"/>
  <c r="O30" i="72"/>
  <c r="O34" i="72"/>
  <c r="O17" i="72"/>
  <c r="Y24" i="72"/>
  <c r="O23" i="72"/>
  <c r="O15" i="72"/>
  <c r="Y33" i="72"/>
  <c r="Y13" i="72"/>
  <c r="Y17" i="72"/>
  <c r="Y22" i="72"/>
  <c r="Y31" i="72"/>
  <c r="Y32" i="72"/>
  <c r="J30" i="72"/>
  <c r="J8" i="72"/>
  <c r="J12" i="72"/>
  <c r="J34" i="72"/>
  <c r="Y28" i="72"/>
  <c r="Y20" i="72"/>
  <c r="AN26" i="16"/>
  <c r="AD26" i="72"/>
  <c r="AN26" i="72" s="1"/>
  <c r="AI28" i="72"/>
  <c r="AS28" i="72" s="1"/>
  <c r="AI28" i="52"/>
  <c r="AS28" i="52" s="1"/>
  <c r="AS28" i="16"/>
  <c r="AF28" i="52"/>
  <c r="AP28" i="52" s="1"/>
  <c r="AH28" i="52"/>
  <c r="AR28" i="52" s="1"/>
  <c r="AN28" i="16"/>
  <c r="AI10" i="72"/>
  <c r="AI10" i="52"/>
  <c r="AS10" i="52" s="1"/>
  <c r="AS10" i="16"/>
  <c r="AN10" i="16"/>
  <c r="AF10" i="52"/>
  <c r="AH10" i="52"/>
  <c r="AR10" i="52" s="1"/>
  <c r="AN27" i="16"/>
  <c r="AN23" i="16"/>
  <c r="AD23" i="72"/>
  <c r="AN23" i="72" s="1"/>
  <c r="AN15" i="16"/>
  <c r="AD15" i="72"/>
  <c r="AN15" i="72" s="1"/>
  <c r="AN31" i="16"/>
  <c r="AD31" i="72"/>
  <c r="AN31" i="72" s="1"/>
  <c r="AN18" i="16"/>
  <c r="AI24" i="72"/>
  <c r="AI24" i="52"/>
  <c r="AS24" i="52" s="1"/>
  <c r="AS24" i="16"/>
  <c r="AF24" i="52"/>
  <c r="AP24" i="52" s="1"/>
  <c r="AH24" i="52"/>
  <c r="AR24" i="52" s="1"/>
  <c r="AN24" i="16"/>
  <c r="AN11" i="16"/>
  <c r="AQ21" i="72"/>
  <c r="AN22" i="16"/>
  <c r="AD22" i="72"/>
  <c r="AI33" i="72"/>
  <c r="AS33" i="72" s="1"/>
  <c r="AI33" i="52"/>
  <c r="AS33" i="52" s="1"/>
  <c r="AS33" i="16"/>
  <c r="AN33" i="16"/>
  <c r="AF33" i="52"/>
  <c r="AP33" i="52" s="1"/>
  <c r="AH33" i="52"/>
  <c r="AR33" i="52" s="1"/>
  <c r="AI19" i="72"/>
  <c r="AI19" i="52"/>
  <c r="AS19" i="52" s="1"/>
  <c r="AS19" i="16"/>
  <c r="AF19" i="52"/>
  <c r="AP19" i="52" s="1"/>
  <c r="AH19" i="52"/>
  <c r="AR19" i="52" s="1"/>
  <c r="AN19" i="16"/>
  <c r="AN21" i="16"/>
  <c r="AD21" i="72"/>
  <c r="AN21" i="72" s="1"/>
  <c r="AN13" i="16"/>
  <c r="AD13" i="72"/>
  <c r="AG33" i="52"/>
  <c r="AQ33" i="52" s="1"/>
  <c r="AG28" i="52"/>
  <c r="AQ28" i="52" s="1"/>
  <c r="AG24" i="52"/>
  <c r="AQ24" i="52" s="1"/>
  <c r="AG19" i="52"/>
  <c r="AQ19" i="52" s="1"/>
  <c r="AG10" i="52"/>
  <c r="AQ10" i="52" s="1"/>
  <c r="AQ9" i="72"/>
  <c r="AN30" i="16"/>
  <c r="AN25" i="16"/>
  <c r="AN20" i="16"/>
  <c r="AN17" i="16"/>
  <c r="AN16" i="16"/>
  <c r="AN14" i="16"/>
  <c r="AH34" i="52"/>
  <c r="AR34" i="52" s="1"/>
  <c r="AH32" i="52"/>
  <c r="AR32" i="52" s="1"/>
  <c r="AH31" i="52"/>
  <c r="AR31" i="52" s="1"/>
  <c r="AH30" i="52"/>
  <c r="AR30" i="52" s="1"/>
  <c r="AH27" i="52"/>
  <c r="AR27" i="52" s="1"/>
  <c r="AH26" i="52"/>
  <c r="AR26" i="52" s="1"/>
  <c r="AH25" i="52"/>
  <c r="AR25" i="52" s="1"/>
  <c r="AH23" i="52"/>
  <c r="AR23" i="52" s="1"/>
  <c r="AH21" i="52"/>
  <c r="AR21" i="52" s="1"/>
  <c r="AH20" i="52"/>
  <c r="AR20" i="52" s="1"/>
  <c r="AH17" i="52"/>
  <c r="AR17" i="52" s="1"/>
  <c r="AH16" i="52"/>
  <c r="AR16" i="52" s="1"/>
  <c r="AH14" i="52"/>
  <c r="AR14" i="52" s="1"/>
  <c r="AH9" i="52"/>
  <c r="AR9" i="52" s="1"/>
  <c r="AQ12" i="72"/>
  <c r="AQ10" i="72"/>
  <c r="AF34" i="52"/>
  <c r="AP34" i="52" s="1"/>
  <c r="AF32" i="52"/>
  <c r="AP32" i="52" s="1"/>
  <c r="AF31" i="52"/>
  <c r="AP31" i="52" s="1"/>
  <c r="AF30" i="52"/>
  <c r="AP30" i="52" s="1"/>
  <c r="AF27" i="52"/>
  <c r="AP27" i="52" s="1"/>
  <c r="AF26" i="52"/>
  <c r="AP26" i="52" s="1"/>
  <c r="AF25" i="52"/>
  <c r="AP25" i="52" s="1"/>
  <c r="AF23" i="52"/>
  <c r="AP23" i="52" s="1"/>
  <c r="AF21" i="52"/>
  <c r="AP21" i="52" s="1"/>
  <c r="AF20" i="52"/>
  <c r="AP20" i="52" s="1"/>
  <c r="AF17" i="52"/>
  <c r="AP17" i="52" s="1"/>
  <c r="AF16" i="52"/>
  <c r="AP16" i="52" s="1"/>
  <c r="AF14" i="52"/>
  <c r="AP14" i="52" s="1"/>
  <c r="AF9" i="52"/>
  <c r="AP9" i="52" s="1"/>
  <c r="AL12" i="72"/>
  <c r="AL32" i="72"/>
  <c r="AN9" i="16"/>
  <c r="AN34" i="16"/>
  <c r="AN32" i="16"/>
  <c r="AS34" i="16"/>
  <c r="AS32" i="16"/>
  <c r="AS31" i="16"/>
  <c r="AS30" i="16"/>
  <c r="AS27" i="16"/>
  <c r="AS26" i="16"/>
  <c r="AS25" i="16"/>
  <c r="AS23" i="16"/>
  <c r="AS21" i="16"/>
  <c r="AS20" i="16"/>
  <c r="AS17" i="16"/>
  <c r="AS16" i="16"/>
  <c r="AS14" i="16"/>
  <c r="AS9" i="16"/>
  <c r="AI34" i="52"/>
  <c r="AS34" i="52" s="1"/>
  <c r="AI32" i="52"/>
  <c r="AS32" i="52" s="1"/>
  <c r="AI31" i="52"/>
  <c r="AS31" i="52" s="1"/>
  <c r="AI30" i="52"/>
  <c r="AS30" i="52" s="1"/>
  <c r="AI27" i="52"/>
  <c r="AS27" i="52" s="1"/>
  <c r="AI26" i="52"/>
  <c r="AS26" i="52" s="1"/>
  <c r="AI25" i="52"/>
  <c r="AS25" i="52" s="1"/>
  <c r="AI23" i="52"/>
  <c r="AS23" i="52" s="1"/>
  <c r="AI21" i="52"/>
  <c r="AS21" i="52" s="1"/>
  <c r="AI20" i="52"/>
  <c r="AS20" i="52" s="1"/>
  <c r="AI17" i="52"/>
  <c r="AS17" i="52" s="1"/>
  <c r="AI16" i="52"/>
  <c r="AS16" i="52" s="1"/>
  <c r="AI14" i="52"/>
  <c r="AS14" i="52" s="1"/>
  <c r="AI9" i="52"/>
  <c r="AS9" i="52" s="1"/>
  <c r="AL25" i="52"/>
  <c r="AL19" i="52"/>
  <c r="AL21" i="52"/>
  <c r="AL26" i="52"/>
  <c r="AS7" i="72"/>
  <c r="AL16" i="52"/>
  <c r="AN35" i="52"/>
  <c r="AN15" i="52"/>
  <c r="AN13" i="52"/>
  <c r="AN12" i="52"/>
  <c r="AN11" i="52"/>
  <c r="AS35" i="72"/>
  <c r="AS34" i="72"/>
  <c r="AS32" i="72"/>
  <c r="AS31" i="72"/>
  <c r="AS30" i="72"/>
  <c r="AS27" i="72"/>
  <c r="AS26" i="72"/>
  <c r="AS25" i="72"/>
  <c r="AS23" i="72"/>
  <c r="AS21" i="72"/>
  <c r="AS20" i="72"/>
  <c r="AS17" i="72"/>
  <c r="AS16" i="72"/>
  <c r="AS14" i="72"/>
  <c r="AS13" i="72"/>
  <c r="AS9" i="72"/>
  <c r="AM34" i="52"/>
  <c r="AM27" i="52"/>
  <c r="AM22" i="52"/>
  <c r="AM19" i="52"/>
  <c r="AM14" i="52"/>
  <c r="AR32" i="72"/>
  <c r="AR22" i="72"/>
  <c r="AR21" i="72"/>
  <c r="AR12" i="72"/>
  <c r="AR11" i="72"/>
  <c r="AK9" i="52"/>
  <c r="AN7" i="52"/>
  <c r="AK26" i="52"/>
  <c r="AK19" i="52"/>
  <c r="AK18" i="52"/>
  <c r="AP34" i="72"/>
  <c r="AP33" i="72"/>
  <c r="AK33" i="72"/>
  <c r="AP27" i="72"/>
  <c r="AP23" i="72"/>
  <c r="AP22" i="72"/>
  <c r="AP19" i="72"/>
  <c r="AP17" i="72"/>
  <c r="AK17" i="72"/>
  <c r="AK13" i="72"/>
  <c r="AP12" i="72"/>
  <c r="AK12" i="72"/>
  <c r="AP8" i="72"/>
  <c r="AK8" i="72"/>
  <c r="AN16" i="72"/>
  <c r="AM22" i="72"/>
  <c r="AM21" i="72"/>
  <c r="AM17" i="72"/>
  <c r="AM16" i="72"/>
  <c r="AM11" i="72"/>
  <c r="AM32" i="72"/>
  <c r="AQ24" i="70"/>
  <c r="AQ23" i="70"/>
  <c r="AQ15" i="70"/>
  <c r="AQ9" i="70"/>
  <c r="AP35" i="70"/>
  <c r="AP33" i="70"/>
  <c r="AP31" i="70"/>
  <c r="AM18" i="70"/>
  <c r="AM14" i="70"/>
  <c r="AM31" i="70"/>
  <c r="AR34" i="70"/>
  <c r="AK32" i="70"/>
  <c r="AP22" i="70"/>
  <c r="AR21" i="70"/>
  <c r="AP14" i="70"/>
  <c r="AQ34" i="70"/>
  <c r="AQ33" i="70"/>
  <c r="AM23" i="70"/>
  <c r="AM22" i="70"/>
  <c r="AK9" i="70"/>
  <c r="AM28" i="51"/>
  <c r="AK30" i="51"/>
  <c r="AN27" i="51"/>
  <c r="AK17" i="51"/>
  <c r="AM7" i="51"/>
  <c r="AN7" i="51"/>
  <c r="AK12" i="51"/>
  <c r="AI10" i="70"/>
  <c r="AS10" i="18"/>
  <c r="AI10" i="51"/>
  <c r="AG10" i="51"/>
  <c r="AQ10" i="51" s="1"/>
  <c r="AI9" i="51"/>
  <c r="AG9" i="51"/>
  <c r="AH9" i="51"/>
  <c r="AF9" i="51"/>
  <c r="AI8" i="70"/>
  <c r="AH8" i="51"/>
  <c r="AF8" i="51"/>
  <c r="V26" i="70"/>
  <c r="V14" i="70"/>
  <c r="X8" i="70"/>
  <c r="X7" i="70"/>
  <c r="X30" i="70"/>
  <c r="X10" i="70"/>
  <c r="X12" i="70"/>
  <c r="X14" i="70"/>
  <c r="X16" i="70"/>
  <c r="X18" i="70"/>
  <c r="X20" i="70"/>
  <c r="X22" i="70"/>
  <c r="X24" i="70"/>
  <c r="X26" i="70"/>
  <c r="X28" i="70"/>
  <c r="AP27" i="51"/>
  <c r="AK27" i="51"/>
  <c r="AP16" i="70"/>
  <c r="AP28" i="70"/>
  <c r="AR27" i="70"/>
  <c r="AI26" i="51"/>
  <c r="AS26" i="51" s="1"/>
  <c r="AG26" i="51"/>
  <c r="AF26" i="51"/>
  <c r="AQ26" i="70"/>
  <c r="S33" i="70"/>
  <c r="AP32" i="51"/>
  <c r="AK32" i="51"/>
  <c r="AF10" i="51"/>
  <c r="AP10" i="51" s="1"/>
  <c r="AG8" i="51"/>
  <c r="AQ8" i="51" s="1"/>
  <c r="AI8" i="51"/>
  <c r="AS8" i="51" s="1"/>
  <c r="AM20" i="70"/>
  <c r="AM30" i="70"/>
  <c r="AP12" i="70"/>
  <c r="AI33" i="70"/>
  <c r="AG33" i="51"/>
  <c r="AH33" i="51"/>
  <c r="AS33" i="18"/>
  <c r="AN33" i="18"/>
  <c r="V7" i="70"/>
  <c r="V32" i="70"/>
  <c r="V33" i="70"/>
  <c r="V8" i="70"/>
  <c r="V11" i="70"/>
  <c r="V13" i="70"/>
  <c r="V15" i="70"/>
  <c r="V17" i="70"/>
  <c r="V19" i="70"/>
  <c r="V21" i="70"/>
  <c r="V23" i="70"/>
  <c r="V25" i="70"/>
  <c r="V27" i="70"/>
  <c r="V31" i="70"/>
  <c r="AS14" i="18"/>
  <c r="AI14" i="51"/>
  <c r="AG14" i="51"/>
  <c r="AQ14" i="51" s="1"/>
  <c r="AI35" i="70"/>
  <c r="AI35" i="51"/>
  <c r="AS35" i="51" s="1"/>
  <c r="AI28" i="70"/>
  <c r="AI12" i="70"/>
  <c r="AI18" i="70"/>
  <c r="AI7" i="70"/>
  <c r="AF35" i="51"/>
  <c r="V30" i="70"/>
  <c r="V28" i="70"/>
  <c r="V24" i="70"/>
  <c r="V22" i="70"/>
  <c r="V20" i="70"/>
  <c r="V18" i="70"/>
  <c r="V16" i="70"/>
  <c r="V12" i="70"/>
  <c r="R31" i="70"/>
  <c r="R10" i="70"/>
  <c r="R12" i="70"/>
  <c r="R14" i="70"/>
  <c r="R16" i="70"/>
  <c r="R18" i="70"/>
  <c r="R20" i="70"/>
  <c r="R22" i="70"/>
  <c r="R24" i="70"/>
  <c r="R26" i="70"/>
  <c r="R28" i="70"/>
  <c r="R30" i="70"/>
  <c r="R33" i="70"/>
  <c r="R34" i="70"/>
  <c r="M10" i="70"/>
  <c r="M12" i="70"/>
  <c r="M14" i="70"/>
  <c r="M16" i="70"/>
  <c r="M18" i="70"/>
  <c r="M20" i="70"/>
  <c r="M22" i="70"/>
  <c r="M24" i="70"/>
  <c r="M26" i="70"/>
  <c r="M28" i="70"/>
  <c r="M31" i="70"/>
  <c r="M30" i="70"/>
  <c r="AN30" i="51"/>
  <c r="AH35" i="51"/>
  <c r="AR35" i="51" s="1"/>
  <c r="AL9" i="70"/>
  <c r="AP18" i="70"/>
  <c r="AK18" i="70"/>
  <c r="AR17" i="70"/>
  <c r="V35" i="70"/>
  <c r="V34" i="70"/>
  <c r="M34" i="70"/>
  <c r="X33" i="70"/>
  <c r="M32" i="70"/>
  <c r="X31" i="70"/>
  <c r="X27" i="70"/>
  <c r="R27" i="70"/>
  <c r="M27" i="70"/>
  <c r="Y26" i="70"/>
  <c r="X25" i="70"/>
  <c r="R25" i="70"/>
  <c r="M25" i="70"/>
  <c r="X23" i="70"/>
  <c r="R23" i="70"/>
  <c r="M23" i="70"/>
  <c r="Y22" i="70"/>
  <c r="X21" i="70"/>
  <c r="R21" i="70"/>
  <c r="M21" i="70"/>
  <c r="X19" i="70"/>
  <c r="R19" i="70"/>
  <c r="M19" i="70"/>
  <c r="Y18" i="70"/>
  <c r="X17" i="70"/>
  <c r="R17" i="70"/>
  <c r="M17" i="70"/>
  <c r="X15" i="70"/>
  <c r="R15" i="70"/>
  <c r="M15" i="70"/>
  <c r="Y14" i="70"/>
  <c r="X13" i="70"/>
  <c r="R13" i="70"/>
  <c r="M13" i="70"/>
  <c r="X11" i="70"/>
  <c r="R11" i="70"/>
  <c r="M11" i="70"/>
  <c r="Y10" i="70"/>
  <c r="R9" i="70"/>
  <c r="M9" i="70"/>
  <c r="R8" i="70"/>
  <c r="M8" i="70"/>
  <c r="Y35" i="18"/>
  <c r="Y25" i="70" s="1"/>
  <c r="AS9" i="18"/>
  <c r="AM24" i="51"/>
  <c r="AQ7" i="51"/>
  <c r="AL7" i="51"/>
  <c r="AR11" i="51"/>
  <c r="AM11" i="51"/>
  <c r="AH26" i="51"/>
  <c r="AR26" i="51" s="1"/>
  <c r="AB31" i="70"/>
  <c r="AL31" i="70" s="1"/>
  <c r="AB26" i="70"/>
  <c r="AL26" i="70" s="1"/>
  <c r="AB27" i="70"/>
  <c r="AL27" i="70" s="1"/>
  <c r="AB33" i="70"/>
  <c r="AL33" i="70" s="1"/>
  <c r="AB14" i="70"/>
  <c r="AL14" i="70" s="1"/>
  <c r="AB24" i="70"/>
  <c r="AL24" i="70" s="1"/>
  <c r="AB25" i="70"/>
  <c r="AL25" i="70" s="1"/>
  <c r="AB32" i="70"/>
  <c r="AB10" i="70"/>
  <c r="AB11" i="70"/>
  <c r="AL11" i="70" s="1"/>
  <c r="AB12" i="70"/>
  <c r="AL12" i="70" s="1"/>
  <c r="AB13" i="70"/>
  <c r="AL13" i="70" s="1"/>
  <c r="AB15" i="70"/>
  <c r="AL15" i="70" s="1"/>
  <c r="AB16" i="70"/>
  <c r="AL16" i="70" s="1"/>
  <c r="AB17" i="70"/>
  <c r="AL17" i="70" s="1"/>
  <c r="AB7" i="70"/>
  <c r="AL7" i="70" s="1"/>
  <c r="AI24" i="70"/>
  <c r="AS24" i="18"/>
  <c r="AS23" i="18"/>
  <c r="AI23" i="51"/>
  <c r="AG23" i="51"/>
  <c r="AQ23" i="51" s="1"/>
  <c r="AI22" i="70"/>
  <c r="AI22" i="51"/>
  <c r="AG22" i="51"/>
  <c r="AL22" i="51" s="1"/>
  <c r="AH22" i="51"/>
  <c r="AR22" i="51" s="1"/>
  <c r="AF22" i="51"/>
  <c r="AQ22" i="70"/>
  <c r="AI14" i="70"/>
  <c r="AH32" i="51"/>
  <c r="AS32" i="18"/>
  <c r="AI32" i="51"/>
  <c r="AN32" i="18"/>
  <c r="AI31" i="70"/>
  <c r="AI31" i="51"/>
  <c r="AS31" i="51" s="1"/>
  <c r="AF31" i="51"/>
  <c r="AN31" i="18"/>
  <c r="Y30" i="70"/>
  <c r="AK21" i="70"/>
  <c r="AK20" i="70"/>
  <c r="AK19" i="70"/>
  <c r="AK31" i="70"/>
  <c r="AQ7" i="70"/>
  <c r="AI20" i="70"/>
  <c r="AM10" i="70"/>
  <c r="AM8" i="70"/>
  <c r="AM33" i="70"/>
  <c r="Y31" i="70"/>
  <c r="Y27" i="70"/>
  <c r="Y19" i="70"/>
  <c r="Y15" i="70"/>
  <c r="Y13" i="70"/>
  <c r="AM7" i="70"/>
  <c r="AK13" i="70"/>
  <c r="AR7" i="70"/>
  <c r="AI16" i="70"/>
  <c r="AK24" i="51"/>
  <c r="AK11" i="51"/>
  <c r="AL23" i="70"/>
  <c r="AK17" i="70"/>
  <c r="AK16" i="70"/>
  <c r="AK12" i="70"/>
  <c r="AK11" i="70"/>
  <c r="AK35" i="70"/>
  <c r="AP24" i="70"/>
  <c r="AR23" i="70"/>
  <c r="AQ20" i="70"/>
  <c r="AQ19" i="70"/>
  <c r="AQ13" i="70"/>
  <c r="AP10" i="70"/>
  <c r="AR9" i="70"/>
  <c r="AP8" i="70"/>
  <c r="AQ30" i="70"/>
  <c r="AM19" i="51"/>
  <c r="AK16" i="51"/>
  <c r="AN13" i="51"/>
  <c r="AM12" i="51"/>
  <c r="AK33" i="51"/>
  <c r="AM31" i="51"/>
  <c r="AM25" i="70"/>
  <c r="AL21" i="70"/>
  <c r="AL19" i="70"/>
  <c r="AK8" i="70"/>
  <c r="AM27" i="70"/>
  <c r="AP20" i="70"/>
  <c r="AQ17" i="70"/>
  <c r="AQ16" i="70"/>
  <c r="AQ11" i="70"/>
  <c r="AQ27" i="70"/>
  <c r="AR26" i="70"/>
  <c r="AN25" i="51"/>
  <c r="AK19" i="51"/>
  <c r="AM15" i="51"/>
  <c r="AN34" i="51"/>
  <c r="AM16" i="70"/>
  <c r="AM12" i="70"/>
  <c r="AM11" i="70"/>
  <c r="AM35" i="70"/>
  <c r="AL32" i="70"/>
  <c r="AQ32" i="70"/>
  <c r="T30" i="70"/>
  <c r="T32" i="70"/>
  <c r="O25" i="70"/>
  <c r="Y11" i="70"/>
  <c r="O11" i="70"/>
  <c r="Y9" i="70"/>
  <c r="T9" i="70"/>
  <c r="O8" i="70"/>
  <c r="J35" i="18"/>
  <c r="J31" i="70" s="1"/>
  <c r="AK23" i="51"/>
  <c r="AL20" i="51"/>
  <c r="AK18" i="51"/>
  <c r="AK10" i="51"/>
  <c r="AP7" i="70"/>
  <c r="AR25" i="70"/>
  <c r="AR19" i="70"/>
  <c r="AR11" i="70"/>
  <c r="AQ10" i="70"/>
  <c r="AR30" i="70"/>
  <c r="AQ28" i="70"/>
  <c r="T27" i="70"/>
  <c r="T25" i="70"/>
  <c r="T23" i="70"/>
  <c r="T21" i="70"/>
  <c r="T19" i="70"/>
  <c r="T17" i="70"/>
  <c r="T15" i="70"/>
  <c r="T13" i="70"/>
  <c r="T11" i="70"/>
  <c r="Y8" i="70"/>
  <c r="T8" i="70"/>
  <c r="T33" i="70"/>
  <c r="T7" i="70"/>
  <c r="AQ25" i="70"/>
  <c r="AR13" i="70"/>
  <c r="AQ12" i="70"/>
  <c r="AR32" i="70"/>
  <c r="O18" i="70"/>
  <c r="O10" i="70"/>
  <c r="O35" i="18"/>
  <c r="O23" i="70" s="1"/>
  <c r="AK14" i="51"/>
  <c r="AR15" i="70"/>
  <c r="AQ14" i="70"/>
  <c r="T28" i="70"/>
  <c r="T26" i="70"/>
  <c r="J26" i="70"/>
  <c r="T24" i="70"/>
  <c r="T22" i="70"/>
  <c r="J22" i="70"/>
  <c r="T20" i="70"/>
  <c r="T18" i="70"/>
  <c r="J18" i="70"/>
  <c r="T16" i="70"/>
  <c r="T14" i="70"/>
  <c r="T12" i="70"/>
  <c r="T10" i="70"/>
  <c r="O9" i="70"/>
  <c r="T31" i="70"/>
  <c r="AK25" i="51"/>
  <c r="AN19" i="51"/>
  <c r="AL35" i="51"/>
  <c r="AL28" i="51"/>
  <c r="AL22" i="70"/>
  <c r="AM19" i="70"/>
  <c r="AM34" i="70"/>
  <c r="AM32" i="70"/>
  <c r="AL28" i="70"/>
  <c r="AR24" i="70"/>
  <c r="AR22" i="70"/>
  <c r="AR18" i="70"/>
  <c r="AR14" i="70"/>
  <c r="AR10" i="70"/>
  <c r="AR35" i="70"/>
  <c r="AR31" i="70"/>
  <c r="AM23" i="51"/>
  <c r="AL11" i="51"/>
  <c r="AK28" i="51"/>
  <c r="AM21" i="70"/>
  <c r="AN15" i="51"/>
  <c r="AN11" i="51"/>
  <c r="AK34" i="51"/>
  <c r="AL31" i="51"/>
  <c r="AL20" i="70"/>
  <c r="AM15" i="70"/>
  <c r="AP21" i="70"/>
  <c r="AP17" i="70"/>
  <c r="AP13" i="70"/>
  <c r="AP9" i="70"/>
  <c r="AP34" i="70"/>
  <c r="AP30" i="70"/>
  <c r="J30" i="70"/>
  <c r="J25" i="70"/>
  <c r="J17" i="70"/>
  <c r="J8" i="70"/>
  <c r="O7" i="70"/>
  <c r="O35" i="70"/>
  <c r="O32" i="70"/>
  <c r="J10" i="70"/>
  <c r="BB21" i="18"/>
  <c r="AI21" i="70"/>
  <c r="E27" i="70"/>
  <c r="E30" i="70"/>
  <c r="E32" i="70"/>
  <c r="E34" i="70"/>
  <c r="E35" i="70"/>
  <c r="E9" i="70"/>
  <c r="E11" i="70"/>
  <c r="E13" i="70"/>
  <c r="E15" i="70"/>
  <c r="E17" i="70"/>
  <c r="E19" i="70"/>
  <c r="E21" i="70"/>
  <c r="E25" i="70"/>
  <c r="E7" i="70"/>
  <c r="E23" i="70"/>
  <c r="T35" i="70"/>
  <c r="Q34" i="70"/>
  <c r="J33" i="70"/>
  <c r="S32" i="70"/>
  <c r="Q30" i="70"/>
  <c r="S28" i="70"/>
  <c r="S27" i="70"/>
  <c r="S26" i="70"/>
  <c r="S25" i="70"/>
  <c r="S24" i="70"/>
  <c r="S23" i="70"/>
  <c r="S22" i="70"/>
  <c r="S21" i="70"/>
  <c r="S20" i="70"/>
  <c r="S19" i="70"/>
  <c r="S18" i="70"/>
  <c r="S17" i="70"/>
  <c r="S16" i="70"/>
  <c r="S15" i="70"/>
  <c r="S14" i="70"/>
  <c r="S13" i="70"/>
  <c r="S12" i="70"/>
  <c r="S11" i="70"/>
  <c r="S10" i="70"/>
  <c r="S9" i="70"/>
  <c r="S8" i="70"/>
  <c r="R7" i="70"/>
  <c r="AN28" i="18"/>
  <c r="AN21" i="18"/>
  <c r="AK7" i="51"/>
  <c r="AN24" i="51"/>
  <c r="AN20" i="51"/>
  <c r="AN16" i="51"/>
  <c r="AN12" i="51"/>
  <c r="AN33" i="51"/>
  <c r="AN31" i="51"/>
  <c r="AN28" i="51"/>
  <c r="AH21" i="51"/>
  <c r="AL10" i="70"/>
  <c r="E22" i="70"/>
  <c r="BB13" i="18"/>
  <c r="AI13" i="70"/>
  <c r="AQ31" i="70"/>
  <c r="S35" i="70"/>
  <c r="T34" i="70"/>
  <c r="Q33" i="70"/>
  <c r="S31" i="70"/>
  <c r="AS35" i="18"/>
  <c r="AM25" i="51"/>
  <c r="AM22" i="51"/>
  <c r="AM18" i="51"/>
  <c r="AM14" i="51"/>
  <c r="AM10" i="51"/>
  <c r="AM34" i="51"/>
  <c r="AM30" i="51"/>
  <c r="AF21" i="51"/>
  <c r="E14" i="70"/>
  <c r="BB34" i="18"/>
  <c r="AI34" i="70"/>
  <c r="S34" i="70"/>
  <c r="Q32" i="70"/>
  <c r="S30" i="70"/>
  <c r="O30" i="70"/>
  <c r="Q28" i="70"/>
  <c r="Q27" i="70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X9" i="70"/>
  <c r="Q9" i="70"/>
  <c r="Q8" i="70"/>
  <c r="AS21" i="18"/>
  <c r="AL18" i="51"/>
  <c r="AL16" i="51"/>
  <c r="AL14" i="51"/>
  <c r="AL12" i="51"/>
  <c r="AL10" i="51"/>
  <c r="AL34" i="51"/>
  <c r="AL32" i="51"/>
  <c r="AL30" i="51"/>
  <c r="AL27" i="51"/>
  <c r="AG21" i="51"/>
  <c r="AI21" i="51"/>
  <c r="AQ18" i="70"/>
  <c r="AL18" i="70"/>
  <c r="AD35" i="18"/>
  <c r="AD19" i="70" s="1"/>
  <c r="AA28" i="70"/>
  <c r="AK28" i="70" s="1"/>
  <c r="AA33" i="70"/>
  <c r="AK33" i="70" s="1"/>
  <c r="AA10" i="70"/>
  <c r="AK10" i="70" s="1"/>
  <c r="AA14" i="70"/>
  <c r="AK14" i="70" s="1"/>
  <c r="AA30" i="70"/>
  <c r="AK30" i="70" s="1"/>
  <c r="AA34" i="70"/>
  <c r="AK34" i="70" s="1"/>
  <c r="BB25" i="18"/>
  <c r="AI25" i="70"/>
  <c r="AP25" i="70"/>
  <c r="E20" i="70"/>
  <c r="AR20" i="70"/>
  <c r="BB19" i="18"/>
  <c r="AI19" i="70"/>
  <c r="AP19" i="70"/>
  <c r="E12" i="70"/>
  <c r="AS12" i="70" s="1"/>
  <c r="AR12" i="70"/>
  <c r="BB11" i="18"/>
  <c r="AI11" i="70"/>
  <c r="AP11" i="70"/>
  <c r="AQ8" i="70"/>
  <c r="AL8" i="70"/>
  <c r="E33" i="70"/>
  <c r="AR33" i="70"/>
  <c r="BB32" i="18"/>
  <c r="AI32" i="70"/>
  <c r="AP32" i="70"/>
  <c r="E26" i="70"/>
  <c r="E24" i="70"/>
  <c r="E18" i="70"/>
  <c r="BB17" i="18"/>
  <c r="AI17" i="70"/>
  <c r="E10" i="70"/>
  <c r="BB9" i="18"/>
  <c r="AI9" i="70"/>
  <c r="AQ35" i="70"/>
  <c r="AL35" i="70"/>
  <c r="E31" i="70"/>
  <c r="BB30" i="18"/>
  <c r="AI30" i="70"/>
  <c r="AA27" i="70"/>
  <c r="AK27" i="70" s="1"/>
  <c r="BB23" i="18"/>
  <c r="AI23" i="70"/>
  <c r="AP23" i="70"/>
  <c r="E16" i="70"/>
  <c r="AR16" i="70"/>
  <c r="BB15" i="18"/>
  <c r="AI15" i="70"/>
  <c r="AP15" i="70"/>
  <c r="E8" i="70"/>
  <c r="AR8" i="70"/>
  <c r="E28" i="70"/>
  <c r="AS28" i="70" s="1"/>
  <c r="AR28" i="70"/>
  <c r="BB27" i="18"/>
  <c r="AI27" i="70"/>
  <c r="AP27" i="70"/>
  <c r="BB26" i="18"/>
  <c r="AI26" i="70"/>
  <c r="AP26" i="70"/>
  <c r="BB24" i="18"/>
  <c r="BB22" i="18"/>
  <c r="BB20" i="18"/>
  <c r="BB18" i="18"/>
  <c r="BB16" i="18"/>
  <c r="BB14" i="18"/>
  <c r="BB12" i="18"/>
  <c r="BB10" i="18"/>
  <c r="BB8" i="18"/>
  <c r="BB33" i="18"/>
  <c r="BB31" i="18"/>
  <c r="BB28" i="18"/>
  <c r="BB7" i="18"/>
  <c r="BB35" i="18"/>
  <c r="AQ20" i="69"/>
  <c r="AL12" i="69"/>
  <c r="AM25" i="69"/>
  <c r="AM23" i="69"/>
  <c r="AS9" i="69"/>
  <c r="AL11" i="69"/>
  <c r="AQ24" i="69"/>
  <c r="AM7" i="69"/>
  <c r="AR34" i="69"/>
  <c r="AR33" i="69"/>
  <c r="AR31" i="69"/>
  <c r="AR25" i="69"/>
  <c r="AR24" i="69"/>
  <c r="AQ33" i="69"/>
  <c r="AQ31" i="69"/>
  <c r="AS25" i="69"/>
  <c r="AS19" i="69"/>
  <c r="AS32" i="49"/>
  <c r="AS16" i="49"/>
  <c r="AS14" i="49"/>
  <c r="AN30" i="49"/>
  <c r="AM27" i="49"/>
  <c r="AR9" i="49"/>
  <c r="AT8" i="49"/>
  <c r="AR8" i="49"/>
  <c r="AM25" i="49"/>
  <c r="AM24" i="49"/>
  <c r="AN20" i="49"/>
  <c r="AO11" i="49"/>
  <c r="AO9" i="49"/>
  <c r="AM32" i="49"/>
  <c r="AL22" i="49"/>
  <c r="AM16" i="49"/>
  <c r="AM15" i="49"/>
  <c r="AM12" i="49"/>
  <c r="AQ12" i="69"/>
  <c r="K25" i="69"/>
  <c r="K21" i="69"/>
  <c r="X33" i="69"/>
  <c r="AS11" i="49"/>
  <c r="AS10" i="49"/>
  <c r="AQ10" i="49"/>
  <c r="AS9" i="49"/>
  <c r="AL9" i="49"/>
  <c r="AQ8" i="49"/>
  <c r="AB8" i="69"/>
  <c r="AL8" i="69" s="1"/>
  <c r="AC32" i="69"/>
  <c r="AM32" i="69" s="1"/>
  <c r="AB31" i="69"/>
  <c r="AB28" i="69"/>
  <c r="AL28" i="69" s="1"/>
  <c r="AQ26" i="69"/>
  <c r="K30" i="69"/>
  <c r="X35" i="69"/>
  <c r="AR13" i="49"/>
  <c r="AS26" i="69"/>
  <c r="AO18" i="17"/>
  <c r="AO17" i="17"/>
  <c r="AB35" i="69"/>
  <c r="AL35" i="69" s="1"/>
  <c r="AB33" i="69"/>
  <c r="AL33" i="69" s="1"/>
  <c r="AC30" i="69"/>
  <c r="AM30" i="69" s="1"/>
  <c r="AB27" i="69"/>
  <c r="AL27" i="69" s="1"/>
  <c r="AR7" i="69"/>
  <c r="AM27" i="69"/>
  <c r="AR24" i="49"/>
  <c r="AS17" i="69"/>
  <c r="AR9" i="69"/>
  <c r="Z25" i="49"/>
  <c r="Y25" i="49"/>
  <c r="W34" i="69"/>
  <c r="W8" i="69"/>
  <c r="W10" i="69"/>
  <c r="W12" i="69"/>
  <c r="W14" i="69"/>
  <c r="W16" i="69"/>
  <c r="W18" i="69"/>
  <c r="W20" i="69"/>
  <c r="W22" i="69"/>
  <c r="W24" i="69"/>
  <c r="W26" i="69"/>
  <c r="W28" i="69"/>
  <c r="W30" i="69"/>
  <c r="W35" i="69"/>
  <c r="W32" i="69"/>
  <c r="W27" i="69"/>
  <c r="W19" i="69"/>
  <c r="W11" i="69"/>
  <c r="X28" i="49"/>
  <c r="W28" i="49"/>
  <c r="W17" i="49"/>
  <c r="Z17" i="49"/>
  <c r="AD27" i="69"/>
  <c r="AN27" i="69" s="1"/>
  <c r="AD32" i="69"/>
  <c r="AN32" i="69" s="1"/>
  <c r="AD35" i="69"/>
  <c r="AN35" i="69" s="1"/>
  <c r="AD8" i="69"/>
  <c r="AN8" i="69" s="1"/>
  <c r="AD16" i="69"/>
  <c r="AN16" i="69" s="1"/>
  <c r="AD20" i="69"/>
  <c r="AN20" i="69" s="1"/>
  <c r="AD23" i="69"/>
  <c r="AN23" i="69" s="1"/>
  <c r="AD7" i="69"/>
  <c r="AN7" i="69" s="1"/>
  <c r="AD25" i="69"/>
  <c r="AN35" i="17"/>
  <c r="AD26" i="69"/>
  <c r="AN26" i="69" s="1"/>
  <c r="AD28" i="69"/>
  <c r="AN28" i="69" s="1"/>
  <c r="AD30" i="69"/>
  <c r="AN30" i="69" s="1"/>
  <c r="AD31" i="69"/>
  <c r="AN31" i="69" s="1"/>
  <c r="AD33" i="69"/>
  <c r="AN33" i="69" s="1"/>
  <c r="AD34" i="69"/>
  <c r="AN34" i="69" s="1"/>
  <c r="AD13" i="69"/>
  <c r="AN13" i="69" s="1"/>
  <c r="AD14" i="69"/>
  <c r="AN14" i="69" s="1"/>
  <c r="AD15" i="69"/>
  <c r="AN15" i="69" s="1"/>
  <c r="AD9" i="69"/>
  <c r="AN9" i="69" s="1"/>
  <c r="AD10" i="69"/>
  <c r="AN10" i="69" s="1"/>
  <c r="AD11" i="69"/>
  <c r="AN11" i="69" s="1"/>
  <c r="AD12" i="69"/>
  <c r="AN12" i="69" s="1"/>
  <c r="AD17" i="69"/>
  <c r="AN17" i="69" s="1"/>
  <c r="AD18" i="69"/>
  <c r="AN18" i="69" s="1"/>
  <c r="AD19" i="69"/>
  <c r="AN19" i="69" s="1"/>
  <c r="AD21" i="69"/>
  <c r="AN21" i="69" s="1"/>
  <c r="AD22" i="69"/>
  <c r="AN22" i="69" s="1"/>
  <c r="AD24" i="69"/>
  <c r="AN24" i="69" s="1"/>
  <c r="AJ7" i="69"/>
  <c r="AI7" i="49"/>
  <c r="AS7" i="49" s="1"/>
  <c r="AG7" i="49"/>
  <c r="AL7" i="49" s="1"/>
  <c r="AJ7" i="49"/>
  <c r="AH7" i="49"/>
  <c r="AR7" i="49" s="1"/>
  <c r="AO7" i="17"/>
  <c r="AT7" i="17"/>
  <c r="F34" i="69"/>
  <c r="AT34" i="69" s="1"/>
  <c r="D34" i="49"/>
  <c r="AR34" i="49" s="1"/>
  <c r="F34" i="49"/>
  <c r="AT34" i="49" s="1"/>
  <c r="AT34" i="17"/>
  <c r="F33" i="69"/>
  <c r="E33" i="49"/>
  <c r="F33" i="49"/>
  <c r="C33" i="49"/>
  <c r="F32" i="69"/>
  <c r="AT32" i="69" s="1"/>
  <c r="AT32" i="17"/>
  <c r="D32" i="49"/>
  <c r="AR32" i="49" s="1"/>
  <c r="F32" i="49"/>
  <c r="AT32" i="49" s="1"/>
  <c r="F31" i="69"/>
  <c r="E31" i="49"/>
  <c r="F31" i="49"/>
  <c r="C31" i="49"/>
  <c r="F30" i="69"/>
  <c r="AT30" i="69" s="1"/>
  <c r="D30" i="49"/>
  <c r="F30" i="49"/>
  <c r="AT30" i="49" s="1"/>
  <c r="F28" i="69"/>
  <c r="E28" i="49"/>
  <c r="F28" i="49"/>
  <c r="C28" i="49"/>
  <c r="D27" i="49"/>
  <c r="AR27" i="49" s="1"/>
  <c r="F27" i="69"/>
  <c r="AT27" i="69" s="1"/>
  <c r="C27" i="49"/>
  <c r="AQ27" i="49" s="1"/>
  <c r="F27" i="49"/>
  <c r="AT27" i="49" s="1"/>
  <c r="AT27" i="17"/>
  <c r="W25" i="69"/>
  <c r="W17" i="69"/>
  <c r="W9" i="69"/>
  <c r="X20" i="49"/>
  <c r="W20" i="49"/>
  <c r="W9" i="49"/>
  <c r="Y9" i="49"/>
  <c r="Z9" i="49"/>
  <c r="Y20" i="49"/>
  <c r="X17" i="49"/>
  <c r="X25" i="49"/>
  <c r="K28" i="69"/>
  <c r="I28" i="49"/>
  <c r="H28" i="49"/>
  <c r="K24" i="69"/>
  <c r="I24" i="49"/>
  <c r="H24" i="49"/>
  <c r="K20" i="69"/>
  <c r="I20" i="49"/>
  <c r="H20" i="49"/>
  <c r="K16" i="69"/>
  <c r="I16" i="49"/>
  <c r="H16" i="49"/>
  <c r="K12" i="69"/>
  <c r="I12" i="49"/>
  <c r="H12" i="49"/>
  <c r="K8" i="69"/>
  <c r="I8" i="49"/>
  <c r="H8" i="49"/>
  <c r="W23" i="69"/>
  <c r="W15" i="69"/>
  <c r="W7" i="69"/>
  <c r="X12" i="49"/>
  <c r="S34" i="49"/>
  <c r="T34" i="49"/>
  <c r="W33" i="69"/>
  <c r="W31" i="69"/>
  <c r="S30" i="69"/>
  <c r="S34" i="69"/>
  <c r="S8" i="69"/>
  <c r="S10" i="69"/>
  <c r="S12" i="69"/>
  <c r="S14" i="69"/>
  <c r="S16" i="69"/>
  <c r="S18" i="69"/>
  <c r="S20" i="69"/>
  <c r="S22" i="69"/>
  <c r="S24" i="69"/>
  <c r="S26" i="69"/>
  <c r="S28" i="69"/>
  <c r="S31" i="69"/>
  <c r="S33" i="69"/>
  <c r="S32" i="69"/>
  <c r="C32" i="49"/>
  <c r="AQ32" i="49" s="1"/>
  <c r="E30" i="49"/>
  <c r="AS30" i="49" s="1"/>
  <c r="T28" i="49"/>
  <c r="R26" i="49"/>
  <c r="T24" i="49"/>
  <c r="R22" i="49"/>
  <c r="T20" i="49"/>
  <c r="S18" i="49"/>
  <c r="S16" i="49"/>
  <c r="S14" i="49"/>
  <c r="S12" i="49"/>
  <c r="S10" i="49"/>
  <c r="S8" i="49"/>
  <c r="S20" i="49"/>
  <c r="S24" i="49"/>
  <c r="S28" i="49"/>
  <c r="T31" i="49"/>
  <c r="P22" i="49"/>
  <c r="P26" i="49"/>
  <c r="N17" i="49"/>
  <c r="P15" i="49"/>
  <c r="N13" i="49"/>
  <c r="P11" i="49"/>
  <c r="N9" i="49"/>
  <c r="W24" i="49"/>
  <c r="T30" i="49"/>
  <c r="N32" i="49"/>
  <c r="I10" i="49"/>
  <c r="I14" i="49"/>
  <c r="H18" i="49"/>
  <c r="J22" i="49"/>
  <c r="J26" i="49"/>
  <c r="K31" i="49"/>
  <c r="O7" i="49"/>
  <c r="P12" i="49"/>
  <c r="U16" i="49"/>
  <c r="U8" i="49"/>
  <c r="O8" i="49"/>
  <c r="T10" i="49"/>
  <c r="O12" i="49"/>
  <c r="T14" i="49"/>
  <c r="O16" i="49"/>
  <c r="T18" i="49"/>
  <c r="M20" i="49"/>
  <c r="O22" i="49"/>
  <c r="M24" i="49"/>
  <c r="O26" i="49"/>
  <c r="M28" i="49"/>
  <c r="O28" i="69"/>
  <c r="K26" i="69"/>
  <c r="O24" i="69"/>
  <c r="K22" i="69"/>
  <c r="O20" i="69"/>
  <c r="K18" i="69"/>
  <c r="O16" i="69"/>
  <c r="K14" i="69"/>
  <c r="O12" i="69"/>
  <c r="K10" i="69"/>
  <c r="O8" i="69"/>
  <c r="U12" i="69"/>
  <c r="O35" i="69"/>
  <c r="K31" i="69"/>
  <c r="U31" i="69"/>
  <c r="U35" i="17"/>
  <c r="U22" i="69" s="1"/>
  <c r="R33" i="69"/>
  <c r="R30" i="69"/>
  <c r="AO19" i="17"/>
  <c r="AO8" i="17"/>
  <c r="AM26" i="49"/>
  <c r="AM21" i="49"/>
  <c r="AC13" i="49"/>
  <c r="AM13" i="49" s="1"/>
  <c r="AC33" i="49"/>
  <c r="AE33" i="49"/>
  <c r="AC30" i="49"/>
  <c r="AM30" i="49" s="1"/>
  <c r="AB27" i="49"/>
  <c r="AL27" i="49" s="1"/>
  <c r="AE27" i="49"/>
  <c r="AO27" i="49" s="1"/>
  <c r="AD27" i="49"/>
  <c r="AN27" i="49" s="1"/>
  <c r="AR35" i="69"/>
  <c r="AM35" i="69"/>
  <c r="AH33" i="49"/>
  <c r="AR33" i="49" s="1"/>
  <c r="AJ33" i="49"/>
  <c r="AJ33" i="69"/>
  <c r="AG33" i="49"/>
  <c r="AI33" i="49"/>
  <c r="AN33" i="49" s="1"/>
  <c r="AT33" i="17"/>
  <c r="AJ31" i="69"/>
  <c r="AH31" i="49"/>
  <c r="AR31" i="49" s="1"/>
  <c r="AJ31" i="49"/>
  <c r="AO31" i="49" s="1"/>
  <c r="AT31" i="17"/>
  <c r="AG31" i="49"/>
  <c r="AI31" i="49"/>
  <c r="AH28" i="49"/>
  <c r="AR28" i="49" s="1"/>
  <c r="AJ28" i="49"/>
  <c r="AJ28" i="69"/>
  <c r="AT28" i="69" s="1"/>
  <c r="AG28" i="49"/>
  <c r="AI28" i="49"/>
  <c r="AN28" i="49" s="1"/>
  <c r="AT28" i="17"/>
  <c r="D26" i="49"/>
  <c r="AR26" i="49" s="1"/>
  <c r="F26" i="49"/>
  <c r="AT26" i="49" s="1"/>
  <c r="F26" i="69"/>
  <c r="AT26" i="69" s="1"/>
  <c r="C26" i="49"/>
  <c r="AQ26" i="49" s="1"/>
  <c r="AT26" i="17"/>
  <c r="O32" i="69"/>
  <c r="O34" i="69"/>
  <c r="M31" i="69"/>
  <c r="M33" i="69"/>
  <c r="M7" i="69"/>
  <c r="M8" i="69"/>
  <c r="M9" i="69"/>
  <c r="M10" i="69"/>
  <c r="M11" i="69"/>
  <c r="M12" i="69"/>
  <c r="M13" i="69"/>
  <c r="M14" i="69"/>
  <c r="M15" i="69"/>
  <c r="M16" i="69"/>
  <c r="M17" i="69"/>
  <c r="M18" i="69"/>
  <c r="M19" i="69"/>
  <c r="M20" i="69"/>
  <c r="M21" i="69"/>
  <c r="M22" i="69"/>
  <c r="M23" i="69"/>
  <c r="M24" i="69"/>
  <c r="M25" i="69"/>
  <c r="M26" i="69"/>
  <c r="M27" i="69"/>
  <c r="M28" i="69"/>
  <c r="AO23" i="49"/>
  <c r="F25" i="69"/>
  <c r="D25" i="49"/>
  <c r="AR25" i="49" s="1"/>
  <c r="F25" i="49"/>
  <c r="AT25" i="49" s="1"/>
  <c r="C25" i="49"/>
  <c r="AQ25" i="49" s="1"/>
  <c r="F24" i="49"/>
  <c r="AT24" i="49" s="1"/>
  <c r="F24" i="69"/>
  <c r="E24" i="49"/>
  <c r="AT24" i="17"/>
  <c r="F23" i="69"/>
  <c r="C23" i="49"/>
  <c r="AQ23" i="49" s="1"/>
  <c r="E23" i="49"/>
  <c r="D23" i="49"/>
  <c r="AR23" i="49" s="1"/>
  <c r="F23" i="49"/>
  <c r="AT23" i="49" s="1"/>
  <c r="C22" i="49"/>
  <c r="AQ22" i="49" s="1"/>
  <c r="E22" i="49"/>
  <c r="AS22" i="49" s="1"/>
  <c r="F22" i="69"/>
  <c r="AT22" i="69" s="1"/>
  <c r="D22" i="49"/>
  <c r="AR22" i="49" s="1"/>
  <c r="AT22" i="17"/>
  <c r="F21" i="69"/>
  <c r="AT21" i="69" s="1"/>
  <c r="C21" i="49"/>
  <c r="AQ21" i="49" s="1"/>
  <c r="E21" i="49"/>
  <c r="AS21" i="49" s="1"/>
  <c r="D21" i="49"/>
  <c r="AR21" i="49" s="1"/>
  <c r="AJ19" i="69"/>
  <c r="AG19" i="49"/>
  <c r="AL19" i="49" s="1"/>
  <c r="AJ19" i="49"/>
  <c r="AT19" i="49" s="1"/>
  <c r="AH18" i="49"/>
  <c r="AM18" i="49" s="1"/>
  <c r="AJ18" i="69"/>
  <c r="AJ18" i="49"/>
  <c r="AT18" i="49" s="1"/>
  <c r="AT18" i="17"/>
  <c r="AI18" i="49"/>
  <c r="AS18" i="49" s="1"/>
  <c r="AJ17" i="69"/>
  <c r="AH17" i="49"/>
  <c r="AR17" i="49" s="1"/>
  <c r="AJ17" i="49"/>
  <c r="AO17" i="49" s="1"/>
  <c r="AI17" i="49"/>
  <c r="AS17" i="49" s="1"/>
  <c r="F8" i="69"/>
  <c r="AT8" i="69" s="1"/>
  <c r="F9" i="69"/>
  <c r="AT9" i="69" s="1"/>
  <c r="F11" i="69"/>
  <c r="AT11" i="69" s="1"/>
  <c r="F13" i="69"/>
  <c r="AT13" i="69" s="1"/>
  <c r="F15" i="69"/>
  <c r="AT15" i="69" s="1"/>
  <c r="F35" i="69"/>
  <c r="AT35" i="69" s="1"/>
  <c r="AT35" i="17"/>
  <c r="F10" i="69"/>
  <c r="AT10" i="69" s="1"/>
  <c r="F12" i="69"/>
  <c r="F14" i="69"/>
  <c r="F16" i="69"/>
  <c r="P31" i="49"/>
  <c r="Z21" i="49"/>
  <c r="W13" i="49"/>
  <c r="M7" i="49"/>
  <c r="H21" i="49"/>
  <c r="H25" i="49"/>
  <c r="N15" i="49"/>
  <c r="N11" i="49"/>
  <c r="M9" i="49"/>
  <c r="M13" i="49"/>
  <c r="M17" i="49"/>
  <c r="M19" i="49"/>
  <c r="M21" i="49"/>
  <c r="M23" i="49"/>
  <c r="M25" i="49"/>
  <c r="M27" i="49"/>
  <c r="U12" i="49"/>
  <c r="Z11" i="49"/>
  <c r="O26" i="69"/>
  <c r="O22" i="69"/>
  <c r="O18" i="69"/>
  <c r="O14" i="69"/>
  <c r="O10" i="69"/>
  <c r="M35" i="69"/>
  <c r="M34" i="69"/>
  <c r="O31" i="69"/>
  <c r="P35" i="17"/>
  <c r="P26" i="69" s="1"/>
  <c r="T31" i="69"/>
  <c r="T35" i="69"/>
  <c r="T30" i="69"/>
  <c r="Z35" i="17"/>
  <c r="W35" i="49" s="1"/>
  <c r="AT23" i="17"/>
  <c r="AT17" i="17"/>
  <c r="AN22" i="49"/>
  <c r="AD13" i="49"/>
  <c r="AN13" i="49" s="1"/>
  <c r="E25" i="49"/>
  <c r="AS25" i="49" s="1"/>
  <c r="C24" i="49"/>
  <c r="AI19" i="49"/>
  <c r="AN19" i="49" s="1"/>
  <c r="AG17" i="49"/>
  <c r="AL17" i="49" s="1"/>
  <c r="AE7" i="49"/>
  <c r="AO7" i="49" s="1"/>
  <c r="AC7" i="49"/>
  <c r="AL19" i="69"/>
  <c r="AB14" i="49"/>
  <c r="AL14" i="49" s="1"/>
  <c r="AD14" i="49"/>
  <c r="AN14" i="49" s="1"/>
  <c r="AC34" i="49"/>
  <c r="AM34" i="49" s="1"/>
  <c r="AE34" i="49"/>
  <c r="AO34" i="49" s="1"/>
  <c r="AD32" i="49"/>
  <c r="AN32" i="49" s="1"/>
  <c r="AB32" i="49"/>
  <c r="AL32" i="49" s="1"/>
  <c r="AE32" i="49"/>
  <c r="AO32" i="49" s="1"/>
  <c r="AE28" i="49"/>
  <c r="AC28" i="49"/>
  <c r="AB26" i="49"/>
  <c r="AL26" i="49" s="1"/>
  <c r="AD26" i="49"/>
  <c r="AN26" i="49" s="1"/>
  <c r="AM19" i="49"/>
  <c r="AL11" i="49"/>
  <c r="AL10" i="49"/>
  <c r="AL8" i="49"/>
  <c r="AS34" i="49"/>
  <c r="AT22" i="49"/>
  <c r="AR20" i="49"/>
  <c r="AR15" i="49"/>
  <c r="AT14" i="49"/>
  <c r="AR14" i="49"/>
  <c r="AR12" i="49"/>
  <c r="AR11" i="49"/>
  <c r="AL20" i="69"/>
  <c r="AM19" i="69"/>
  <c r="AM18" i="69"/>
  <c r="AE35" i="17"/>
  <c r="AE13" i="69" s="1"/>
  <c r="AO13" i="69" s="1"/>
  <c r="AB30" i="69"/>
  <c r="AL30" i="69" s="1"/>
  <c r="AB34" i="69"/>
  <c r="AL34" i="69" s="1"/>
  <c r="AB10" i="69"/>
  <c r="AL10" i="69" s="1"/>
  <c r="AB13" i="69"/>
  <c r="AL13" i="69" s="1"/>
  <c r="AB15" i="69"/>
  <c r="AL15" i="69" s="1"/>
  <c r="AB18" i="69"/>
  <c r="AL18" i="69" s="1"/>
  <c r="AB22" i="69"/>
  <c r="AL22" i="69" s="1"/>
  <c r="AB25" i="69"/>
  <c r="AL25" i="69" s="1"/>
  <c r="AS21" i="69"/>
  <c r="C19" i="49"/>
  <c r="E19" i="49"/>
  <c r="F19" i="69"/>
  <c r="AT19" i="69" s="1"/>
  <c r="F18" i="69"/>
  <c r="F17" i="69"/>
  <c r="Y27" i="69"/>
  <c r="Y25" i="69"/>
  <c r="Y23" i="69"/>
  <c r="Y21" i="69"/>
  <c r="Y19" i="69"/>
  <c r="Y17" i="69"/>
  <c r="Y15" i="69"/>
  <c r="Y13" i="69"/>
  <c r="Y11" i="69"/>
  <c r="Y9" i="69"/>
  <c r="AN31" i="49"/>
  <c r="AL25" i="49"/>
  <c r="AM23" i="49"/>
  <c r="AN11" i="49"/>
  <c r="AN8" i="49"/>
  <c r="AL23" i="49"/>
  <c r="AL31" i="69"/>
  <c r="AC26" i="69"/>
  <c r="AM26" i="69" s="1"/>
  <c r="AC28" i="69"/>
  <c r="AM28" i="69" s="1"/>
  <c r="AC33" i="69"/>
  <c r="AM33" i="69" s="1"/>
  <c r="AC9" i="69"/>
  <c r="AM9" i="69" s="1"/>
  <c r="AC12" i="69"/>
  <c r="AM12" i="69" s="1"/>
  <c r="AC14" i="69"/>
  <c r="AM14" i="69" s="1"/>
  <c r="AC17" i="69"/>
  <c r="AM17" i="69" s="1"/>
  <c r="AC21" i="69"/>
  <c r="AM21" i="69" s="1"/>
  <c r="AC24" i="69"/>
  <c r="AM24" i="69" s="1"/>
  <c r="AS34" i="69"/>
  <c r="AQ34" i="69"/>
  <c r="AJ24" i="69"/>
  <c r="AG24" i="49"/>
  <c r="AL24" i="49" s="1"/>
  <c r="AI24" i="49"/>
  <c r="AI23" i="49"/>
  <c r="AN23" i="49" s="1"/>
  <c r="AJ23" i="69"/>
  <c r="AR20" i="69"/>
  <c r="AR18" i="69"/>
  <c r="AR17" i="69"/>
  <c r="AQ16" i="69"/>
  <c r="AQ14" i="69"/>
  <c r="AQ10" i="69"/>
  <c r="AR16" i="49"/>
  <c r="AL15" i="49"/>
  <c r="AQ14" i="49"/>
  <c r="AS13" i="49"/>
  <c r="AS12" i="49"/>
  <c r="AS8" i="49"/>
  <c r="AQ7" i="69"/>
  <c r="AR26" i="69"/>
  <c r="AS23" i="69"/>
  <c r="AR16" i="69"/>
  <c r="AS15" i="69"/>
  <c r="AR14" i="69"/>
  <c r="AS13" i="69"/>
  <c r="AR10" i="69"/>
  <c r="AL34" i="49"/>
  <c r="AO30" i="49"/>
  <c r="AO21" i="49"/>
  <c r="AO13" i="49"/>
  <c r="AM8" i="49"/>
  <c r="AR35" i="49"/>
  <c r="AT20" i="49"/>
  <c r="AQ20" i="49"/>
  <c r="AT17" i="49"/>
  <c r="AT12" i="49"/>
  <c r="AQ12" i="49"/>
  <c r="AT10" i="49"/>
  <c r="AR10" i="49"/>
  <c r="AN25" i="69"/>
  <c r="AL16" i="69"/>
  <c r="AL14" i="69"/>
  <c r="AL26" i="69"/>
  <c r="AQ35" i="69"/>
  <c r="AS30" i="69"/>
  <c r="AQ30" i="69"/>
  <c r="AR28" i="69"/>
  <c r="AQ23" i="69"/>
  <c r="AR22" i="69"/>
  <c r="AT20" i="69"/>
  <c r="AN25" i="49"/>
  <c r="AN17" i="49"/>
  <c r="AN10" i="49"/>
  <c r="AM15" i="69"/>
  <c r="AN34" i="49"/>
  <c r="AM22" i="49"/>
  <c r="AM14" i="49"/>
  <c r="AR30" i="49"/>
  <c r="AS27" i="49"/>
  <c r="AS26" i="49"/>
  <c r="AR19" i="49"/>
  <c r="AQ18" i="49"/>
  <c r="AT16" i="49"/>
  <c r="AQ16" i="49"/>
  <c r="AS15" i="49"/>
  <c r="AT11" i="49"/>
  <c r="AM31" i="69"/>
  <c r="AS32" i="69"/>
  <c r="AQ28" i="69"/>
  <c r="AQ22" i="69"/>
  <c r="AQ18" i="69"/>
  <c r="AR12" i="69"/>
  <c r="AS11" i="69"/>
  <c r="AT16" i="69"/>
  <c r="AQ15" i="69"/>
  <c r="AQ7" i="49"/>
  <c r="AT21" i="49"/>
  <c r="AT15" i="49"/>
  <c r="AT13" i="49"/>
  <c r="AT9" i="49"/>
  <c r="AR32" i="69"/>
  <c r="AR23" i="69"/>
  <c r="AQ19" i="69"/>
  <c r="AQ11" i="69"/>
  <c r="AS24" i="69"/>
  <c r="AT7" i="49"/>
  <c r="AS7" i="69"/>
  <c r="AS35" i="69"/>
  <c r="AQ32" i="69"/>
  <c r="AL32" i="69"/>
  <c r="AR27" i="69"/>
  <c r="AR19" i="69"/>
  <c r="AS18" i="69"/>
  <c r="AR11" i="69"/>
  <c r="AS10" i="69"/>
  <c r="AS33" i="69"/>
  <c r="AQ21" i="69"/>
  <c r="AL21" i="69"/>
  <c r="AT35" i="49"/>
  <c r="AQ34" i="49"/>
  <c r="AQ30" i="49"/>
  <c r="AQ15" i="49"/>
  <c r="AQ13" i="49"/>
  <c r="AQ11" i="49"/>
  <c r="AQ9" i="49"/>
  <c r="AR30" i="69"/>
  <c r="AS28" i="69"/>
  <c r="AQ25" i="69"/>
  <c r="AR21" i="69"/>
  <c r="AS20" i="69"/>
  <c r="AQ17" i="69"/>
  <c r="AL17" i="69"/>
  <c r="AR13" i="69"/>
  <c r="AS12" i="69"/>
  <c r="AQ9" i="69"/>
  <c r="AL9" i="69"/>
  <c r="AR8" i="69"/>
  <c r="AS16" i="69"/>
  <c r="AQ13" i="69"/>
  <c r="AQ8" i="69"/>
  <c r="AO26" i="49"/>
  <c r="AO24" i="49"/>
  <c r="AO22" i="49"/>
  <c r="AO20" i="49"/>
  <c r="AO16" i="49"/>
  <c r="AO14" i="49"/>
  <c r="AO12" i="49"/>
  <c r="AO10" i="49"/>
  <c r="AO8" i="49"/>
  <c r="AS31" i="69"/>
  <c r="AQ27" i="69"/>
  <c r="AS22" i="69"/>
  <c r="AR15" i="69"/>
  <c r="AS14" i="69"/>
  <c r="AM34" i="69"/>
  <c r="I17" i="14"/>
  <c r="C15" i="47"/>
  <c r="F15" i="47"/>
  <c r="I18" i="14"/>
  <c r="H15" i="47"/>
  <c r="AI28" i="64"/>
  <c r="AI26" i="64"/>
  <c r="AI25" i="64"/>
  <c r="AI24" i="64"/>
  <c r="AI21" i="64"/>
  <c r="AI20" i="64"/>
  <c r="AG24" i="65"/>
  <c r="K28" i="25"/>
  <c r="AK29" i="65"/>
  <c r="AK27" i="65"/>
  <c r="AK25" i="65"/>
  <c r="AK21" i="65"/>
  <c r="AG17" i="65"/>
  <c r="AG16" i="65"/>
  <c r="AJ17" i="64"/>
  <c r="AJ12" i="64"/>
  <c r="AJ10" i="64"/>
  <c r="AI33" i="64"/>
  <c r="AK37" i="64"/>
  <c r="AK33" i="64"/>
  <c r="AI18" i="64"/>
  <c r="AI15" i="64"/>
  <c r="AG36" i="63"/>
  <c r="AF35" i="63"/>
  <c r="AE34" i="63"/>
  <c r="AF34" i="64"/>
  <c r="AG36" i="64"/>
  <c r="AJ18" i="64"/>
  <c r="X21" i="30"/>
  <c r="AB21" i="30"/>
  <c r="Y21" i="30"/>
  <c r="AA21" i="30"/>
  <c r="Y31" i="30"/>
  <c r="AA31" i="30"/>
  <c r="X31" i="30"/>
  <c r="AB31" i="30"/>
  <c r="Y18" i="30"/>
  <c r="AA18" i="30"/>
  <c r="X18" i="30"/>
  <c r="AB18" i="30"/>
  <c r="AA28" i="30"/>
  <c r="X28" i="30"/>
  <c r="AB28" i="30"/>
  <c r="Y28" i="30"/>
  <c r="Y19" i="30"/>
  <c r="AA19" i="30"/>
  <c r="X19" i="30"/>
  <c r="AB19" i="30"/>
  <c r="Y15" i="30"/>
  <c r="AB15" i="30"/>
  <c r="AA15" i="30"/>
  <c r="X15" i="30"/>
  <c r="AA25" i="30"/>
  <c r="Y25" i="30"/>
  <c r="X25" i="30"/>
  <c r="AB25" i="30"/>
  <c r="Y34" i="30"/>
  <c r="AA34" i="30"/>
  <c r="X34" i="30"/>
  <c r="AB34" i="30"/>
  <c r="Y30" i="30"/>
  <c r="AB30" i="30"/>
  <c r="AA30" i="30"/>
  <c r="X30" i="30"/>
  <c r="Y11" i="30"/>
  <c r="AA11" i="30"/>
  <c r="X11" i="30"/>
  <c r="AB11" i="30"/>
  <c r="AA24" i="30"/>
  <c r="X24" i="30"/>
  <c r="AB24" i="30"/>
  <c r="Y24" i="30"/>
  <c r="AA10" i="30"/>
  <c r="Y10" i="30"/>
  <c r="X10" i="30"/>
  <c r="AB10" i="30"/>
  <c r="AA16" i="30"/>
  <c r="X16" i="30"/>
  <c r="AB16" i="30"/>
  <c r="Y16" i="30"/>
  <c r="X35" i="30"/>
  <c r="AA33" i="30"/>
  <c r="X33" i="30"/>
  <c r="AB33" i="30"/>
  <c r="Y33" i="30"/>
  <c r="X14" i="30"/>
  <c r="AB14" i="30"/>
  <c r="Y14" i="30"/>
  <c r="AA14" i="30"/>
  <c r="Y17" i="30"/>
  <c r="AA17" i="30"/>
  <c r="X17" i="30"/>
  <c r="AB17" i="30"/>
  <c r="AA7" i="30"/>
  <c r="Y7" i="30"/>
  <c r="X7" i="30"/>
  <c r="AB7" i="30"/>
  <c r="AA9" i="30"/>
  <c r="X9" i="30"/>
  <c r="AB9" i="30"/>
  <c r="Y9" i="30"/>
  <c r="AA23" i="30"/>
  <c r="X23" i="30"/>
  <c r="AB23" i="30"/>
  <c r="Y23" i="30"/>
  <c r="AA32" i="30"/>
  <c r="X32" i="30"/>
  <c r="AB32" i="30"/>
  <c r="Y32" i="30"/>
  <c r="AA8" i="30"/>
  <c r="X8" i="30"/>
  <c r="AB8" i="30"/>
  <c r="Y8" i="30"/>
  <c r="Y27" i="30"/>
  <c r="AA27" i="30"/>
  <c r="X27" i="30"/>
  <c r="AB27" i="30"/>
  <c r="Y22" i="30"/>
  <c r="AB22" i="30"/>
  <c r="AA22" i="30"/>
  <c r="X22" i="30"/>
  <c r="AA20" i="30"/>
  <c r="X20" i="30"/>
  <c r="AB20" i="30"/>
  <c r="Y20" i="30"/>
  <c r="Y26" i="30"/>
  <c r="AA26" i="30"/>
  <c r="X26" i="30"/>
  <c r="AB26" i="30"/>
  <c r="L28" i="25"/>
  <c r="L18" i="25"/>
  <c r="K9" i="25"/>
  <c r="L21" i="25"/>
  <c r="K18" i="25"/>
  <c r="K11" i="25"/>
  <c r="K22" i="25"/>
  <c r="L22" i="25"/>
  <c r="AB13" i="9"/>
  <c r="AB9" i="9"/>
  <c r="X21" i="9"/>
  <c r="Y11" i="9"/>
  <c r="K27" i="25"/>
  <c r="K25" i="25"/>
  <c r="I14" i="25"/>
  <c r="K14" i="25" s="1"/>
  <c r="AA21" i="9"/>
  <c r="AB12" i="9"/>
  <c r="Y10" i="9"/>
  <c r="K30" i="25"/>
  <c r="K21" i="25"/>
  <c r="K19" i="25"/>
  <c r="L17" i="25"/>
  <c r="I12" i="25"/>
  <c r="I10" i="25"/>
  <c r="L10" i="25" s="1"/>
  <c r="H10" i="25"/>
  <c r="L9" i="25"/>
  <c r="K26" i="25"/>
  <c r="K17" i="25"/>
  <c r="I13" i="25"/>
  <c r="K13" i="25" s="1"/>
  <c r="L11" i="25"/>
  <c r="AB8" i="9"/>
  <c r="AB10" i="9"/>
  <c r="Y8" i="9"/>
  <c r="K29" i="25"/>
  <c r="L27" i="25"/>
  <c r="K20" i="25"/>
  <c r="G36" i="59"/>
  <c r="G35" i="59"/>
  <c r="G34" i="59"/>
  <c r="G33" i="59"/>
  <c r="G32" i="59"/>
  <c r="G31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AJ29" i="64"/>
  <c r="AI13" i="64"/>
  <c r="AJ27" i="64"/>
  <c r="AJ25" i="64"/>
  <c r="AJ21" i="64"/>
  <c r="AI36" i="64"/>
  <c r="AG25" i="65"/>
  <c r="AJ16" i="64"/>
  <c r="AJ14" i="64"/>
  <c r="G8" i="59"/>
  <c r="AC36" i="58"/>
  <c r="AG36" i="58" s="1"/>
  <c r="AK32" i="63"/>
  <c r="AK9" i="65"/>
  <c r="AK13" i="65"/>
  <c r="AI9" i="64"/>
  <c r="AJ30" i="64"/>
  <c r="AI29" i="64"/>
  <c r="AJ35" i="64"/>
  <c r="AK36" i="63"/>
  <c r="AJ35" i="63"/>
  <c r="AI34" i="63"/>
  <c r="AG32" i="64"/>
  <c r="AG21" i="65"/>
  <c r="AK30" i="65"/>
  <c r="AK22" i="65"/>
  <c r="AI12" i="64"/>
  <c r="AG32" i="63"/>
  <c r="AG10" i="65"/>
  <c r="AG28" i="65"/>
  <c r="AK18" i="65"/>
  <c r="AK17" i="65"/>
  <c r="AJ22" i="64"/>
  <c r="AI17" i="64"/>
  <c r="AI16" i="64"/>
  <c r="AJ13" i="64"/>
  <c r="AJ34" i="64"/>
  <c r="AK32" i="64"/>
  <c r="AI22" i="59"/>
  <c r="AI14" i="59"/>
  <c r="AJ16" i="59"/>
  <c r="AG20" i="65"/>
  <c r="AG14" i="65"/>
  <c r="AK26" i="65"/>
  <c r="AK15" i="65"/>
  <c r="AJ9" i="64"/>
  <c r="AI30" i="64"/>
  <c r="AJ26" i="64"/>
  <c r="AJ23" i="64"/>
  <c r="AI32" i="64"/>
  <c r="AG12" i="65"/>
  <c r="AK23" i="65"/>
  <c r="AI22" i="64"/>
  <c r="AI11" i="64"/>
  <c r="AI35" i="64"/>
  <c r="AK36" i="64"/>
  <c r="AG29" i="65"/>
  <c r="AG11" i="65"/>
  <c r="AK19" i="65"/>
  <c r="AJ19" i="64"/>
  <c r="P14" i="63"/>
  <c r="Q14" i="63"/>
  <c r="O14" i="63"/>
  <c r="Q14" i="64"/>
  <c r="AG30" i="64"/>
  <c r="K14" i="63"/>
  <c r="L14" i="63"/>
  <c r="M14" i="63"/>
  <c r="M14" i="64"/>
  <c r="AG26" i="64"/>
  <c r="AG12" i="64"/>
  <c r="AG11" i="64"/>
  <c r="AK11" i="64"/>
  <c r="AG22" i="64"/>
  <c r="Q15" i="63"/>
  <c r="O15" i="63"/>
  <c r="P15" i="63"/>
  <c r="Q15" i="64"/>
  <c r="AG18" i="64"/>
  <c r="S14" i="63"/>
  <c r="T14" i="63"/>
  <c r="U14" i="63"/>
  <c r="AG30" i="65"/>
  <c r="AG26" i="65"/>
  <c r="AG22" i="65"/>
  <c r="AG18" i="65"/>
  <c r="W15" i="63"/>
  <c r="X15" i="63"/>
  <c r="Y15" i="63"/>
  <c r="K15" i="63"/>
  <c r="L15" i="63"/>
  <c r="M15" i="63"/>
  <c r="S30" i="63"/>
  <c r="T30" i="63"/>
  <c r="U30" i="63"/>
  <c r="K30" i="63"/>
  <c r="L30" i="63"/>
  <c r="M30" i="63"/>
  <c r="X28" i="63"/>
  <c r="Y28" i="63"/>
  <c r="W28" i="63"/>
  <c r="X24" i="63"/>
  <c r="Y24" i="63"/>
  <c r="W24" i="63"/>
  <c r="S26" i="63"/>
  <c r="T26" i="63"/>
  <c r="U26" i="63"/>
  <c r="O28" i="63"/>
  <c r="P28" i="63"/>
  <c r="Q28" i="63"/>
  <c r="O24" i="63"/>
  <c r="P24" i="63"/>
  <c r="Q24" i="63"/>
  <c r="K26" i="63"/>
  <c r="L26" i="63"/>
  <c r="M26" i="63"/>
  <c r="I28" i="63"/>
  <c r="G28" i="63"/>
  <c r="H28" i="63"/>
  <c r="G24" i="63"/>
  <c r="H24" i="63"/>
  <c r="I24" i="63"/>
  <c r="X20" i="63"/>
  <c r="Y20" i="63"/>
  <c r="W20" i="63"/>
  <c r="T20" i="63"/>
  <c r="S20" i="63"/>
  <c r="U20" i="63"/>
  <c r="O20" i="63"/>
  <c r="P20" i="63"/>
  <c r="Q20" i="63"/>
  <c r="L20" i="63"/>
  <c r="M20" i="63"/>
  <c r="K20" i="63"/>
  <c r="G20" i="63"/>
  <c r="H20" i="63"/>
  <c r="I20" i="63"/>
  <c r="X16" i="63"/>
  <c r="Y16" i="63"/>
  <c r="W16" i="63"/>
  <c r="T16" i="63"/>
  <c r="S16" i="63"/>
  <c r="U16" i="63"/>
  <c r="O16" i="63"/>
  <c r="P16" i="63"/>
  <c r="Q16" i="63"/>
  <c r="L16" i="63"/>
  <c r="K16" i="63"/>
  <c r="M16" i="63"/>
  <c r="H16" i="63"/>
  <c r="I16" i="63"/>
  <c r="G16" i="63"/>
  <c r="W10" i="63"/>
  <c r="AE10" i="63" s="1"/>
  <c r="X10" i="63"/>
  <c r="AF10" i="63" s="1"/>
  <c r="Y10" i="63"/>
  <c r="AG10" i="63" s="1"/>
  <c r="T10" i="63"/>
  <c r="U10" i="63"/>
  <c r="S10" i="63"/>
  <c r="P10" i="63"/>
  <c r="Q10" i="63"/>
  <c r="O10" i="63"/>
  <c r="K10" i="63"/>
  <c r="L10" i="63"/>
  <c r="M10" i="63"/>
  <c r="H10" i="63"/>
  <c r="G10" i="63"/>
  <c r="I10" i="63"/>
  <c r="AA9" i="63"/>
  <c r="AB9" i="63"/>
  <c r="AC9" i="63"/>
  <c r="AC29" i="63"/>
  <c r="AA29" i="63"/>
  <c r="AB29" i="63"/>
  <c r="D28" i="63"/>
  <c r="E28" i="63"/>
  <c r="C28" i="63"/>
  <c r="AC25" i="63"/>
  <c r="AA25" i="63"/>
  <c r="AB25" i="63"/>
  <c r="D24" i="63"/>
  <c r="E24" i="63"/>
  <c r="C24" i="63"/>
  <c r="AC21" i="63"/>
  <c r="AA21" i="63"/>
  <c r="AB21" i="63"/>
  <c r="D20" i="63"/>
  <c r="E20" i="63"/>
  <c r="C20" i="63"/>
  <c r="AC17" i="63"/>
  <c r="AA17" i="63"/>
  <c r="AB17" i="63"/>
  <c r="D16" i="63"/>
  <c r="E16" i="63"/>
  <c r="C16" i="63"/>
  <c r="AB13" i="63"/>
  <c r="AC13" i="63"/>
  <c r="AA13" i="63"/>
  <c r="D12" i="63"/>
  <c r="C12" i="63"/>
  <c r="E12" i="63"/>
  <c r="AK11" i="65"/>
  <c r="AF29" i="64"/>
  <c r="AE28" i="64"/>
  <c r="AF25" i="64"/>
  <c r="AE24" i="64"/>
  <c r="AF21" i="64"/>
  <c r="AE20" i="64"/>
  <c r="AF17" i="64"/>
  <c r="E16" i="64"/>
  <c r="AF16" i="64"/>
  <c r="AF15" i="64"/>
  <c r="AJ15" i="64"/>
  <c r="AF14" i="64"/>
  <c r="AC13" i="64"/>
  <c r="E10" i="64"/>
  <c r="AK10" i="64" s="1"/>
  <c r="AF10" i="64"/>
  <c r="AE36" i="64"/>
  <c r="AF35" i="64"/>
  <c r="AF33" i="64"/>
  <c r="U29" i="63"/>
  <c r="S29" i="63"/>
  <c r="T29" i="63"/>
  <c r="M29" i="63"/>
  <c r="L29" i="63"/>
  <c r="K29" i="63"/>
  <c r="W27" i="63"/>
  <c r="X27" i="63"/>
  <c r="Y27" i="63"/>
  <c r="W23" i="63"/>
  <c r="X23" i="63"/>
  <c r="Y23" i="63"/>
  <c r="U25" i="63"/>
  <c r="S25" i="63"/>
  <c r="T25" i="63"/>
  <c r="Q27" i="63"/>
  <c r="O27" i="63"/>
  <c r="P27" i="63"/>
  <c r="Q23" i="63"/>
  <c r="O23" i="63"/>
  <c r="P23" i="63"/>
  <c r="M25" i="63"/>
  <c r="K25" i="63"/>
  <c r="L25" i="63"/>
  <c r="I27" i="63"/>
  <c r="G27" i="63"/>
  <c r="H27" i="63"/>
  <c r="I23" i="63"/>
  <c r="H23" i="63"/>
  <c r="G23" i="63"/>
  <c r="W19" i="63"/>
  <c r="X19" i="63"/>
  <c r="Y19" i="63"/>
  <c r="S19" i="63"/>
  <c r="T19" i="63"/>
  <c r="U19" i="63"/>
  <c r="Q19" i="63"/>
  <c r="O19" i="63"/>
  <c r="P19" i="63"/>
  <c r="K19" i="63"/>
  <c r="L19" i="63"/>
  <c r="M19" i="63"/>
  <c r="I19" i="63"/>
  <c r="G19" i="63"/>
  <c r="H19" i="63"/>
  <c r="Y13" i="63"/>
  <c r="W13" i="63"/>
  <c r="X13" i="63"/>
  <c r="U13" i="63"/>
  <c r="S13" i="63"/>
  <c r="T13" i="63"/>
  <c r="O13" i="63"/>
  <c r="P13" i="63"/>
  <c r="Q13" i="63"/>
  <c r="M13" i="63"/>
  <c r="K13" i="63"/>
  <c r="L13" i="63"/>
  <c r="G13" i="63"/>
  <c r="H13" i="63"/>
  <c r="I13" i="63"/>
  <c r="X9" i="63"/>
  <c r="Y9" i="63"/>
  <c r="W9" i="63"/>
  <c r="T9" i="63"/>
  <c r="U9" i="63"/>
  <c r="S9" i="63"/>
  <c r="O9" i="63"/>
  <c r="P9" i="63"/>
  <c r="Q9" i="63"/>
  <c r="L9" i="63"/>
  <c r="M9" i="63"/>
  <c r="K9" i="63"/>
  <c r="G9" i="63"/>
  <c r="H9" i="63"/>
  <c r="I9" i="63"/>
  <c r="AB28" i="63"/>
  <c r="AC28" i="63"/>
  <c r="AA28" i="63"/>
  <c r="C27" i="63"/>
  <c r="D27" i="63"/>
  <c r="E27" i="63"/>
  <c r="AB24" i="63"/>
  <c r="AC24" i="63"/>
  <c r="AA24" i="63"/>
  <c r="C23" i="63"/>
  <c r="D23" i="63"/>
  <c r="E23" i="63"/>
  <c r="AB20" i="63"/>
  <c r="AC20" i="63"/>
  <c r="AA20" i="63"/>
  <c r="C19" i="63"/>
  <c r="D19" i="63"/>
  <c r="E19" i="63"/>
  <c r="AB16" i="63"/>
  <c r="AC16" i="63"/>
  <c r="AA16" i="63"/>
  <c r="C15" i="63"/>
  <c r="D15" i="63"/>
  <c r="E15" i="63"/>
  <c r="AK14" i="65"/>
  <c r="AA12" i="63"/>
  <c r="AB12" i="63"/>
  <c r="AC12" i="63"/>
  <c r="C11" i="63"/>
  <c r="D11" i="63"/>
  <c r="E11" i="63"/>
  <c r="U30" i="64"/>
  <c r="M30" i="64"/>
  <c r="U29" i="64"/>
  <c r="M29" i="64"/>
  <c r="Y28" i="64"/>
  <c r="Q28" i="64"/>
  <c r="I28" i="64"/>
  <c r="Y27" i="64"/>
  <c r="Q27" i="64"/>
  <c r="I27" i="64"/>
  <c r="U26" i="64"/>
  <c r="M26" i="64"/>
  <c r="U25" i="64"/>
  <c r="M25" i="64"/>
  <c r="Y24" i="64"/>
  <c r="Q24" i="64"/>
  <c r="I24" i="64"/>
  <c r="Y23" i="64"/>
  <c r="Q23" i="64"/>
  <c r="I23" i="64"/>
  <c r="Y20" i="64"/>
  <c r="U20" i="64"/>
  <c r="Q20" i="64"/>
  <c r="M20" i="64"/>
  <c r="I20" i="64"/>
  <c r="Y19" i="64"/>
  <c r="U19" i="64"/>
  <c r="Q19" i="64"/>
  <c r="M19" i="64"/>
  <c r="I19" i="64"/>
  <c r="Y16" i="64"/>
  <c r="U16" i="64"/>
  <c r="Q16" i="64"/>
  <c r="M16" i="64"/>
  <c r="I16" i="64"/>
  <c r="Y15" i="64"/>
  <c r="M15" i="64"/>
  <c r="U14" i="64"/>
  <c r="Y13" i="64"/>
  <c r="U13" i="64"/>
  <c r="Q13" i="64"/>
  <c r="M13" i="64"/>
  <c r="I13" i="64"/>
  <c r="Y10" i="64"/>
  <c r="AG10" i="64" s="1"/>
  <c r="U10" i="64"/>
  <c r="Q10" i="64"/>
  <c r="M10" i="64"/>
  <c r="I10" i="64"/>
  <c r="Y9" i="64"/>
  <c r="U9" i="64"/>
  <c r="Q9" i="64"/>
  <c r="M9" i="64"/>
  <c r="I9" i="64"/>
  <c r="AC9" i="64"/>
  <c r="AC29" i="64"/>
  <c r="E28" i="64"/>
  <c r="AF28" i="64"/>
  <c r="AE27" i="64"/>
  <c r="AC25" i="64"/>
  <c r="E24" i="64"/>
  <c r="AF24" i="64"/>
  <c r="AE23" i="64"/>
  <c r="AC21" i="64"/>
  <c r="E20" i="64"/>
  <c r="AF20" i="64"/>
  <c r="AE19" i="64"/>
  <c r="AC17" i="64"/>
  <c r="AC16" i="64"/>
  <c r="E15" i="64"/>
  <c r="AE37" i="64"/>
  <c r="AE34" i="64"/>
  <c r="AE32" i="64"/>
  <c r="AF36" i="64"/>
  <c r="AG37" i="64"/>
  <c r="AG35" i="64"/>
  <c r="W14" i="63"/>
  <c r="X14" i="63"/>
  <c r="Y14" i="63"/>
  <c r="I15" i="63"/>
  <c r="G15" i="63"/>
  <c r="H15" i="63"/>
  <c r="W30" i="63"/>
  <c r="X30" i="63"/>
  <c r="Y30" i="63"/>
  <c r="P30" i="63"/>
  <c r="Q30" i="63"/>
  <c r="O30" i="63"/>
  <c r="H30" i="63"/>
  <c r="I30" i="63"/>
  <c r="G30" i="63"/>
  <c r="W26" i="63"/>
  <c r="X26" i="63"/>
  <c r="Y26" i="63"/>
  <c r="T28" i="63"/>
  <c r="U28" i="63"/>
  <c r="S28" i="63"/>
  <c r="T24" i="63"/>
  <c r="U24" i="63"/>
  <c r="S24" i="63"/>
  <c r="P26" i="63"/>
  <c r="Q26" i="63"/>
  <c r="O26" i="63"/>
  <c r="L28" i="63"/>
  <c r="K28" i="63"/>
  <c r="M28" i="63"/>
  <c r="L24" i="63"/>
  <c r="K24" i="63"/>
  <c r="M24" i="63"/>
  <c r="H26" i="63"/>
  <c r="G26" i="63"/>
  <c r="I26" i="63"/>
  <c r="W22" i="63"/>
  <c r="X22" i="63"/>
  <c r="Y22" i="63"/>
  <c r="U22" i="63"/>
  <c r="S22" i="63"/>
  <c r="T22" i="63"/>
  <c r="P22" i="63"/>
  <c r="Q22" i="63"/>
  <c r="O22" i="63"/>
  <c r="L22" i="63"/>
  <c r="M22" i="63"/>
  <c r="K22" i="63"/>
  <c r="H22" i="63"/>
  <c r="G22" i="63"/>
  <c r="I22" i="63"/>
  <c r="W18" i="63"/>
  <c r="X18" i="63"/>
  <c r="Y18" i="63"/>
  <c r="S18" i="63"/>
  <c r="T18" i="63"/>
  <c r="U18" i="63"/>
  <c r="P18" i="63"/>
  <c r="Q18" i="63"/>
  <c r="O18" i="63"/>
  <c r="M18" i="63"/>
  <c r="K18" i="63"/>
  <c r="L18" i="63"/>
  <c r="H18" i="63"/>
  <c r="G18" i="63"/>
  <c r="I18" i="63"/>
  <c r="X12" i="63"/>
  <c r="Y12" i="63"/>
  <c r="W12" i="63"/>
  <c r="T12" i="63"/>
  <c r="S12" i="63"/>
  <c r="U12" i="63"/>
  <c r="O12" i="63"/>
  <c r="P12" i="63"/>
  <c r="Q12" i="63"/>
  <c r="L12" i="63"/>
  <c r="M12" i="63"/>
  <c r="K12" i="63"/>
  <c r="I12" i="63"/>
  <c r="G12" i="63"/>
  <c r="H12" i="63"/>
  <c r="C30" i="63"/>
  <c r="D30" i="63"/>
  <c r="E30" i="63"/>
  <c r="AA27" i="63"/>
  <c r="AB27" i="63"/>
  <c r="AC27" i="63"/>
  <c r="C26" i="63"/>
  <c r="D26" i="63"/>
  <c r="E26" i="63"/>
  <c r="AA23" i="63"/>
  <c r="AB23" i="63"/>
  <c r="AC23" i="63"/>
  <c r="C22" i="63"/>
  <c r="D22" i="63"/>
  <c r="E22" i="63"/>
  <c r="AA19" i="63"/>
  <c r="AB19" i="63"/>
  <c r="AC19" i="63"/>
  <c r="C18" i="63"/>
  <c r="D18" i="63"/>
  <c r="E18" i="63"/>
  <c r="AA15" i="63"/>
  <c r="AB15" i="63"/>
  <c r="AC15" i="63"/>
  <c r="C14" i="63"/>
  <c r="D14" i="63"/>
  <c r="E14" i="63"/>
  <c r="AA11" i="63"/>
  <c r="AB11" i="63"/>
  <c r="AC11" i="63"/>
  <c r="D10" i="63"/>
  <c r="AJ10" i="63" s="1"/>
  <c r="E10" i="63"/>
  <c r="AK10" i="63" s="1"/>
  <c r="C10" i="63"/>
  <c r="AI10" i="63" s="1"/>
  <c r="AF9" i="64"/>
  <c r="AE30" i="64"/>
  <c r="AC28" i="64"/>
  <c r="E27" i="64"/>
  <c r="AF27" i="64"/>
  <c r="AE26" i="64"/>
  <c r="AC24" i="64"/>
  <c r="E23" i="64"/>
  <c r="AF23" i="64"/>
  <c r="AE22" i="64"/>
  <c r="AC20" i="64"/>
  <c r="E19" i="64"/>
  <c r="AF19" i="64"/>
  <c r="AE18" i="64"/>
  <c r="AC15" i="64"/>
  <c r="AE14" i="64"/>
  <c r="AI14" i="64"/>
  <c r="AE13" i="64"/>
  <c r="AE12" i="64"/>
  <c r="AE11" i="64"/>
  <c r="AE10" i="64"/>
  <c r="AI10" i="64"/>
  <c r="AF32" i="64"/>
  <c r="AG33" i="64"/>
  <c r="S15" i="63"/>
  <c r="U15" i="63"/>
  <c r="T15" i="63"/>
  <c r="AG9" i="65"/>
  <c r="AG27" i="65"/>
  <c r="AG23" i="65"/>
  <c r="AG19" i="65"/>
  <c r="AG15" i="65"/>
  <c r="AG13" i="65"/>
  <c r="H14" i="63"/>
  <c r="I14" i="63"/>
  <c r="G14" i="63"/>
  <c r="Y29" i="63"/>
  <c r="W29" i="63"/>
  <c r="X29" i="63"/>
  <c r="O29" i="63"/>
  <c r="P29" i="63"/>
  <c r="Q29" i="63"/>
  <c r="G29" i="63"/>
  <c r="H29" i="63"/>
  <c r="I29" i="63"/>
  <c r="Y25" i="63"/>
  <c r="W25" i="63"/>
  <c r="X25" i="63"/>
  <c r="S27" i="63"/>
  <c r="T27" i="63"/>
  <c r="U27" i="63"/>
  <c r="S23" i="63"/>
  <c r="T23" i="63"/>
  <c r="U23" i="63"/>
  <c r="O25" i="63"/>
  <c r="P25" i="63"/>
  <c r="Q25" i="63"/>
  <c r="K27" i="63"/>
  <c r="M27" i="63"/>
  <c r="L27" i="63"/>
  <c r="K23" i="63"/>
  <c r="L23" i="63"/>
  <c r="M23" i="63"/>
  <c r="G25" i="63"/>
  <c r="H25" i="63"/>
  <c r="I25" i="63"/>
  <c r="Y21" i="63"/>
  <c r="W21" i="63"/>
  <c r="X21" i="63"/>
  <c r="U21" i="63"/>
  <c r="S21" i="63"/>
  <c r="T21" i="63"/>
  <c r="O21" i="63"/>
  <c r="P21" i="63"/>
  <c r="Q21" i="63"/>
  <c r="M21" i="63"/>
  <c r="K21" i="63"/>
  <c r="L21" i="63"/>
  <c r="G21" i="63"/>
  <c r="I21" i="63"/>
  <c r="H21" i="63"/>
  <c r="Y17" i="63"/>
  <c r="W17" i="63"/>
  <c r="X17" i="63"/>
  <c r="U17" i="63"/>
  <c r="T17" i="63"/>
  <c r="S17" i="63"/>
  <c r="O17" i="63"/>
  <c r="P17" i="63"/>
  <c r="Q17" i="63"/>
  <c r="M17" i="63"/>
  <c r="K17" i="63"/>
  <c r="L17" i="63"/>
  <c r="G17" i="63"/>
  <c r="H17" i="63"/>
  <c r="I17" i="63"/>
  <c r="W11" i="63"/>
  <c r="X11" i="63"/>
  <c r="Y11" i="63"/>
  <c r="S11" i="63"/>
  <c r="T11" i="63"/>
  <c r="U11" i="63"/>
  <c r="Q11" i="63"/>
  <c r="O11" i="63"/>
  <c r="P11" i="63"/>
  <c r="K11" i="63"/>
  <c r="L11" i="63"/>
  <c r="M11" i="63"/>
  <c r="I11" i="63"/>
  <c r="G11" i="63"/>
  <c r="H11" i="63"/>
  <c r="D9" i="63"/>
  <c r="E9" i="63"/>
  <c r="C9" i="63"/>
  <c r="AA30" i="63"/>
  <c r="AB30" i="63"/>
  <c r="AC30" i="63"/>
  <c r="E29" i="63"/>
  <c r="C29" i="63"/>
  <c r="D29" i="63"/>
  <c r="AK28" i="65"/>
  <c r="AA26" i="63"/>
  <c r="AB26" i="63"/>
  <c r="AC26" i="63"/>
  <c r="E25" i="63"/>
  <c r="C25" i="63"/>
  <c r="D25" i="63"/>
  <c r="AK24" i="65"/>
  <c r="AA22" i="63"/>
  <c r="AB22" i="63"/>
  <c r="AC22" i="63"/>
  <c r="E21" i="63"/>
  <c r="C21" i="63"/>
  <c r="D21" i="63"/>
  <c r="AK20" i="65"/>
  <c r="AA18" i="63"/>
  <c r="AB18" i="63"/>
  <c r="AC18" i="63"/>
  <c r="E17" i="63"/>
  <c r="C17" i="63"/>
  <c r="D17" i="63"/>
  <c r="AK16" i="65"/>
  <c r="AB14" i="63"/>
  <c r="AA14" i="63"/>
  <c r="AC14" i="63"/>
  <c r="AC14" i="64"/>
  <c r="E13" i="63"/>
  <c r="C13" i="63"/>
  <c r="D13" i="63"/>
  <c r="E13" i="64"/>
  <c r="AK12" i="65"/>
  <c r="AE9" i="64"/>
  <c r="E30" i="64"/>
  <c r="AK30" i="64" s="1"/>
  <c r="AF30" i="64"/>
  <c r="AE29" i="64"/>
  <c r="AJ28" i="64"/>
  <c r="AC27" i="64"/>
  <c r="AI27" i="64"/>
  <c r="E26" i="64"/>
  <c r="AK26" i="64" s="1"/>
  <c r="AF26" i="64"/>
  <c r="AE25" i="64"/>
  <c r="AJ24" i="64"/>
  <c r="AC23" i="64"/>
  <c r="AI23" i="64"/>
  <c r="E22" i="64"/>
  <c r="AK22" i="64" s="1"/>
  <c r="AF22" i="64"/>
  <c r="AE21" i="64"/>
  <c r="AJ20" i="64"/>
  <c r="AC19" i="64"/>
  <c r="AI19" i="64"/>
  <c r="E18" i="64"/>
  <c r="AK18" i="64" s="1"/>
  <c r="AF18" i="64"/>
  <c r="AE17" i="64"/>
  <c r="AE16" i="64"/>
  <c r="AE15" i="64"/>
  <c r="AF13" i="64"/>
  <c r="E12" i="64"/>
  <c r="AK12" i="64" s="1"/>
  <c r="AF12" i="64"/>
  <c r="AF11" i="64"/>
  <c r="AJ11" i="64"/>
  <c r="AI37" i="64"/>
  <c r="AE35" i="64"/>
  <c r="AF37" i="64"/>
  <c r="AG34" i="64"/>
  <c r="AI34" i="64"/>
  <c r="AJ36" i="64"/>
  <c r="AJ32" i="64"/>
  <c r="AK34" i="64"/>
  <c r="AJ37" i="64"/>
  <c r="AJ33" i="64"/>
  <c r="AK35" i="64"/>
  <c r="AE33" i="64"/>
  <c r="AK37" i="63"/>
  <c r="AJ36" i="63"/>
  <c r="AI35" i="63"/>
  <c r="AK33" i="63"/>
  <c r="AJ32" i="63"/>
  <c r="AJ37" i="63"/>
  <c r="AI36" i="63"/>
  <c r="AK34" i="63"/>
  <c r="AJ33" i="63"/>
  <c r="AI32" i="63"/>
  <c r="AI37" i="63"/>
  <c r="AE37" i="63"/>
  <c r="AK35" i="63"/>
  <c r="AG35" i="63"/>
  <c r="AJ34" i="63"/>
  <c r="AF34" i="63"/>
  <c r="AI33" i="63"/>
  <c r="AE33" i="63"/>
  <c r="AG37" i="63"/>
  <c r="AF36" i="63"/>
  <c r="AE35" i="63"/>
  <c r="AG33" i="63"/>
  <c r="AF32" i="63"/>
  <c r="AF37" i="63"/>
  <c r="AE36" i="63"/>
  <c r="AG34" i="63"/>
  <c r="AF33" i="63"/>
  <c r="AE32" i="63"/>
  <c r="AI25" i="59"/>
  <c r="AF21" i="59"/>
  <c r="AE25" i="59"/>
  <c r="AE13" i="59"/>
  <c r="AE9" i="59"/>
  <c r="L29" i="25"/>
  <c r="L25" i="25"/>
  <c r="L19" i="25"/>
  <c r="L30" i="25"/>
  <c r="L26" i="25"/>
  <c r="L20" i="25"/>
  <c r="AI11" i="59"/>
  <c r="G36" i="58"/>
  <c r="AI31" i="59"/>
  <c r="AI10" i="59"/>
  <c r="AJ20" i="59"/>
  <c r="AJ13" i="59"/>
  <c r="AI36" i="59"/>
  <c r="AI34" i="59"/>
  <c r="AE32" i="59"/>
  <c r="AJ36" i="59"/>
  <c r="AJ27" i="59"/>
  <c r="AI26" i="59"/>
  <c r="AI9" i="59"/>
  <c r="AJ21" i="59"/>
  <c r="AJ33" i="59"/>
  <c r="AJ31" i="59"/>
  <c r="AJ28" i="59"/>
  <c r="AF35" i="59"/>
  <c r="AF31" i="59"/>
  <c r="AF15" i="59"/>
  <c r="AC8" i="59"/>
  <c r="AK8" i="59" s="1"/>
  <c r="AJ14" i="59"/>
  <c r="AF17" i="59"/>
  <c r="AE34" i="59"/>
  <c r="AI8" i="59"/>
  <c r="AC35" i="59"/>
  <c r="AG35" i="59" s="1"/>
  <c r="AC31" i="59"/>
  <c r="AG31" i="59" s="1"/>
  <c r="AC10" i="59"/>
  <c r="AG10" i="59" s="1"/>
  <c r="AI35" i="59"/>
  <c r="AI21" i="59"/>
  <c r="AE17" i="59"/>
  <c r="AJ11" i="59"/>
  <c r="AF9" i="59"/>
  <c r="AJ32" i="59"/>
  <c r="AG34" i="57"/>
  <c r="AF25" i="59"/>
  <c r="AJ12" i="59"/>
  <c r="AJ9" i="58"/>
  <c r="AG35" i="57"/>
  <c r="AE31" i="59"/>
  <c r="AE12" i="59"/>
  <c r="AF24" i="59"/>
  <c r="AF22" i="59"/>
  <c r="AF19" i="59"/>
  <c r="AF16" i="59"/>
  <c r="AF36" i="59"/>
  <c r="AF34" i="59"/>
  <c r="AF27" i="59"/>
  <c r="AA31" i="58"/>
  <c r="AI31" i="58" s="1"/>
  <c r="AB11" i="58"/>
  <c r="AJ11" i="58" s="1"/>
  <c r="AC35" i="58"/>
  <c r="AK35" i="58" s="1"/>
  <c r="AK9" i="58"/>
  <c r="AK26" i="58"/>
  <c r="AA14" i="58"/>
  <c r="AE14" i="58" s="1"/>
  <c r="AC31" i="58"/>
  <c r="AK31" i="58" s="1"/>
  <c r="AF28" i="59"/>
  <c r="AK26" i="57"/>
  <c r="AG11" i="57"/>
  <c r="AG31" i="57"/>
  <c r="AE35" i="59"/>
  <c r="AE33" i="59"/>
  <c r="AE29" i="59"/>
  <c r="AI18" i="59"/>
  <c r="AI13" i="59"/>
  <c r="AE10" i="59"/>
  <c r="AF8" i="59"/>
  <c r="AJ24" i="59"/>
  <c r="AJ23" i="59"/>
  <c r="AF20" i="59"/>
  <c r="AF18" i="59"/>
  <c r="AJ15" i="59"/>
  <c r="AF12" i="59"/>
  <c r="AF10" i="59"/>
  <c r="AJ35" i="59"/>
  <c r="AF32" i="59"/>
  <c r="AF29" i="59"/>
  <c r="AJ26" i="59"/>
  <c r="AA10" i="58"/>
  <c r="AI10" i="58" s="1"/>
  <c r="AB35" i="58"/>
  <c r="AJ35" i="58" s="1"/>
  <c r="AC14" i="58"/>
  <c r="AG14" i="58" s="1"/>
  <c r="AC33" i="59"/>
  <c r="AG33" i="59" s="1"/>
  <c r="AC12" i="59"/>
  <c r="AK12" i="59" s="1"/>
  <c r="AE36" i="59"/>
  <c r="AI32" i="59"/>
  <c r="AI17" i="59"/>
  <c r="AE11" i="59"/>
  <c r="AJ25" i="59"/>
  <c r="AJ17" i="59"/>
  <c r="AF13" i="59"/>
  <c r="AJ9" i="59"/>
  <c r="AF33" i="59"/>
  <c r="AA35" i="58"/>
  <c r="AI35" i="58" s="1"/>
  <c r="AI9" i="58"/>
  <c r="AB31" i="58"/>
  <c r="AJ31" i="58" s="1"/>
  <c r="AC10" i="58"/>
  <c r="AK10" i="58" s="1"/>
  <c r="AK32" i="58"/>
  <c r="AG32" i="58"/>
  <c r="AK11" i="58"/>
  <c r="AG11" i="58"/>
  <c r="AK11" i="57"/>
  <c r="AK36" i="57"/>
  <c r="AK32" i="57"/>
  <c r="AG16" i="57"/>
  <c r="AG10" i="57"/>
  <c r="AG27" i="57"/>
  <c r="AE27" i="59"/>
  <c r="AE24" i="59"/>
  <c r="AE19" i="59"/>
  <c r="AE16" i="59"/>
  <c r="AC34" i="59"/>
  <c r="AC28" i="59"/>
  <c r="AK28" i="59" s="1"/>
  <c r="AC13" i="59"/>
  <c r="AC9" i="59"/>
  <c r="AA34" i="58"/>
  <c r="AA26" i="58"/>
  <c r="AE26" i="58" s="1"/>
  <c r="AA13" i="58"/>
  <c r="AB16" i="58"/>
  <c r="AJ16" i="58" s="1"/>
  <c r="AB10" i="58"/>
  <c r="AB34" i="58"/>
  <c r="AB27" i="58"/>
  <c r="AJ27" i="58" s="1"/>
  <c r="AC34" i="58"/>
  <c r="AC13" i="58"/>
  <c r="AF9" i="58"/>
  <c r="AG9" i="58"/>
  <c r="AE8" i="59"/>
  <c r="AE21" i="59"/>
  <c r="AF14" i="59"/>
  <c r="AF11" i="59"/>
  <c r="AC26" i="59"/>
  <c r="AG26" i="59" s="1"/>
  <c r="AK8" i="57"/>
  <c r="AK10" i="57"/>
  <c r="AK35" i="57"/>
  <c r="AK31" i="57"/>
  <c r="AG8" i="57"/>
  <c r="AG13" i="57"/>
  <c r="AG33" i="57"/>
  <c r="AI33" i="59"/>
  <c r="AE22" i="59"/>
  <c r="AE14" i="59"/>
  <c r="AI12" i="59"/>
  <c r="AJ8" i="59"/>
  <c r="AJ22" i="59"/>
  <c r="AJ18" i="59"/>
  <c r="AJ10" i="59"/>
  <c r="AJ34" i="59"/>
  <c r="AJ29" i="59"/>
  <c r="AC24" i="59"/>
  <c r="AK24" i="59" s="1"/>
  <c r="AA8" i="58"/>
  <c r="AA33" i="58"/>
  <c r="AA22" i="58"/>
  <c r="AE22" i="58" s="1"/>
  <c r="AA12" i="58"/>
  <c r="AB8" i="58"/>
  <c r="AB13" i="58"/>
  <c r="AB33" i="58"/>
  <c r="AC8" i="58"/>
  <c r="AC33" i="58"/>
  <c r="AC22" i="58"/>
  <c r="AK22" i="58" s="1"/>
  <c r="AC12" i="58"/>
  <c r="AF26" i="59"/>
  <c r="AF23" i="59"/>
  <c r="AG24" i="57"/>
  <c r="AG12" i="57"/>
  <c r="AG36" i="57"/>
  <c r="AG32" i="57"/>
  <c r="AI29" i="59"/>
  <c r="AE28" i="59"/>
  <c r="AE23" i="59"/>
  <c r="AE20" i="59"/>
  <c r="AE15" i="59"/>
  <c r="AJ19" i="59"/>
  <c r="AC36" i="59"/>
  <c r="AC32" i="59"/>
  <c r="AC20" i="59"/>
  <c r="AK20" i="59" s="1"/>
  <c r="AC11" i="59"/>
  <c r="AA36" i="58"/>
  <c r="AA32" i="58"/>
  <c r="AA18" i="58"/>
  <c r="AE18" i="58" s="1"/>
  <c r="AA11" i="58"/>
  <c r="AB24" i="58"/>
  <c r="AJ24" i="58" s="1"/>
  <c r="AB12" i="58"/>
  <c r="AB36" i="58"/>
  <c r="AB32" i="58"/>
  <c r="AC18" i="58"/>
  <c r="AK18" i="58" s="1"/>
  <c r="AE9" i="58"/>
  <c r="AK12" i="57"/>
  <c r="AK33" i="57"/>
  <c r="AG20" i="57"/>
  <c r="AE26" i="59"/>
  <c r="AE18" i="59"/>
  <c r="AC16" i="59"/>
  <c r="AK16" i="59" s="1"/>
  <c r="AB20" i="58"/>
  <c r="AJ20" i="58" s="1"/>
  <c r="AJ28" i="58"/>
  <c r="AF28" i="58"/>
  <c r="AK24" i="58"/>
  <c r="AG24" i="58"/>
  <c r="AK20" i="58"/>
  <c r="AG20" i="58"/>
  <c r="AK16" i="58"/>
  <c r="AG16" i="58"/>
  <c r="AK27" i="58"/>
  <c r="AG27" i="58"/>
  <c r="AK23" i="58"/>
  <c r="AG23" i="58"/>
  <c r="AK19" i="58"/>
  <c r="AG19" i="58"/>
  <c r="AK15" i="58"/>
  <c r="AG15" i="58"/>
  <c r="AJ29" i="58"/>
  <c r="AF29" i="58"/>
  <c r="AJ25" i="58"/>
  <c r="AF25" i="58"/>
  <c r="AJ21" i="58"/>
  <c r="AF21" i="58"/>
  <c r="AJ17" i="58"/>
  <c r="AF17" i="58"/>
  <c r="AK25" i="57"/>
  <c r="AK17" i="57"/>
  <c r="AG26" i="58"/>
  <c r="AK24" i="57"/>
  <c r="AK20" i="57"/>
  <c r="AK16" i="57"/>
  <c r="AK29" i="57"/>
  <c r="AG23" i="57"/>
  <c r="AG19" i="57"/>
  <c r="AG15" i="57"/>
  <c r="AG26" i="57"/>
  <c r="AI27" i="59"/>
  <c r="AI23" i="59"/>
  <c r="AI19" i="59"/>
  <c r="AI15" i="59"/>
  <c r="AC29" i="59"/>
  <c r="AC25" i="59"/>
  <c r="AC21" i="59"/>
  <c r="AC17" i="59"/>
  <c r="AA29" i="58"/>
  <c r="AA25" i="58"/>
  <c r="AA21" i="58"/>
  <c r="AA17" i="58"/>
  <c r="AB23" i="58"/>
  <c r="AB19" i="58"/>
  <c r="AB15" i="58"/>
  <c r="AB26" i="58"/>
  <c r="AC29" i="58"/>
  <c r="AC25" i="58"/>
  <c r="AC21" i="58"/>
  <c r="AC17" i="58"/>
  <c r="AK23" i="57"/>
  <c r="AK19" i="57"/>
  <c r="AK15" i="57"/>
  <c r="AK28" i="57"/>
  <c r="AG22" i="57"/>
  <c r="AG18" i="57"/>
  <c r="AG14" i="57"/>
  <c r="AG29" i="57"/>
  <c r="AI28" i="59"/>
  <c r="AI24" i="59"/>
  <c r="AI20" i="59"/>
  <c r="AI16" i="59"/>
  <c r="AC22" i="59"/>
  <c r="AC18" i="59"/>
  <c r="AC14" i="59"/>
  <c r="AA28" i="58"/>
  <c r="AA24" i="58"/>
  <c r="AA20" i="58"/>
  <c r="AA16" i="58"/>
  <c r="AB22" i="58"/>
  <c r="AB18" i="58"/>
  <c r="AB14" i="58"/>
  <c r="AC28" i="58"/>
  <c r="AK21" i="57"/>
  <c r="AK27" i="57"/>
  <c r="AG25" i="57"/>
  <c r="AG21" i="57"/>
  <c r="AG17" i="57"/>
  <c r="AG28" i="57"/>
  <c r="AC27" i="59"/>
  <c r="AC23" i="59"/>
  <c r="AC19" i="59"/>
  <c r="AC15" i="59"/>
  <c r="AA27" i="58"/>
  <c r="AA23" i="58"/>
  <c r="AA19" i="58"/>
  <c r="AA15" i="58"/>
  <c r="AR16" i="51" l="1"/>
  <c r="AM16" i="51"/>
  <c r="AS18" i="70"/>
  <c r="AL15" i="51"/>
  <c r="AM35" i="51"/>
  <c r="AR34" i="72"/>
  <c r="O27" i="72"/>
  <c r="J10" i="72"/>
  <c r="Y9" i="72"/>
  <c r="Y7" i="72"/>
  <c r="Y16" i="72"/>
  <c r="O13" i="72"/>
  <c r="O31" i="72"/>
  <c r="AK18" i="72"/>
  <c r="AD12" i="72"/>
  <c r="AN12" i="72" s="1"/>
  <c r="AQ17" i="51"/>
  <c r="AL17" i="51"/>
  <c r="AT14" i="69"/>
  <c r="AK20" i="52"/>
  <c r="AQ26" i="72"/>
  <c r="AN19" i="72"/>
  <c r="AP13" i="51"/>
  <c r="AK13" i="51"/>
  <c r="AL16" i="72"/>
  <c r="AW35" i="18"/>
  <c r="AS18" i="51"/>
  <c r="AN18" i="51"/>
  <c r="AS24" i="49"/>
  <c r="U26" i="69"/>
  <c r="AL19" i="51"/>
  <c r="AK20" i="51"/>
  <c r="AL24" i="51"/>
  <c r="Y21" i="70"/>
  <c r="AM26" i="72"/>
  <c r="AK9" i="72"/>
  <c r="AP20" i="72"/>
  <c r="AK28" i="52"/>
  <c r="AM21" i="52"/>
  <c r="AL30" i="52"/>
  <c r="AD11" i="72"/>
  <c r="AS10" i="72"/>
  <c r="J33" i="72"/>
  <c r="J32" i="72"/>
  <c r="Y18" i="72"/>
  <c r="O12" i="72"/>
  <c r="J18" i="72"/>
  <c r="O26" i="72"/>
  <c r="O33" i="72"/>
  <c r="AD17" i="72"/>
  <c r="AN17" i="72" s="1"/>
  <c r="AK21" i="72"/>
  <c r="T30" i="72"/>
  <c r="AD9" i="72"/>
  <c r="AN9" i="72" s="1"/>
  <c r="AR17" i="51"/>
  <c r="AM17" i="51"/>
  <c r="AR13" i="51"/>
  <c r="AM13" i="51"/>
  <c r="AE26" i="69"/>
  <c r="AO26" i="69" s="1"/>
  <c r="AT25" i="69"/>
  <c r="AQ31" i="49"/>
  <c r="AS8" i="70"/>
  <c r="AL23" i="51"/>
  <c r="AS22" i="70"/>
  <c r="Y23" i="70"/>
  <c r="AK31" i="52"/>
  <c r="AN33" i="52"/>
  <c r="AL9" i="52"/>
  <c r="AQ18" i="72"/>
  <c r="AD18" i="72"/>
  <c r="AD27" i="72"/>
  <c r="AN27" i="72" s="1"/>
  <c r="O11" i="72"/>
  <c r="J26" i="72"/>
  <c r="J7" i="72"/>
  <c r="Y14" i="72"/>
  <c r="O20" i="72"/>
  <c r="J22" i="72"/>
  <c r="O22" i="72"/>
  <c r="O32" i="72"/>
  <c r="AD25" i="72"/>
  <c r="AN25" i="72" s="1"/>
  <c r="T9" i="72"/>
  <c r="T35" i="72"/>
  <c r="AS22" i="72"/>
  <c r="T22" i="72"/>
  <c r="AS17" i="51"/>
  <c r="AN17" i="51"/>
  <c r="AQ13" i="51"/>
  <c r="AL13" i="51"/>
  <c r="O8" i="72"/>
  <c r="AT12" i="69"/>
  <c r="AL25" i="51"/>
  <c r="Y34" i="70"/>
  <c r="AK32" i="52"/>
  <c r="AL11" i="52"/>
  <c r="Y30" i="72"/>
  <c r="Y12" i="72"/>
  <c r="J16" i="72"/>
  <c r="J35" i="72"/>
  <c r="Y25" i="72"/>
  <c r="O28" i="72"/>
  <c r="O35" i="72"/>
  <c r="O18" i="72"/>
  <c r="O7" i="72"/>
  <c r="AE22" i="69"/>
  <c r="AO22" i="69" s="1"/>
  <c r="Y12" i="70"/>
  <c r="Y16" i="70"/>
  <c r="Y20" i="70"/>
  <c r="Y24" i="70"/>
  <c r="Y28" i="70"/>
  <c r="AK13" i="52"/>
  <c r="AM33" i="52"/>
  <c r="AN10" i="52"/>
  <c r="AL15" i="52"/>
  <c r="O19" i="72"/>
  <c r="J14" i="72"/>
  <c r="J31" i="72"/>
  <c r="Y21" i="72"/>
  <c r="Y8" i="72"/>
  <c r="O21" i="72"/>
  <c r="O14" i="72"/>
  <c r="J24" i="72"/>
  <c r="AR20" i="51"/>
  <c r="AM20" i="51"/>
  <c r="AP15" i="51"/>
  <c r="AK15" i="51"/>
  <c r="AM18" i="72"/>
  <c r="AK35" i="72"/>
  <c r="AR28" i="72"/>
  <c r="AQ23" i="72"/>
  <c r="AP11" i="72"/>
  <c r="AK24" i="72"/>
  <c r="AN13" i="72"/>
  <c r="AL24" i="72"/>
  <c r="AQ31" i="72"/>
  <c r="AM31" i="72"/>
  <c r="AL7" i="72"/>
  <c r="AK25" i="72"/>
  <c r="AP31" i="72"/>
  <c r="AL25" i="72"/>
  <c r="AL20" i="72"/>
  <c r="AM15" i="72"/>
  <c r="AP7" i="72"/>
  <c r="AQ11" i="72"/>
  <c r="AS18" i="72"/>
  <c r="AM24" i="72"/>
  <c r="AR19" i="72"/>
  <c r="AS19" i="72"/>
  <c r="AN32" i="52"/>
  <c r="AQ28" i="72"/>
  <c r="AQ33" i="72"/>
  <c r="Y26" i="72"/>
  <c r="Y10" i="72"/>
  <c r="Y35" i="72"/>
  <c r="T13" i="72"/>
  <c r="T19" i="72"/>
  <c r="T21" i="72"/>
  <c r="T7" i="72"/>
  <c r="T12" i="72"/>
  <c r="T20" i="72"/>
  <c r="Y34" i="72"/>
  <c r="Y15" i="72"/>
  <c r="Y19" i="72"/>
  <c r="T15" i="72"/>
  <c r="T23" i="72"/>
  <c r="T28" i="72"/>
  <c r="J19" i="72"/>
  <c r="T16" i="72"/>
  <c r="T8" i="72"/>
  <c r="T27" i="72"/>
  <c r="T32" i="72"/>
  <c r="AP10" i="72"/>
  <c r="AP21" i="72"/>
  <c r="AK26" i="72"/>
  <c r="AR30" i="72"/>
  <c r="AR35" i="72"/>
  <c r="AQ19" i="72"/>
  <c r="AP16" i="72"/>
  <c r="AR13" i="72"/>
  <c r="AQ30" i="72"/>
  <c r="AQ35" i="72"/>
  <c r="AQ15" i="72"/>
  <c r="AN10" i="72"/>
  <c r="AR8" i="72"/>
  <c r="AR27" i="72"/>
  <c r="AN11" i="72"/>
  <c r="AN24" i="72"/>
  <c r="AQ27" i="72"/>
  <c r="AQ14" i="72"/>
  <c r="AM20" i="72"/>
  <c r="AN18" i="72"/>
  <c r="AS12" i="72"/>
  <c r="AS24" i="72"/>
  <c r="AQ17" i="72"/>
  <c r="AM33" i="72"/>
  <c r="AP14" i="72"/>
  <c r="AP28" i="72"/>
  <c r="AL8" i="72"/>
  <c r="AP18" i="72"/>
  <c r="AR23" i="72"/>
  <c r="AM25" i="52"/>
  <c r="AN28" i="52"/>
  <c r="AL18" i="52"/>
  <c r="AM13" i="52"/>
  <c r="AN16" i="52"/>
  <c r="AL20" i="52"/>
  <c r="AL22" i="52"/>
  <c r="AL23" i="52"/>
  <c r="AM9" i="52"/>
  <c r="AM32" i="52"/>
  <c r="AK7" i="52"/>
  <c r="AR7" i="52"/>
  <c r="AK15" i="52"/>
  <c r="AK24" i="52"/>
  <c r="AM20" i="52"/>
  <c r="AM26" i="52"/>
  <c r="AL10" i="52"/>
  <c r="AL12" i="52"/>
  <c r="AL31" i="52"/>
  <c r="AL17" i="52"/>
  <c r="AK35" i="52"/>
  <c r="AM18" i="52"/>
  <c r="AN26" i="52"/>
  <c r="AL27" i="52"/>
  <c r="AK11" i="52"/>
  <c r="AM11" i="52"/>
  <c r="AL32" i="52"/>
  <c r="AM24" i="52"/>
  <c r="AM31" i="52"/>
  <c r="AM35" i="52"/>
  <c r="AK16" i="52"/>
  <c r="AN18" i="52"/>
  <c r="AN9" i="52"/>
  <c r="AL34" i="52"/>
  <c r="AK12" i="52"/>
  <c r="AN20" i="52"/>
  <c r="AM25" i="72"/>
  <c r="AK15" i="72"/>
  <c r="AK30" i="72"/>
  <c r="AK32" i="72"/>
  <c r="AM7" i="72"/>
  <c r="AK33" i="52"/>
  <c r="AM15" i="52"/>
  <c r="AL7" i="52"/>
  <c r="AN31" i="52"/>
  <c r="AL14" i="52"/>
  <c r="AN22" i="72"/>
  <c r="J20" i="72"/>
  <c r="J28" i="72"/>
  <c r="Y23" i="72"/>
  <c r="J9" i="72"/>
  <c r="J17" i="72"/>
  <c r="J25" i="72"/>
  <c r="AM9" i="72"/>
  <c r="AL13" i="72"/>
  <c r="Y27" i="72"/>
  <c r="J23" i="72"/>
  <c r="AM10" i="72"/>
  <c r="AM14" i="72"/>
  <c r="AM12" i="52"/>
  <c r="AN22" i="52"/>
  <c r="AL35" i="52"/>
  <c r="J11" i="72"/>
  <c r="J27" i="72"/>
  <c r="AK22" i="52"/>
  <c r="AM30" i="52"/>
  <c r="AL13" i="52"/>
  <c r="AQ34" i="72"/>
  <c r="J13" i="72"/>
  <c r="J21" i="72"/>
  <c r="AK23" i="52"/>
  <c r="AK30" i="52"/>
  <c r="AM17" i="52"/>
  <c r="AN23" i="52"/>
  <c r="AN30" i="52"/>
  <c r="AL28" i="52"/>
  <c r="AN19" i="52"/>
  <c r="AN24" i="52"/>
  <c r="AM10" i="52"/>
  <c r="AK17" i="52"/>
  <c r="AK21" i="52"/>
  <c r="AK25" i="52"/>
  <c r="AK34" i="52"/>
  <c r="AN17" i="52"/>
  <c r="AN21" i="52"/>
  <c r="AN25" i="52"/>
  <c r="AN34" i="52"/>
  <c r="AL33" i="52"/>
  <c r="AK14" i="52"/>
  <c r="AM23" i="52"/>
  <c r="AN14" i="52"/>
  <c r="AP10" i="52"/>
  <c r="AK10" i="52"/>
  <c r="AN28" i="72"/>
  <c r="AN33" i="72"/>
  <c r="AK27" i="52"/>
  <c r="AM16" i="52"/>
  <c r="AM28" i="52"/>
  <c r="AN27" i="52"/>
  <c r="AL24" i="52"/>
  <c r="AS31" i="70"/>
  <c r="AS24" i="70"/>
  <c r="AS16" i="70"/>
  <c r="AS35" i="70"/>
  <c r="AS14" i="70"/>
  <c r="AS10" i="70"/>
  <c r="AS7" i="70"/>
  <c r="AS20" i="70"/>
  <c r="AN8" i="51"/>
  <c r="AN26" i="51"/>
  <c r="AL8" i="51"/>
  <c r="AS23" i="51"/>
  <c r="AN23" i="51"/>
  <c r="AQ33" i="51"/>
  <c r="AL33" i="51"/>
  <c r="AR9" i="51"/>
  <c r="AM9" i="51"/>
  <c r="J12" i="70"/>
  <c r="J11" i="70"/>
  <c r="J27" i="70"/>
  <c r="AP31" i="51"/>
  <c r="AK31" i="51"/>
  <c r="AQ22" i="51"/>
  <c r="J14" i="70"/>
  <c r="O31" i="70"/>
  <c r="J13" i="70"/>
  <c r="J21" i="70"/>
  <c r="J7" i="70"/>
  <c r="J35" i="70"/>
  <c r="J20" i="70"/>
  <c r="J24" i="70"/>
  <c r="J28" i="70"/>
  <c r="O26" i="70"/>
  <c r="J9" i="70"/>
  <c r="AM26" i="51"/>
  <c r="Y17" i="70"/>
  <c r="AP22" i="51"/>
  <c r="AK22" i="51"/>
  <c r="AQ26" i="51"/>
  <c r="AL26" i="51"/>
  <c r="AS9" i="51"/>
  <c r="AN9" i="51"/>
  <c r="AP8" i="51"/>
  <c r="AK8" i="51"/>
  <c r="AS10" i="51"/>
  <c r="AN10" i="51"/>
  <c r="J19" i="70"/>
  <c r="J32" i="70"/>
  <c r="AS32" i="51"/>
  <c r="AN32" i="51"/>
  <c r="AS22" i="51"/>
  <c r="AN22" i="51"/>
  <c r="AP26" i="51"/>
  <c r="AK26" i="51"/>
  <c r="AR8" i="51"/>
  <c r="AM8" i="51"/>
  <c r="AQ9" i="51"/>
  <c r="AL9" i="51"/>
  <c r="AS33" i="70"/>
  <c r="AN35" i="51"/>
  <c r="J16" i="70"/>
  <c r="J15" i="70"/>
  <c r="J23" i="70"/>
  <c r="J34" i="70"/>
  <c r="O17" i="70"/>
  <c r="AR32" i="51"/>
  <c r="AM32" i="51"/>
  <c r="Y7" i="70"/>
  <c r="Y35" i="70"/>
  <c r="AP35" i="51"/>
  <c r="AK35" i="51"/>
  <c r="AS14" i="51"/>
  <c r="AN14" i="51"/>
  <c r="Y32" i="70"/>
  <c r="AR33" i="51"/>
  <c r="AM33" i="51"/>
  <c r="Y33" i="70"/>
  <c r="AP9" i="51"/>
  <c r="AK9" i="51"/>
  <c r="O12" i="70"/>
  <c r="O20" i="70"/>
  <c r="O28" i="70"/>
  <c r="O19" i="70"/>
  <c r="O27" i="70"/>
  <c r="O14" i="70"/>
  <c r="O22" i="70"/>
  <c r="O13" i="70"/>
  <c r="O21" i="70"/>
  <c r="AD30" i="70"/>
  <c r="AN30" i="70" s="1"/>
  <c r="O33" i="70"/>
  <c r="O34" i="70"/>
  <c r="O16" i="70"/>
  <c r="O24" i="70"/>
  <c r="O15" i="70"/>
  <c r="AS11" i="70"/>
  <c r="AS25" i="70"/>
  <c r="AS21" i="51"/>
  <c r="AN21" i="51"/>
  <c r="AR21" i="51"/>
  <c r="AM21" i="51"/>
  <c r="AD28" i="70"/>
  <c r="AN28" i="70" s="1"/>
  <c r="AS23" i="70"/>
  <c r="AS30" i="70"/>
  <c r="AD34" i="70"/>
  <c r="AN34" i="70" s="1"/>
  <c r="AS32" i="70"/>
  <c r="AD26" i="70"/>
  <c r="AN26" i="70" s="1"/>
  <c r="AD15" i="70"/>
  <c r="AN15" i="70" s="1"/>
  <c r="AQ21" i="51"/>
  <c r="AL21" i="51"/>
  <c r="AD17" i="70"/>
  <c r="AN17" i="70" s="1"/>
  <c r="AD35" i="70"/>
  <c r="AN35" i="70" s="1"/>
  <c r="AD31" i="70"/>
  <c r="AN31" i="70" s="1"/>
  <c r="AD8" i="70"/>
  <c r="AN8" i="70" s="1"/>
  <c r="AD16" i="70"/>
  <c r="AN16" i="70" s="1"/>
  <c r="AD27" i="70"/>
  <c r="AN27" i="70" s="1"/>
  <c r="AD32" i="70"/>
  <c r="AN32" i="70" s="1"/>
  <c r="AD13" i="70"/>
  <c r="AN13" i="70" s="1"/>
  <c r="AD14" i="70"/>
  <c r="AN14" i="70" s="1"/>
  <c r="AD18" i="70"/>
  <c r="AN18" i="70" s="1"/>
  <c r="AD22" i="70"/>
  <c r="AN22" i="70" s="1"/>
  <c r="AD12" i="70"/>
  <c r="AN12" i="70" s="1"/>
  <c r="AD9" i="70"/>
  <c r="AN9" i="70" s="1"/>
  <c r="AD20" i="70"/>
  <c r="AN20" i="70" s="1"/>
  <c r="AD24" i="70"/>
  <c r="AN24" i="70" s="1"/>
  <c r="AD10" i="70"/>
  <c r="AN10" i="70" s="1"/>
  <c r="AN35" i="18"/>
  <c r="AD7" i="70"/>
  <c r="AN7" i="70" s="1"/>
  <c r="AS27" i="70"/>
  <c r="AD11" i="70"/>
  <c r="AN11" i="70" s="1"/>
  <c r="AS19" i="70"/>
  <c r="AN19" i="70"/>
  <c r="AD21" i="70"/>
  <c r="AN21" i="70" s="1"/>
  <c r="AS34" i="70"/>
  <c r="AP21" i="51"/>
  <c r="AK21" i="51"/>
  <c r="AS13" i="70"/>
  <c r="AD33" i="70"/>
  <c r="AN33" i="70" s="1"/>
  <c r="AS21" i="70"/>
  <c r="AD23" i="70"/>
  <c r="AN23" i="70" s="1"/>
  <c r="AS26" i="70"/>
  <c r="AS15" i="70"/>
  <c r="AS9" i="70"/>
  <c r="AS17" i="70"/>
  <c r="AD25" i="70"/>
  <c r="AN25" i="70" s="1"/>
  <c r="AT31" i="69"/>
  <c r="AT33" i="69"/>
  <c r="AT24" i="69"/>
  <c r="AT17" i="69"/>
  <c r="AT18" i="69"/>
  <c r="AS19" i="49"/>
  <c r="AO19" i="49"/>
  <c r="AO28" i="49"/>
  <c r="AM28" i="49"/>
  <c r="AS31" i="49"/>
  <c r="AQ33" i="49"/>
  <c r="AO18" i="49"/>
  <c r="AM17" i="49"/>
  <c r="AT33" i="49"/>
  <c r="AN7" i="49"/>
  <c r="AQ19" i="49"/>
  <c r="AQ17" i="49"/>
  <c r="AT31" i="49"/>
  <c r="AQ28" i="49"/>
  <c r="AN24" i="49"/>
  <c r="AQ24" i="49"/>
  <c r="Z21" i="69"/>
  <c r="P21" i="69"/>
  <c r="AM33" i="49"/>
  <c r="P8" i="69"/>
  <c r="P20" i="69"/>
  <c r="Z20" i="69"/>
  <c r="Z25" i="69"/>
  <c r="Z15" i="69"/>
  <c r="P11" i="69"/>
  <c r="P27" i="69"/>
  <c r="Z11" i="69"/>
  <c r="U14" i="69"/>
  <c r="Z9" i="69"/>
  <c r="U20" i="69"/>
  <c r="Z23" i="69"/>
  <c r="P13" i="69"/>
  <c r="P32" i="69"/>
  <c r="Z16" i="69"/>
  <c r="P14" i="69"/>
  <c r="P28" i="69"/>
  <c r="U18" i="69"/>
  <c r="Z13" i="69"/>
  <c r="P19" i="69"/>
  <c r="AO33" i="49"/>
  <c r="Z33" i="69"/>
  <c r="U30" i="69"/>
  <c r="P33" i="69"/>
  <c r="Z27" i="69"/>
  <c r="P18" i="69"/>
  <c r="Z12" i="69"/>
  <c r="U24" i="69"/>
  <c r="AR18" i="49"/>
  <c r="AT7" i="69"/>
  <c r="AE31" i="69"/>
  <c r="AO31" i="69" s="1"/>
  <c r="AC35" i="49"/>
  <c r="AM35" i="49" s="1"/>
  <c r="AE25" i="69"/>
  <c r="AO25" i="69" s="1"/>
  <c r="AE15" i="69"/>
  <c r="AO15" i="69" s="1"/>
  <c r="AE16" i="69"/>
  <c r="AO16" i="69" s="1"/>
  <c r="AE17" i="69"/>
  <c r="AO17" i="69" s="1"/>
  <c r="AE19" i="69"/>
  <c r="AO19" i="69" s="1"/>
  <c r="AE20" i="69"/>
  <c r="AO20" i="69" s="1"/>
  <c r="AE21" i="69"/>
  <c r="AO21" i="69" s="1"/>
  <c r="AE23" i="69"/>
  <c r="AO23" i="69" s="1"/>
  <c r="AE24" i="69"/>
  <c r="AO24" i="69" s="1"/>
  <c r="AB35" i="49"/>
  <c r="AL35" i="49" s="1"/>
  <c r="AO35" i="17"/>
  <c r="AE35" i="49"/>
  <c r="AO35" i="49" s="1"/>
  <c r="AE9" i="69"/>
  <c r="AO9" i="69" s="1"/>
  <c r="AE35" i="69"/>
  <c r="AO35" i="69" s="1"/>
  <c r="AE8" i="69"/>
  <c r="AO8" i="69" s="1"/>
  <c r="AE12" i="69"/>
  <c r="AO12" i="69" s="1"/>
  <c r="AE11" i="69"/>
  <c r="AO11" i="69" s="1"/>
  <c r="AE7" i="69"/>
  <c r="AO7" i="69" s="1"/>
  <c r="AE27" i="69"/>
  <c r="AO27" i="69" s="1"/>
  <c r="AL28" i="49"/>
  <c r="AD35" i="49"/>
  <c r="AN35" i="49" s="1"/>
  <c r="AL31" i="49"/>
  <c r="AS23" i="49"/>
  <c r="AE10" i="69"/>
  <c r="AO10" i="69" s="1"/>
  <c r="AE34" i="69"/>
  <c r="AO34" i="69" s="1"/>
  <c r="Z31" i="69"/>
  <c r="P7" i="69"/>
  <c r="P15" i="69"/>
  <c r="P23" i="69"/>
  <c r="AT28" i="49"/>
  <c r="AE33" i="69"/>
  <c r="AO33" i="69" s="1"/>
  <c r="U33" i="69"/>
  <c r="Z19" i="69"/>
  <c r="U8" i="69"/>
  <c r="P16" i="69"/>
  <c r="AN18" i="49"/>
  <c r="Z28" i="69"/>
  <c r="AM7" i="49"/>
  <c r="AM31" i="49"/>
  <c r="AE14" i="69"/>
  <c r="AO14" i="69" s="1"/>
  <c r="AT23" i="69"/>
  <c r="AL33" i="49"/>
  <c r="AE18" i="69"/>
  <c r="AO18" i="69" s="1"/>
  <c r="AE28" i="69"/>
  <c r="AO28" i="69" s="1"/>
  <c r="AE32" i="69"/>
  <c r="AO32" i="69" s="1"/>
  <c r="Z35" i="69"/>
  <c r="Z30" i="69"/>
  <c r="Z32" i="69"/>
  <c r="Z34" i="69"/>
  <c r="X35" i="49"/>
  <c r="Z10" i="69"/>
  <c r="Z18" i="69"/>
  <c r="Z26" i="69"/>
  <c r="Y35" i="49"/>
  <c r="Z22" i="69"/>
  <c r="Z35" i="49"/>
  <c r="Z14" i="69"/>
  <c r="P30" i="69"/>
  <c r="N35" i="49"/>
  <c r="P34" i="69"/>
  <c r="P35" i="49"/>
  <c r="M35" i="49"/>
  <c r="P35" i="69"/>
  <c r="O35" i="49"/>
  <c r="Z7" i="69"/>
  <c r="P31" i="69"/>
  <c r="P9" i="69"/>
  <c r="P17" i="69"/>
  <c r="P25" i="69"/>
  <c r="AS28" i="49"/>
  <c r="AS33" i="49"/>
  <c r="AE30" i="69"/>
  <c r="AO30" i="69" s="1"/>
  <c r="U35" i="69"/>
  <c r="R35" i="49"/>
  <c r="U32" i="69"/>
  <c r="U7" i="69"/>
  <c r="U9" i="69"/>
  <c r="U11" i="69"/>
  <c r="U13" i="69"/>
  <c r="U15" i="69"/>
  <c r="U17" i="69"/>
  <c r="U19" i="69"/>
  <c r="U21" i="69"/>
  <c r="U23" i="69"/>
  <c r="U25" i="69"/>
  <c r="U27" i="69"/>
  <c r="U35" i="49"/>
  <c r="T35" i="49"/>
  <c r="S35" i="49"/>
  <c r="Z8" i="69"/>
  <c r="Z24" i="69"/>
  <c r="P10" i="69"/>
  <c r="U16" i="69"/>
  <c r="P24" i="69"/>
  <c r="U34" i="69"/>
  <c r="P12" i="69"/>
  <c r="P22" i="69"/>
  <c r="Z17" i="69"/>
  <c r="U10" i="69"/>
  <c r="U28" i="69"/>
  <c r="AK36" i="58"/>
  <c r="L14" i="25"/>
  <c r="L13" i="25"/>
  <c r="K10" i="25"/>
  <c r="L12" i="25"/>
  <c r="K12" i="25"/>
  <c r="AK10" i="59"/>
  <c r="AK31" i="59"/>
  <c r="AK35" i="59"/>
  <c r="AK14" i="58"/>
  <c r="AE35" i="58"/>
  <c r="AF24" i="58"/>
  <c r="AG16" i="59"/>
  <c r="AG10" i="58"/>
  <c r="AF16" i="58"/>
  <c r="AG14" i="64"/>
  <c r="AK14" i="64"/>
  <c r="AK18" i="63"/>
  <c r="AG18" i="63"/>
  <c r="AF22" i="63"/>
  <c r="AJ22" i="63"/>
  <c r="AI26" i="63"/>
  <c r="AE26" i="63"/>
  <c r="AG11" i="63"/>
  <c r="AK11" i="63"/>
  <c r="AI15" i="63"/>
  <c r="AE15" i="63"/>
  <c r="AK19" i="63"/>
  <c r="AG19" i="63"/>
  <c r="AI23" i="63"/>
  <c r="AE23" i="63"/>
  <c r="AG27" i="63"/>
  <c r="AK27" i="63"/>
  <c r="AG17" i="64"/>
  <c r="AK17" i="64"/>
  <c r="AG21" i="64"/>
  <c r="AK21" i="64"/>
  <c r="AG25" i="64"/>
  <c r="AK25" i="64"/>
  <c r="AG29" i="64"/>
  <c r="AK29" i="64"/>
  <c r="AI12" i="63"/>
  <c r="AE12" i="63"/>
  <c r="AK20" i="63"/>
  <c r="AG20" i="63"/>
  <c r="AK28" i="63"/>
  <c r="AG28" i="63"/>
  <c r="AK13" i="63"/>
  <c r="AG13" i="63"/>
  <c r="AI21" i="63"/>
  <c r="AE21" i="63"/>
  <c r="AI29" i="63"/>
  <c r="AE29" i="63"/>
  <c r="AI9" i="63"/>
  <c r="AE9" i="63"/>
  <c r="AG27" i="64"/>
  <c r="AK27" i="64"/>
  <c r="AJ18" i="63"/>
  <c r="AF18" i="63"/>
  <c r="AI22" i="63"/>
  <c r="AE22" i="63"/>
  <c r="AJ11" i="63"/>
  <c r="AF11" i="63"/>
  <c r="AJ19" i="63"/>
  <c r="AF19" i="63"/>
  <c r="AJ27" i="63"/>
  <c r="AF27" i="63"/>
  <c r="AG9" i="64"/>
  <c r="AK9" i="64"/>
  <c r="AI16" i="63"/>
  <c r="AE16" i="63"/>
  <c r="AJ20" i="63"/>
  <c r="AF20" i="63"/>
  <c r="AI24" i="63"/>
  <c r="AE24" i="63"/>
  <c r="AJ28" i="63"/>
  <c r="AF28" i="63"/>
  <c r="AJ13" i="63"/>
  <c r="AF13" i="63"/>
  <c r="AJ17" i="63"/>
  <c r="AF17" i="63"/>
  <c r="AK21" i="63"/>
  <c r="AG21" i="63"/>
  <c r="AJ25" i="63"/>
  <c r="AF25" i="63"/>
  <c r="AK29" i="63"/>
  <c r="AG29" i="63"/>
  <c r="AI14" i="63"/>
  <c r="AE14" i="63"/>
  <c r="AG15" i="64"/>
  <c r="AK15" i="64"/>
  <c r="AG24" i="64"/>
  <c r="AK24" i="64"/>
  <c r="AI11" i="63"/>
  <c r="AE11" i="63"/>
  <c r="AK15" i="63"/>
  <c r="AG15" i="63"/>
  <c r="AI19" i="63"/>
  <c r="AE19" i="63"/>
  <c r="AK23" i="63"/>
  <c r="AG23" i="63"/>
  <c r="AI27" i="63"/>
  <c r="AE27" i="63"/>
  <c r="AK12" i="63"/>
  <c r="AG12" i="63"/>
  <c r="AK16" i="63"/>
  <c r="AG16" i="63"/>
  <c r="AK24" i="63"/>
  <c r="AG24" i="63"/>
  <c r="AG13" i="64"/>
  <c r="AK13" i="64"/>
  <c r="AE17" i="63"/>
  <c r="AI17" i="63"/>
  <c r="AI25" i="63"/>
  <c r="AE25" i="63"/>
  <c r="AG9" i="63"/>
  <c r="AK9" i="63"/>
  <c r="AG19" i="64"/>
  <c r="AK19" i="64"/>
  <c r="AK14" i="63"/>
  <c r="AG14" i="63"/>
  <c r="AK30" i="63"/>
  <c r="AG30" i="63"/>
  <c r="AI18" i="63"/>
  <c r="AE18" i="63"/>
  <c r="AK26" i="63"/>
  <c r="AG26" i="63"/>
  <c r="AJ30" i="63"/>
  <c r="AF30" i="63"/>
  <c r="AG20" i="64"/>
  <c r="AK20" i="64"/>
  <c r="AG28" i="64"/>
  <c r="AK28" i="64"/>
  <c r="AG23" i="64"/>
  <c r="AK23" i="64"/>
  <c r="AJ14" i="63"/>
  <c r="AF14" i="63"/>
  <c r="AK22" i="63"/>
  <c r="AG22" i="63"/>
  <c r="AJ26" i="63"/>
  <c r="AF26" i="63"/>
  <c r="AI30" i="63"/>
  <c r="AE30" i="63"/>
  <c r="AJ15" i="63"/>
  <c r="AF15" i="63"/>
  <c r="AJ23" i="63"/>
  <c r="AF23" i="63"/>
  <c r="AG16" i="64"/>
  <c r="AK16" i="64"/>
  <c r="AJ12" i="63"/>
  <c r="AF12" i="63"/>
  <c r="AJ16" i="63"/>
  <c r="AF16" i="63"/>
  <c r="AI20" i="63"/>
  <c r="AE20" i="63"/>
  <c r="AJ24" i="63"/>
  <c r="AF24" i="63"/>
  <c r="AI28" i="63"/>
  <c r="AE28" i="63"/>
  <c r="AI13" i="63"/>
  <c r="AE13" i="63"/>
  <c r="AK17" i="63"/>
  <c r="AG17" i="63"/>
  <c r="AJ21" i="63"/>
  <c r="AF21" i="63"/>
  <c r="AK25" i="63"/>
  <c r="AG25" i="63"/>
  <c r="AJ29" i="63"/>
  <c r="AF29" i="63"/>
  <c r="AJ9" i="63"/>
  <c r="AF9" i="63"/>
  <c r="AG8" i="59"/>
  <c r="AG35" i="58"/>
  <c r="AG22" i="58"/>
  <c r="AK26" i="59"/>
  <c r="AF35" i="58"/>
  <c r="AE31" i="58"/>
  <c r="AG31" i="58"/>
  <c r="AF27" i="58"/>
  <c r="AI14" i="58"/>
  <c r="AG24" i="59"/>
  <c r="AG12" i="59"/>
  <c r="AF20" i="58"/>
  <c r="AF31" i="58"/>
  <c r="AG28" i="59"/>
  <c r="AG18" i="58"/>
  <c r="AF11" i="58"/>
  <c r="AE10" i="58"/>
  <c r="AI22" i="58"/>
  <c r="AK33" i="59"/>
  <c r="AI26" i="58"/>
  <c r="AI18" i="58"/>
  <c r="AG20" i="59"/>
  <c r="AI36" i="58"/>
  <c r="AE36" i="58"/>
  <c r="AG36" i="59"/>
  <c r="AK36" i="59"/>
  <c r="AK33" i="58"/>
  <c r="AG33" i="58"/>
  <c r="AJ8" i="58"/>
  <c r="AF8" i="58"/>
  <c r="AI8" i="58"/>
  <c r="AE8" i="58"/>
  <c r="AK34" i="58"/>
  <c r="AG34" i="58"/>
  <c r="AK9" i="59"/>
  <c r="AG9" i="59"/>
  <c r="AJ32" i="58"/>
  <c r="AF32" i="58"/>
  <c r="AI11" i="58"/>
  <c r="AE11" i="58"/>
  <c r="AG11" i="59"/>
  <c r="AK11" i="59"/>
  <c r="AK8" i="58"/>
  <c r="AG8" i="58"/>
  <c r="AI12" i="58"/>
  <c r="AE12" i="58"/>
  <c r="AI13" i="58"/>
  <c r="AE13" i="58"/>
  <c r="AK13" i="59"/>
  <c r="AG13" i="59"/>
  <c r="AJ36" i="58"/>
  <c r="AF36" i="58"/>
  <c r="AK12" i="58"/>
  <c r="AG12" i="58"/>
  <c r="AJ33" i="58"/>
  <c r="AF33" i="58"/>
  <c r="AJ34" i="58"/>
  <c r="AF34" i="58"/>
  <c r="AJ12" i="58"/>
  <c r="AF12" i="58"/>
  <c r="AI32" i="58"/>
  <c r="AE32" i="58"/>
  <c r="AG32" i="59"/>
  <c r="AK32" i="59"/>
  <c r="AJ13" i="58"/>
  <c r="AF13" i="58"/>
  <c r="AI33" i="58"/>
  <c r="AE33" i="58"/>
  <c r="AK13" i="58"/>
  <c r="AG13" i="58"/>
  <c r="AJ10" i="58"/>
  <c r="AF10" i="58"/>
  <c r="AI34" i="58"/>
  <c r="AE34" i="58"/>
  <c r="AK34" i="59"/>
  <c r="AG34" i="59"/>
  <c r="AE27" i="58"/>
  <c r="AI27" i="58"/>
  <c r="AG27" i="59"/>
  <c r="AK27" i="59"/>
  <c r="AF18" i="58"/>
  <c r="AJ18" i="58"/>
  <c r="AI24" i="58"/>
  <c r="AE24" i="58"/>
  <c r="AG22" i="59"/>
  <c r="AK22" i="59"/>
  <c r="AK25" i="58"/>
  <c r="AG25" i="58"/>
  <c r="AJ19" i="58"/>
  <c r="AF19" i="58"/>
  <c r="AI25" i="58"/>
  <c r="AE25" i="58"/>
  <c r="AK25" i="59"/>
  <c r="AG25" i="59"/>
  <c r="AE15" i="58"/>
  <c r="AI15" i="58"/>
  <c r="AG15" i="59"/>
  <c r="AK15" i="59"/>
  <c r="AF22" i="58"/>
  <c r="AJ22" i="58"/>
  <c r="AI28" i="58"/>
  <c r="AE28" i="58"/>
  <c r="AK29" i="58"/>
  <c r="AG29" i="58"/>
  <c r="AJ23" i="58"/>
  <c r="AF23" i="58"/>
  <c r="AE29" i="58"/>
  <c r="AI29" i="58"/>
  <c r="AK29" i="59"/>
  <c r="AG29" i="59"/>
  <c r="AE19" i="58"/>
  <c r="AI19" i="58"/>
  <c r="AG19" i="59"/>
  <c r="AK19" i="59"/>
  <c r="AK28" i="58"/>
  <c r="AG28" i="58"/>
  <c r="AE16" i="58"/>
  <c r="AI16" i="58"/>
  <c r="AG14" i="59"/>
  <c r="AK14" i="59"/>
  <c r="AK17" i="58"/>
  <c r="AG17" i="58"/>
  <c r="AJ26" i="58"/>
  <c r="AF26" i="58"/>
  <c r="AI17" i="58"/>
  <c r="AE17" i="58"/>
  <c r="AK17" i="59"/>
  <c r="AG17" i="59"/>
  <c r="AE23" i="58"/>
  <c r="AI23" i="58"/>
  <c r="AK23" i="59"/>
  <c r="AG23" i="59"/>
  <c r="AJ14" i="58"/>
  <c r="AF14" i="58"/>
  <c r="AI20" i="58"/>
  <c r="AE20" i="58"/>
  <c r="AG18" i="59"/>
  <c r="AK18" i="59"/>
  <c r="AK21" i="58"/>
  <c r="AG21" i="58"/>
  <c r="AJ15" i="58"/>
  <c r="AF15" i="58"/>
  <c r="AI21" i="58"/>
  <c r="AE21" i="58"/>
  <c r="AK21" i="59"/>
  <c r="AG21" i="59"/>
  <c r="P18" i="98"/>
</calcChain>
</file>

<file path=xl/sharedStrings.xml><?xml version="1.0" encoding="utf-8"?>
<sst xmlns="http://schemas.openxmlformats.org/spreadsheetml/2006/main" count="3242" uniqueCount="635">
  <si>
    <t>Totale</t>
  </si>
  <si>
    <t>Italia</t>
  </si>
  <si>
    <t>Assegni</t>
  </si>
  <si>
    <t>Bolzano</t>
  </si>
  <si>
    <t>Trento</t>
  </si>
  <si>
    <t>Liguria</t>
  </si>
  <si>
    <t>Lombardia</t>
  </si>
  <si>
    <t>Veneto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</si>
  <si>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</si>
  <si>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</si>
  <si>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</si>
  <si>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</si>
  <si>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</si>
  <si>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</si>
  <si>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</si>
  <si>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</si>
  <si>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</si>
  <si>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</si>
  <si>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</si>
  <si>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</si>
  <si>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</si>
  <si>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</si>
  <si>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</si>
  <si>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</si>
  <si>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</si>
  <si>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</si>
  <si>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</si>
  <si>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Numero</t>
  </si>
  <si>
    <t>Ammontare</t>
  </si>
  <si>
    <t>TOTALE</t>
  </si>
  <si>
    <t>ASSEGNI</t>
  </si>
  <si>
    <t>RIPARTIZIONI GEOGRAFICHE</t>
  </si>
  <si>
    <t>Protesti</t>
  </si>
  <si>
    <t>Anni</t>
  </si>
  <si>
    <t>Non indicato</t>
  </si>
  <si>
    <t>Imprese</t>
  </si>
  <si>
    <t>Tipo di soggetto</t>
  </si>
  <si>
    <t>Piemonte</t>
  </si>
  <si>
    <t>Nord-Ovest</t>
  </si>
  <si>
    <t>Nord-Est</t>
  </si>
  <si>
    <t>CAMBIALI e TRATTE ACCETTATE</t>
  </si>
  <si>
    <t>Cambiali e tratte accettate</t>
  </si>
  <si>
    <t>REGIONI</t>
  </si>
  <si>
    <t>Assegni protestati</t>
  </si>
  <si>
    <t xml:space="preserve">Persone
</t>
  </si>
  <si>
    <t>Ammontare (in migliaia di euro)</t>
  </si>
  <si>
    <t>Persone fisiche</t>
  </si>
  <si>
    <t>Persone giuridiche</t>
  </si>
  <si>
    <t>Regioni</t>
  </si>
  <si>
    <t>Non attribuiibile</t>
  </si>
  <si>
    <t>Friuli-Venezia Giulia</t>
  </si>
  <si>
    <t>Ripartizione geografica</t>
  </si>
  <si>
    <t>Importi medi</t>
  </si>
  <si>
    <t>CAMBIALI E TRATTE ACCETTATE</t>
  </si>
  <si>
    <t>TOTALE (a)</t>
  </si>
  <si>
    <t>Anno 2013</t>
  </si>
  <si>
    <t>Anno 2014</t>
  </si>
  <si>
    <t>Anno 2015</t>
  </si>
  <si>
    <t>Anno 2016</t>
  </si>
  <si>
    <t>Anno 2017</t>
  </si>
  <si>
    <t>Anno 2018</t>
  </si>
  <si>
    <t>Cambiali emesse</t>
  </si>
  <si>
    <t xml:space="preserve">Popolazione residente </t>
  </si>
  <si>
    <t>Tasso (su 1000 ab.)</t>
  </si>
  <si>
    <t>Tasso (su 1.000 ab.)</t>
  </si>
  <si>
    <t>Cambiali protestate</t>
  </si>
  <si>
    <t>Assegni emessi</t>
  </si>
  <si>
    <t xml:space="preserve">(a) Per gli anni 2013, 2014 e 2018, il totale dei protesti differisce dalla somma delle due tipologie di effetto ("cambiali e tratte accettate" e "assegni") perché include i protesti iscritti al REPR  per i quali non è stato possibile distinguere a quali delle due tipologie di effetto appartengano. In particolare risulta non indicato la tipologia di effetto per 1 protesto nelle Isole nel 2013; per 1 protesto al Centro e 1 al Sud nel 2014 e per 1  protesto al Sud nel 2018. </t>
  </si>
  <si>
    <t>Totale (a)</t>
  </si>
  <si>
    <t xml:space="preserve">(a) Il numero di cambiali emesse corrisponde al numero di marche da bollo emesse per le cambiali (Fonte: Agenzia delle Entrate) </t>
  </si>
  <si>
    <t>Ammontare protestato ogni 10.000 euro di ammontare per assegni emessi</t>
  </si>
  <si>
    <t>Tavola 2 - Protesti per tipo di effetto e regione della CCIAA che ha levato il protesto</t>
  </si>
  <si>
    <t>Tavola 3 - Protesti per tipo di effetto e regione della CCIAA che ha levato il protesto</t>
  </si>
  <si>
    <t>Tavola 4 - Protesti per tipo di effetto e regione della Camera di Commercio che ha levato il protesto</t>
  </si>
  <si>
    <t>Anni 2013-2019, valori assoluti</t>
  </si>
  <si>
    <t>Variazione percentuale 2019/2013</t>
  </si>
  <si>
    <t>Variazione percentuale 2019/2018</t>
  </si>
  <si>
    <t>Anni 2013-2019, composizione percentuale sul totale Italia</t>
  </si>
  <si>
    <t>Anni 2013-2019, composizione percentuale sul totale dei protesti</t>
  </si>
  <si>
    <t>Anno 2019</t>
  </si>
  <si>
    <t>Anni 2013-2019, valori assoluti, tasso di utilizzo su 1.000 abitanti (a)</t>
  </si>
  <si>
    <t>Differenza  2019/2013  dei tassi                        (in termini di valori assoluti ogni 1.000 abitanti)</t>
  </si>
  <si>
    <t>Variazione percentuale 2019/2013 dei tassi</t>
  </si>
  <si>
    <t>Differenza  2019/2018  dei tassi                        (in termini di valori assoluti ogni 1.000 abitanti)</t>
  </si>
  <si>
    <t>Variazione percentuale 2019/2018 dei tassi</t>
  </si>
  <si>
    <t xml:space="preserve">Variazione percentuale  2019/2018 </t>
  </si>
  <si>
    <t xml:space="preserve">Variazione percentuale  2019/2013 </t>
  </si>
  <si>
    <t>Anni 2013-2019</t>
  </si>
  <si>
    <t>Var% 2019/2018</t>
  </si>
  <si>
    <t>Var% 2019/2013</t>
  </si>
  <si>
    <t>Anni 2013-2019, valori assoluti e variazioni percentuali</t>
  </si>
  <si>
    <t>CciaaPub</t>
  </si>
  <si>
    <t>All</t>
  </si>
  <si>
    <t>Differenza 2019/2018 in punti percentuali</t>
  </si>
  <si>
    <t>Differenza 2019/2013 in punti percentuali</t>
  </si>
  <si>
    <t>soggetto</t>
  </si>
  <si>
    <t>persona giuridica</t>
  </si>
  <si>
    <t>persona fisica</t>
  </si>
  <si>
    <t>non attribuibile</t>
  </si>
  <si>
    <t>Non attribuibile</t>
  </si>
  <si>
    <t>ImpCorr</t>
  </si>
  <si>
    <t>Tratte accettate e Cambiali</t>
  </si>
  <si>
    <t>Anni 2013-2019, valori assoluti e numero di cambiali protestate ogni  1.000 cambiali emesse</t>
  </si>
  <si>
    <t xml:space="preserve">(a) Popolazione ottenuta come media di quella rilevata al 1° gennaio di un dato anno e la popolazione al 1° gennaio dell'anno successivo. Per gli anni 2013-2018 è stata utilizzata la popolazione ricostruita; per gli anni 2019-2020 quella rilevata con il Censimento della popolazione. </t>
  </si>
  <si>
    <t>Tasso di cambiali protestate (su 1.000 emesse)</t>
  </si>
  <si>
    <t>Tasso di assegni protestati (su 1.000 emessi)</t>
  </si>
  <si>
    <t>Anni 2013-2019, valori assoluti e tasso di assegni protestati ogni  1.000 assegni emessi</t>
  </si>
  <si>
    <t>Anni 2013-2019, valori assoluti (a)</t>
  </si>
  <si>
    <t>Totale (b)</t>
  </si>
  <si>
    <t xml:space="preserve">Italia </t>
  </si>
  <si>
    <t xml:space="preserve">(b) Per gli anni 2013, 2014 e 2018, il totale dei protesti differisce dalla somma delle due tipologie di effetto ("cambiali e tratte accettate" e "assegni") perché include i protesti iscritti al REPR  per i quali non è stato possibile distinguere a quali delle due tipologie di effetto appartengano. In particolare risulta non indicato la tipologia di effetto per 1 protesto in Sicilia (e quindi nelle Isole) nel 2013; per 1 protesto nel Lazio (e quindi al Centro) e 1 in Puglia (e quindi al Sud) nel 2014 e per 1  protesto in Calabria (e quindi al Sud) nel 2018. </t>
  </si>
  <si>
    <t>Anni 2013-2019, valori assoluti, tasso di utilizzo su 1.000 abitanti (b)</t>
  </si>
  <si>
    <t xml:space="preserve">(b) Popolazione ottenuta come media di quella rilevata al 1° gennaio di un dato anno e la popolazione al 1° gennaio dell'anno successivo. Per gli anni 2013-2018 è stata utilizzata la popolazione ricostruita; per gli anni 2019-2020 quella rilevata con il Censimento della popolazione. </t>
  </si>
  <si>
    <t>(a) Il numero degli assegni emessi si riferisce ai soli assegni addebitati in conto per operazioni diverse da approvvigionamento contante (Fonte Banca d'Italia).</t>
  </si>
  <si>
    <t>Ammontare medio</t>
  </si>
  <si>
    <t>Anni 2013-2019, valori assoluti e ammontare medio</t>
  </si>
  <si>
    <t>-</t>
  </si>
  <si>
    <t>Valle d'Aosta/Vallée d'Aoste</t>
  </si>
  <si>
    <t>Trentino-Alto Adige/Südtirol</t>
  </si>
  <si>
    <t>Differenza 2019/2018
 in punti percentuali</t>
  </si>
  <si>
    <t>Differenza 2019/2013
 in punti percentuali</t>
  </si>
  <si>
    <t xml:space="preserve">Differenza 2019/2018 
in punti percentuali </t>
  </si>
  <si>
    <t xml:space="preserve">Differenza 2019/2013 
in punti percentuali </t>
  </si>
  <si>
    <t>Differenza  2019/2018  dei tassi                        (in valori assoluti ogni 1.000 abitanti)</t>
  </si>
  <si>
    <t>Differenza  2019/2013  dei tassi                        (in valori assoluti ogni 1.000 abitanti)</t>
  </si>
  <si>
    <t>(a) I dati per gli anni 2013-2016 non corrispondono a quelli pubblicati sull'Annuario Statistico Italiano perché allora come base dati furono usati i macrodati e non i microdati come nel caso di questa pubblicazione.</t>
  </si>
  <si>
    <t>Anni 2013-2019, valori assoluti in migliaia di euro (a)</t>
  </si>
  <si>
    <t xml:space="preserve">Differenza 2018/2013 
in punti percentuali </t>
  </si>
  <si>
    <t>Tavola 1</t>
  </si>
  <si>
    <t>Titolo della tavola</t>
  </si>
  <si>
    <t>Tavola 2</t>
  </si>
  <si>
    <t>Protesti per tipo di effetto e ammontare, per ripartizione geografica della CCIAA che ha levato il protesto -  Anno 2013-2019, valori assoluti</t>
  </si>
  <si>
    <t>Protesti per tipo di effetto e regione della CCIAA che ha levato il protesto - Anni 2013-2019, valori assoluti</t>
  </si>
  <si>
    <t>Tavola 1 - Protesti per tipo di effetto e ammontare, per ripartizione geografica della CCIAA che ha levato il protesto</t>
  </si>
  <si>
    <t>Tavola 3</t>
  </si>
  <si>
    <t>Tavola 4</t>
  </si>
  <si>
    <t>Protesti per tipo di effetto e regione della CCIAA che ha levato il protesto - Anni 2013-2019, composizione percentuale sul totale Italia</t>
  </si>
  <si>
    <t>Protesti per tipo di effetto e regione della CCIAA che ha levato il protesto - Anni 2013-2019, composizione percentuale sul totale dei protesti</t>
  </si>
  <si>
    <t>Tavola 12</t>
  </si>
  <si>
    <t>Tavola 13</t>
  </si>
  <si>
    <t>Tavola 14</t>
  </si>
  <si>
    <t>Protesti per tipo di soggetto, regione e ripartizione geografica della CCIAA che ha levato il protesto - Anni 2013-2019, valori assoluti</t>
  </si>
  <si>
    <t>Tavola 15</t>
  </si>
  <si>
    <t>Protesti per tipo di soggetto, regione  e ripartizione geografica della CCIAA che ha levato il protesto - Anni 2013-2019, composizione percentuale sul totale dei protesti</t>
  </si>
  <si>
    <t>Tavola 16</t>
  </si>
  <si>
    <t>Protesti per tipo di soggetto, regione e ripartizione geografica della CCIAA che ha levato il protesto - Anni 2013-2019, composizione percentuale sul totale Italia</t>
  </si>
  <si>
    <t>Tavola 17</t>
  </si>
  <si>
    <t>Cambiali protestate per tipo di soggetto protestato e per regione e ripartizione geografica della CCIAA che ha levato il protesto - Anni 2013-2019, valori assoluti</t>
  </si>
  <si>
    <t>Tavola 18</t>
  </si>
  <si>
    <t>Anni 2013-2019, Composizione percentuale sul totale dei protesti</t>
  </si>
  <si>
    <t>Tavola 19</t>
  </si>
  <si>
    <t>Cambiali protestate per tipo di soggetto protestato e per regione e ripartizione geografica della CCIAA che ha levato il protesto - Anni 2013-2019, composizione percentuale sul totale dei protesti</t>
  </si>
  <si>
    <t>Cambiali protestate per tipo di soggetto protestato e per regione e ripartizione geografica della CCIAA che ha levato il protesto - Anni 2013-2019, composizione percentuale sul totale Italia</t>
  </si>
  <si>
    <t>Anni 2013-2019, Composizione percentuale sul totale Italia</t>
  </si>
  <si>
    <t>Tavola 20</t>
  </si>
  <si>
    <t>Tavola 21</t>
  </si>
  <si>
    <t>Assegni protestati per tipo di soggetto e per regione e ripartizione geografica della CCIAA che ha levato il protesto - Anni 2013-2019, valori assoluti</t>
  </si>
  <si>
    <t>Assegni protestati per tipo di soggetto e per regione e ripartizione geografica della CCIAA che ha levato il protesto - Anni 2013-2019, composizione percentuale sul totale dei protesti</t>
  </si>
  <si>
    <t>Tavola 22</t>
  </si>
  <si>
    <t>Assegni protestati per tipo di soggetto e  per regione e ripartizione geografica della CCIAA che ha levato il protesto - Anni 2013-2019, composizione percentuale sul totale Italia</t>
  </si>
  <si>
    <t>Tavola 5</t>
  </si>
  <si>
    <t>Cambiali emesse e tassi di utilizzo per regione e ripartizione geografica - Anni 2013-2019, valori assoluti, tasso di utilizzo su 1.000 abitanti (a)</t>
  </si>
  <si>
    <t>Tavola 6</t>
  </si>
  <si>
    <t>Cambiali emesse (a), cambiali protestate e tassi di cambiali protestate per regione e ripartizione geografica - Anni 2013-2019, valori assoluti e numero di cambiali protestate ogni  1.000 cambiali emesse</t>
  </si>
  <si>
    <t>Assegni emessi (a) e tassi di utilizzo per regione e ripartizione geografica - Anni 2013-2019, valori assoluti, tasso di utilizzo su 1.000 abitanti (b)</t>
  </si>
  <si>
    <t>Tavola 7</t>
  </si>
  <si>
    <t>Assegni emessi (a), assegni protestati e tassi di assegni protestati per regione e ripartizione geografica - Anni 2013-2019, valori assoluti e tasso di assegni protestati ogni  1.000 assegni emessi</t>
  </si>
  <si>
    <t>Tavola 8</t>
  </si>
  <si>
    <t>Persone protestate</t>
  </si>
  <si>
    <t>Maschi</t>
  </si>
  <si>
    <t>Femmine</t>
  </si>
  <si>
    <t>Bolzano/Bozen</t>
  </si>
  <si>
    <t xml:space="preserve">Anni 2013-2019, persone protestate ogni 1.000 abitanti; uomini e donne protestate rispettivamente ogni 1.000 persone dello stesso sesso </t>
  </si>
  <si>
    <t>Tasso di persone protestate</t>
  </si>
  <si>
    <t>(a) La popolazione media è stata calcolata sulla popolazione ricostruita (anni 2013-2018) e sulla popolazione ottenuta dal censimento (anni 2019-2020).</t>
  </si>
  <si>
    <t>Differenza 2019/2018</t>
  </si>
  <si>
    <t>Tavola 39</t>
  </si>
  <si>
    <t>Differenza 2019/2013 
in punti percentuali</t>
  </si>
  <si>
    <t>Differenza 2019/2018
in punti percentuali</t>
  </si>
  <si>
    <t>Regione</t>
  </si>
  <si>
    <t>Tavola 53</t>
  </si>
  <si>
    <t>Anni 2013-2019, valori assoluti e percentuali</t>
  </si>
  <si>
    <t>Anno</t>
  </si>
  <si>
    <t>Soggetti protestati</t>
  </si>
  <si>
    <t>Totale dei dei soggetti protestati identificati</t>
  </si>
  <si>
    <t>v.a.</t>
  </si>
  <si>
    <t>%</t>
  </si>
  <si>
    <t>Variazione 2019/2018</t>
  </si>
  <si>
    <t>Variazione 2019/2013</t>
  </si>
  <si>
    <t>(a) I titoli di credito per i quali non è stato possibile identificare i soggetti protestati sono 15.916 nel 2018 (il 3,5% del complesso dei titoli di credito protestati; erano 71.734 nel 2013 (il 6,0%).</t>
  </si>
  <si>
    <t>Tavola 26</t>
  </si>
  <si>
    <t>Persone fisiche e giuridiche protestate (a) - Anni 2013-2019, valori assoluti e percentuali</t>
  </si>
  <si>
    <t>Sesso</t>
  </si>
  <si>
    <t>2019 (a)</t>
  </si>
  <si>
    <t>Differenza 2018/2013</t>
  </si>
  <si>
    <t>(a)Per l'anno 2019 il totale comprende anche una persona protestata della quale non si conosce il sesso.</t>
  </si>
  <si>
    <t>Tavola 29</t>
  </si>
  <si>
    <t>Persone protestate per sesso - Anni 2013-2019, valori assoluti e percentuali</t>
  </si>
  <si>
    <t>Anno 2013-2019, valori assoluti e percentuali</t>
  </si>
  <si>
    <t>Estero</t>
  </si>
  <si>
    <t>Nate in</t>
  </si>
  <si>
    <t>Tavola 27</t>
  </si>
  <si>
    <t>Persone protestate nate in Italia e all'Estero - Anno 2013-2019, valori assoluti e percentuali</t>
  </si>
  <si>
    <t>Totale nazioni estere</t>
  </si>
  <si>
    <t>Altre nazioni estere</t>
  </si>
  <si>
    <t>VENEZUELA</t>
  </si>
  <si>
    <t>URUGUAY</t>
  </si>
  <si>
    <t>UNGHERIA</t>
  </si>
  <si>
    <t>UCRAINA</t>
  </si>
  <si>
    <t>TURCHIA</t>
  </si>
  <si>
    <t>TUNISIA</t>
  </si>
  <si>
    <t>TOGO</t>
  </si>
  <si>
    <t>SVIZZERA</t>
  </si>
  <si>
    <t>STATI UNITI D'AMERICA</t>
  </si>
  <si>
    <t>SRI LANKA</t>
  </si>
  <si>
    <t>SPAGNA</t>
  </si>
  <si>
    <t>SERBIA</t>
  </si>
  <si>
    <t>SENEGAL</t>
  </si>
  <si>
    <t>ROMANIA</t>
  </si>
  <si>
    <t>REPUBBLICA POPOLARE CINESE</t>
  </si>
  <si>
    <t>REPUBBLICA DOMINICANA</t>
  </si>
  <si>
    <t>REPUBBLICA DEMOCRATICA DEL CONGO</t>
  </si>
  <si>
    <t>REGNO UNITO</t>
  </si>
  <si>
    <t>POLONIA</t>
  </si>
  <si>
    <t>PERU'</t>
  </si>
  <si>
    <t>PAKISTAN</t>
  </si>
  <si>
    <t>NIGERIA</t>
  </si>
  <si>
    <t>MOLDOVA</t>
  </si>
  <si>
    <t>MAURITIUS</t>
  </si>
  <si>
    <t>MAROCCO</t>
  </si>
  <si>
    <t>MACEDONIA</t>
  </si>
  <si>
    <t>LIBIA</t>
  </si>
  <si>
    <t>KOSOVO</t>
  </si>
  <si>
    <t>IUGOSLAVIA</t>
  </si>
  <si>
    <t>IRAN</t>
  </si>
  <si>
    <t>INDIA</t>
  </si>
  <si>
    <t>GHANA</t>
  </si>
  <si>
    <t>GERMANIA</t>
  </si>
  <si>
    <t>GEORGIA</t>
  </si>
  <si>
    <t>FRANCIA</t>
  </si>
  <si>
    <t>FILIPPINE</t>
  </si>
  <si>
    <t>FEDERAZIONE RUSSA</t>
  </si>
  <si>
    <t>EL SALVADOR</t>
  </si>
  <si>
    <t>ETIOPIA</t>
  </si>
  <si>
    <t>EGITTO</t>
  </si>
  <si>
    <t>ECUADOR</t>
  </si>
  <si>
    <t>CUBA</t>
  </si>
  <si>
    <t>CROAZIA</t>
  </si>
  <si>
    <t>COSTA D'AVORIO</t>
  </si>
  <si>
    <t>COLOMBIA</t>
  </si>
  <si>
    <t>CILE</t>
  </si>
  <si>
    <t>CAPO VERDE</t>
  </si>
  <si>
    <t>CANADA</t>
  </si>
  <si>
    <t>CAMERUN</t>
  </si>
  <si>
    <t>BURKINA FASO</t>
  </si>
  <si>
    <t>BULGARIA</t>
  </si>
  <si>
    <t>BRASILE</t>
  </si>
  <si>
    <t>BOSNIA-ERZEGOVINA</t>
  </si>
  <si>
    <t>BOLIVIA</t>
  </si>
  <si>
    <t>BELGIO</t>
  </si>
  <si>
    <t>BANGLADESH</t>
  </si>
  <si>
    <t>AUSTRALIA</t>
  </si>
  <si>
    <t>ARGENTINA</t>
  </si>
  <si>
    <t>ALGERIA</t>
  </si>
  <si>
    <t>ALBANIA</t>
  </si>
  <si>
    <t>Differenza in punti percentuali 2019/2013</t>
  </si>
  <si>
    <t>Differenza in punti percentuali 2019/2018</t>
  </si>
  <si>
    <t>Stato di nascita</t>
  </si>
  <si>
    <t>Tavola 28</t>
  </si>
  <si>
    <t>Persone protestate nate all'Estero per Stato di nascita - Anni 2013-2019, valori assoluti e percentuali</t>
  </si>
  <si>
    <t>Persone protestate nate all'Estero</t>
  </si>
  <si>
    <t>Variazione % 2019/2013</t>
  </si>
  <si>
    <t>Variazione % 2019/2018</t>
  </si>
  <si>
    <t>Persone protestate nate in Italia</t>
  </si>
  <si>
    <t>Tavola 30</t>
  </si>
  <si>
    <t>Persone protestate nate in Italia per sesso - Anni 2013-2019, valori assoluti e percentuali</t>
  </si>
  <si>
    <t>Variazione  2019/2018</t>
  </si>
  <si>
    <t>Tavola 31</t>
  </si>
  <si>
    <t>Persone protestate nate all'Estero per sesso - Anni 2013-2019, valori assoluti e percentuali</t>
  </si>
  <si>
    <t>(a) Per l'anno 2019 il totale comprende anche una persona protestata della quale non si conosce l'età.</t>
  </si>
  <si>
    <t>Differenza 2019/2013</t>
  </si>
  <si>
    <t>v.a</t>
  </si>
  <si>
    <t>Oltre 65 anni</t>
  </si>
  <si>
    <t>56-65 anni</t>
  </si>
  <si>
    <t>46-55 anni</t>
  </si>
  <si>
    <t>36-45 anni</t>
  </si>
  <si>
    <t>26-35 anni</t>
  </si>
  <si>
    <t>18-25 anni</t>
  </si>
  <si>
    <t>Meno di 18 anni</t>
  </si>
  <si>
    <t>Età</t>
  </si>
  <si>
    <t>Tavola 32</t>
  </si>
  <si>
    <t>Stranieri</t>
  </si>
  <si>
    <t>Italiani</t>
  </si>
  <si>
    <t>Età media</t>
  </si>
  <si>
    <t>Tavola 33</t>
  </si>
  <si>
    <t xml:space="preserve">Friuli-Venezia Giulia </t>
  </si>
  <si>
    <t>Valle d'Aosta/
Vallée d'Aoste</t>
  </si>
  <si>
    <t xml:space="preserve">Piemonte </t>
  </si>
  <si>
    <t>Tavola 34</t>
  </si>
  <si>
    <t>Oltre 10</t>
  </si>
  <si>
    <t>9-10</t>
  </si>
  <si>
    <t>7-8</t>
  </si>
  <si>
    <t>5-6</t>
  </si>
  <si>
    <t>3-4</t>
  </si>
  <si>
    <t>Tavola 41</t>
  </si>
  <si>
    <t>Solo assegno</t>
  </si>
  <si>
    <t>Solo cambiale</t>
  </si>
  <si>
    <t>Cambiale e assegno</t>
  </si>
  <si>
    <t>totale</t>
  </si>
  <si>
    <t>Solo assegno o solo cambiale</t>
  </si>
  <si>
    <t>Tipologia di titolo protestato</t>
  </si>
  <si>
    <t>Tavola 42</t>
  </si>
  <si>
    <t>Diff. 2019/2013 in punti percentuali</t>
  </si>
  <si>
    <t>Diff. 2019/2018 in punti percentuali</t>
  </si>
  <si>
    <t>Anni 2013-2019, composizione percentuale</t>
  </si>
  <si>
    <t>Tavola 43</t>
  </si>
  <si>
    <t>Diff. 2019/2013</t>
  </si>
  <si>
    <t>Diff. 2019/2018</t>
  </si>
  <si>
    <t>Più di 1</t>
  </si>
  <si>
    <t>Camere di Commercio</t>
  </si>
  <si>
    <t>Anni 2013-2019, valori assoluti e composizione percentuale</t>
  </si>
  <si>
    <t>Tavola 44</t>
  </si>
  <si>
    <t>Imprese protestate</t>
  </si>
  <si>
    <t>Tavola 54</t>
  </si>
  <si>
    <t>Persone protestate per numero di titoli di credito protestati nell'anno - Anni 2013-2019, valori assoluti e percentuali</t>
  </si>
  <si>
    <t>Titoli di credito protestati nell'anno</t>
  </si>
  <si>
    <t>Imprese protestate per numero di titoli di credito protestati nell'anno - Anni 2013-2019, valori assoluti e composizione percentuale</t>
  </si>
  <si>
    <t>2014 (a)</t>
  </si>
  <si>
    <t>Variazione% 2019/2018</t>
  </si>
  <si>
    <t>Variazione% 2019/2013</t>
  </si>
  <si>
    <t>(a) Per l'anno 2014 il totale delle imprese protestate comprende anche un'impresa per la quale non si conosce la tipologia di titolo di credito protestato</t>
  </si>
  <si>
    <t>Tavola 56</t>
  </si>
  <si>
    <t>Tavola 57</t>
  </si>
  <si>
    <t>Imprese protestate per tipologia di titolo di credito protestato - Anni 2013-2019, composizione percentuale</t>
  </si>
  <si>
    <t>Più di una</t>
  </si>
  <si>
    <t>Totale una</t>
  </si>
  <si>
    <t>Una,
per più titoli protestati</t>
  </si>
  <si>
    <t>Una, 
per un solo titolo protestato</t>
  </si>
  <si>
    <t>Tavola 58</t>
  </si>
  <si>
    <t>Tavola 9</t>
  </si>
  <si>
    <t>Ammontare dei protesti per tipo di effetto e regione della CCIAA che ha levato il protesto - Anni 2013-2019, composizione percentuale sul totale Italia</t>
  </si>
  <si>
    <t>Ammontare dei protesti per tipo di effetto e regione della CCIAA che ha levato il protesto - Anni 2013-2019, valori assoluti in migliaia di euro (a)</t>
  </si>
  <si>
    <t>Tavola 10</t>
  </si>
  <si>
    <t>Ammontare dei protesti per tipo di effetto e regione della CCIAA che ha levato il protesto - Anni 2013-2019, composizione percentuale sul totale dei protesti</t>
  </si>
  <si>
    <t>Tavola 11</t>
  </si>
  <si>
    <t>Tavola 23</t>
  </si>
  <si>
    <t>Anni 2013-2019, valori in euro</t>
  </si>
  <si>
    <t>Tavola 24</t>
  </si>
  <si>
    <t>Tavola 25</t>
  </si>
  <si>
    <t>(a) Per l'anno 2019 le elaborazioni sugli importi medi per persona protestata non tengono conto della persona per la quale non è conosciuto il sesso.</t>
  </si>
  <si>
    <t>Tavola 45</t>
  </si>
  <si>
    <t>Importo medio per persona protestata, per sesso - Anni 2013-2019, valori in euro</t>
  </si>
  <si>
    <t>Importo medio  per persona protestata</t>
  </si>
  <si>
    <t>Importo medio per persona protestata</t>
  </si>
  <si>
    <t>Importo medio</t>
  </si>
  <si>
    <t>Tavola 46</t>
  </si>
  <si>
    <t>Importo medio per persona protestata nata in Italia e all'Estero, per sesso - Anni 2013-2019, valori in euro</t>
  </si>
  <si>
    <t xml:space="preserve">Protestati nati in Italia </t>
  </si>
  <si>
    <t>Protestati nati all'Estero</t>
  </si>
  <si>
    <t>ANNI</t>
  </si>
  <si>
    <t>Classi di età</t>
  </si>
  <si>
    <t>Importo medio per persone protestate</t>
  </si>
  <si>
    <t>Tavola 47</t>
  </si>
  <si>
    <t>per più titoli di credito protestati</t>
  </si>
  <si>
    <t>per un solo titolo di credito protestato</t>
  </si>
  <si>
    <t>da più di una CCIA</t>
  </si>
  <si>
    <t>da una sola CCIAA</t>
  </si>
  <si>
    <t>Tavola 48</t>
  </si>
  <si>
    <t>Importo medio per per persona protestata da una o più CCIAA per uno o più titoli di credito protestati - Anni 2013-2019, valori in euro</t>
  </si>
  <si>
    <t>Nel calcolo degli importi medi non risultano conteggiati, perché sconosciuti, gli importi dei protesti associati a una impresa nel 2013 e nel  2015 e quelli associati a tre imprese nel 2016.</t>
  </si>
  <si>
    <t>Importo medio per impresa protestata</t>
  </si>
  <si>
    <t>Tavola 61</t>
  </si>
  <si>
    <t>Importo medio per impresa protestata, per tipologia di titolo di credito protestato - Anni 2013-2019, valori in euro</t>
  </si>
  <si>
    <t>Tavola 62</t>
  </si>
  <si>
    <t>Campania (a)</t>
  </si>
  <si>
    <t>Tavola 35</t>
  </si>
  <si>
    <t>Residenza non indicata</t>
  </si>
  <si>
    <t>Tavola 36</t>
  </si>
  <si>
    <t>Viterbo</t>
  </si>
  <si>
    <t>Vicenza</t>
  </si>
  <si>
    <t>Vibo Valentia</t>
  </si>
  <si>
    <t>Verona</t>
  </si>
  <si>
    <t>Vercelli</t>
  </si>
  <si>
    <t>Verbania</t>
  </si>
  <si>
    <t>Venezia</t>
  </si>
  <si>
    <t>Varese</t>
  </si>
  <si>
    <t>Udine</t>
  </si>
  <si>
    <t>Trieste</t>
  </si>
  <si>
    <t>Treviso</t>
  </si>
  <si>
    <t>Trapani</t>
  </si>
  <si>
    <t>Torino</t>
  </si>
  <si>
    <t>Terni</t>
  </si>
  <si>
    <t>Teramo</t>
  </si>
  <si>
    <t>Taranto</t>
  </si>
  <si>
    <t>Sondrio</t>
  </si>
  <si>
    <t>Siracusa</t>
  </si>
  <si>
    <t>Siena</t>
  </si>
  <si>
    <t>Savona</t>
  </si>
  <si>
    <t>Sassari</t>
  </si>
  <si>
    <t>Rovigo</t>
  </si>
  <si>
    <t>Roma</t>
  </si>
  <si>
    <t>Rimini</t>
  </si>
  <si>
    <t>Rieti</t>
  </si>
  <si>
    <t>Reggio nell'Emilia</t>
  </si>
  <si>
    <t>Reggio di Calabria</t>
  </si>
  <si>
    <t>Ravenna</t>
  </si>
  <si>
    <t>Ragusa</t>
  </si>
  <si>
    <t>Prato</t>
  </si>
  <si>
    <t>Potenza</t>
  </si>
  <si>
    <t>Pordenone</t>
  </si>
  <si>
    <t>Pistoia</t>
  </si>
  <si>
    <t>Pisa</t>
  </si>
  <si>
    <t>Piacenza</t>
  </si>
  <si>
    <t>Pescara</t>
  </si>
  <si>
    <t>Pesaro</t>
  </si>
  <si>
    <t>Perugia</t>
  </si>
  <si>
    <t>Pavia</t>
  </si>
  <si>
    <t>Parma</t>
  </si>
  <si>
    <t>Palermo</t>
  </si>
  <si>
    <t>Padova</t>
  </si>
  <si>
    <t>Oristano</t>
  </si>
  <si>
    <t>Nuoro</t>
  </si>
  <si>
    <t>Novara</t>
  </si>
  <si>
    <t>Napoli</t>
  </si>
  <si>
    <t>Monza</t>
  </si>
  <si>
    <t>Modena</t>
  </si>
  <si>
    <t>Milano</t>
  </si>
  <si>
    <t>Messina</t>
  </si>
  <si>
    <t>Matera</t>
  </si>
  <si>
    <t>Massa</t>
  </si>
  <si>
    <t>Mantova</t>
  </si>
  <si>
    <t>Macerata</t>
  </si>
  <si>
    <t>Lucca</t>
  </si>
  <si>
    <t>Lodi</t>
  </si>
  <si>
    <t>Livorno</t>
  </si>
  <si>
    <t>Lecco</t>
  </si>
  <si>
    <t>Lecce</t>
  </si>
  <si>
    <t>Latina</t>
  </si>
  <si>
    <t>La Spezia</t>
  </si>
  <si>
    <t>L'Aquila</t>
  </si>
  <si>
    <t>Isernia</t>
  </si>
  <si>
    <t>Imperia</t>
  </si>
  <si>
    <t>Grosseto</t>
  </si>
  <si>
    <t>Gorizia</t>
  </si>
  <si>
    <t>Genova</t>
  </si>
  <si>
    <t>Frosinone</t>
  </si>
  <si>
    <t>Forlì Cesena</t>
  </si>
  <si>
    <t>Foggia</t>
  </si>
  <si>
    <t>Firenze</t>
  </si>
  <si>
    <t>Ferrara</t>
  </si>
  <si>
    <t>Fermo</t>
  </si>
  <si>
    <t>Enna</t>
  </si>
  <si>
    <t>Cuneo</t>
  </si>
  <si>
    <t>Crotone</t>
  </si>
  <si>
    <t>Cremona</t>
  </si>
  <si>
    <t>Cosenza</t>
  </si>
  <si>
    <t>Como</t>
  </si>
  <si>
    <t>Chieti</t>
  </si>
  <si>
    <t>Catanzaro</t>
  </si>
  <si>
    <t>Catania</t>
  </si>
  <si>
    <t>Caserta</t>
  </si>
  <si>
    <t>Campobasso</t>
  </si>
  <si>
    <t>Caltanissetta</t>
  </si>
  <si>
    <t>Cagliari</t>
  </si>
  <si>
    <t>Brindisi</t>
  </si>
  <si>
    <t>Brescia</t>
  </si>
  <si>
    <t>Bologna</t>
  </si>
  <si>
    <t>Biella</t>
  </si>
  <si>
    <t>Bergamo</t>
  </si>
  <si>
    <t>Benevento</t>
  </si>
  <si>
    <t>Belluno</t>
  </si>
  <si>
    <t>Bari</t>
  </si>
  <si>
    <t>Avellino</t>
  </si>
  <si>
    <t>Asti</t>
  </si>
  <si>
    <t>Ascoli Piceno</t>
  </si>
  <si>
    <t>Arezzo</t>
  </si>
  <si>
    <t>Aosta</t>
  </si>
  <si>
    <t>Ancona</t>
  </si>
  <si>
    <t>Alessandria</t>
  </si>
  <si>
    <t>Agrigento</t>
  </si>
  <si>
    <t xml:space="preserve">Maschi </t>
  </si>
  <si>
    <t>Differenza% 2019/2013</t>
  </si>
  <si>
    <t>Differenza% 2019/2018</t>
  </si>
  <si>
    <t>Codice regione</t>
  </si>
  <si>
    <t>Provincia di residenza</t>
  </si>
  <si>
    <t>Totale Italia (con residenza indicata)</t>
  </si>
  <si>
    <t>Totale ITALIA (c)</t>
  </si>
  <si>
    <t>Totale Italia (con residenza indicata) (a)</t>
  </si>
  <si>
    <t>Salerno</t>
  </si>
  <si>
    <t xml:space="preserve">Differenza 2019/2013
(in punti percentuali)
</t>
  </si>
  <si>
    <t>Differenza 2019/2018 
(in punti percentuali)</t>
  </si>
  <si>
    <t>Provincia</t>
  </si>
  <si>
    <t>Tavola 38</t>
  </si>
  <si>
    <t>Tavola 37</t>
  </si>
  <si>
    <t>Regione e ripartizione geografica</t>
  </si>
  <si>
    <t>Tavola 59</t>
  </si>
  <si>
    <t>Tavola 40</t>
  </si>
  <si>
    <t>Tavola 49</t>
  </si>
  <si>
    <t>Tavola 50</t>
  </si>
  <si>
    <t>Tavola 51</t>
  </si>
  <si>
    <t>Tavola 52</t>
  </si>
  <si>
    <t>Tavola 55</t>
  </si>
  <si>
    <t>Tavola 60</t>
  </si>
  <si>
    <t>Tavola 63</t>
  </si>
  <si>
    <t>Protesti per tipo di soggetto (persone e imprese) - Anni 2013-2019, valori assoluti e variazioni percentuali</t>
  </si>
  <si>
    <t>Protesti per tipo di soggetto (persone e imprese) - Anni 2013-2019, composizione percentuale sul totale dei protesti</t>
  </si>
  <si>
    <t>Totale Italia con residenza indicata</t>
  </si>
  <si>
    <t>Persone protestate per classe di età - Anni 2013-2019, valori assoluti e percentuali</t>
  </si>
  <si>
    <t>Età media per protestati nati in Italia e all'Estero, per sesso - Anni 2013-2019</t>
  </si>
  <si>
    <t>Persone protestate per una o più tipologie di titolo di credito protestato - Anni 2013-2019, valori assoluti</t>
  </si>
  <si>
    <t>Persone protestate per una o più tipologie di titolo di credito protestato - Anni 2013-2019, composizione percentuale</t>
  </si>
  <si>
    <t>Imprese protestate per tipologia di titolo credito protestato - Anni 2013-2019, valori assoluti</t>
  </si>
  <si>
    <t>Importo medio per protesto, per tipo di effetto e ripartizione geografica della CCIAA cheha levato il protesto - Anni 2013-2019, valori in euro</t>
  </si>
  <si>
    <t>Importo medio per protesto, per tipologia di soggetto protestato e ripartizione geografica della CCIAA che ha levato il protesto - Anni 2013-2019, valori in euro</t>
  </si>
  <si>
    <t>Importo medio per assegno protestato, per tipo di soggetto e ripartizione geografica della CCIAA che ha levato il protesto - Anni 2013-2019, valori in euro</t>
  </si>
  <si>
    <t>Importo medio per cambiale protestata, per tipo di soggetto protestato e ripartizione geografica della CCIAA che ha levato il protesto - Anni 2013-2019, valori in euro</t>
  </si>
  <si>
    <t>Importo medio per persona protestata, per classe di età - Anni 2013-2019, valori in euro</t>
  </si>
  <si>
    <t>Importo medio per persona protestata, per tipologia di titolo di credito protestato - Anni 2013-2019, valori in euro</t>
  </si>
  <si>
    <t>Numero e ammontare di assegni emessi (a), numero e ammontare di assegni protestati, ammontare medio per assegni emessi e protestati, ammontare protestato ogni 10.000 euro di ammontare per assegni emessi, per regione e ripartizione  geografica - Anni 2013-2019, valori assoluti e ammontare medio</t>
  </si>
  <si>
    <r>
      <t>Tavola 5 - Protesti per tipo di soggetto (</t>
    </r>
    <r>
      <rPr>
        <i/>
        <sz val="11"/>
        <color theme="1"/>
        <rFont val="Calibri"/>
        <family val="2"/>
        <scheme val="minor"/>
      </rPr>
      <t>persone e imprese</t>
    </r>
    <r>
      <rPr>
        <sz val="11"/>
        <color theme="1"/>
        <rFont val="Calibri"/>
        <family val="2"/>
        <scheme val="minor"/>
      </rPr>
      <t>)</t>
    </r>
  </si>
  <si>
    <r>
      <t>Tavola 6 - Protesti per tipo di soggetto (</t>
    </r>
    <r>
      <rPr>
        <i/>
        <sz val="11"/>
        <color theme="1"/>
        <rFont val="Calibri"/>
        <family val="2"/>
        <scheme val="minor"/>
      </rPr>
      <t>persone e imprese</t>
    </r>
    <r>
      <rPr>
        <sz val="11"/>
        <color theme="1"/>
        <rFont val="Calibri"/>
        <family val="2"/>
        <scheme val="minor"/>
      </rPr>
      <t>)</t>
    </r>
  </si>
  <si>
    <t>Tavola 7 - Protesti per tipo di soggetto, regione e ripartizione geografica della CCIAA che ha levato il protesto</t>
  </si>
  <si>
    <t>Tavola 8 - Protesti per tipo di soggetto, regione e ripartizione geografica della CCIAA che ha levato il protesto</t>
  </si>
  <si>
    <t>Tavola 9 - Protesti per tipo di soggetto, regione  e ripartizione geografica della CCIAA che ha levato il protesto</t>
  </si>
  <si>
    <t>Tavola 10 - Cambiali protestate per tipo di soggetto protestato e per regione e ripartizione geografica della CCIAA che ha levato il protesto</t>
  </si>
  <si>
    <t>Tavola 11 -  Cambiali protestate per tipo di soggetto protestato e per regione e ripartizione geografica della CCIAA che ha levato il protesto</t>
  </si>
  <si>
    <t>Tavola 12 - Cambiali protestate per tipo di soggetto protestato e per regione e ripartizione geografica della CCIAA che ha levato il protesto</t>
  </si>
  <si>
    <t>Tavola 13 - Assegni protestati per tipo di soggetto e per regione e ripartizione geografica della CCIAA che ha levato il protesto</t>
  </si>
  <si>
    <t>Tavola 14 - Assegni protestati per tipo di soggetto e per regione e ripartizione geografica della CCIAA che ha levato il protesto</t>
  </si>
  <si>
    <t>Tavola 15 - Assegni protestati per tipo di soggetto e  per regione e ripartizione geografica della CCIAA che ha levato il protesto</t>
  </si>
  <si>
    <t>Tavola 16 - Cambiali emesse e tassi di utilizzo per regione e ripartizione geografica</t>
  </si>
  <si>
    <t>NON COMMENTATA</t>
  </si>
  <si>
    <t>Tavola 20 - Numero e ammontare di assegni emessi (a), numero e ammontare di assegni protestati, ammontare medio per assegni emessi e protestati, ammontare protestato ogni 10.000 euro di ammontare per assegni emessi, per regione e ripartizione geografica</t>
  </si>
  <si>
    <t>Tavola 19 - Assegni emessi (a), assegni protestati e tassi di assegni protestati per regione e ripartizione geografica</t>
  </si>
  <si>
    <t>Tavola 18 - Assegni emessi (a) e tassi di utilizzo per regione e ripartizione geografica - Anni 2013-2019</t>
  </si>
  <si>
    <t>Tavola 17 - Cambiali emesse (a), cambiali protestate e tassi di cambiali protestate per regione e ripartizione geografica</t>
  </si>
  <si>
    <t>Tavola 23 - Persone fisiche e giuridiche protestate (a)</t>
  </si>
  <si>
    <t>Tavola 24 - Persone protestate per sesso</t>
  </si>
  <si>
    <t>Tavola 26 - Persone protestate per sesso, per regione e ripartizione geografica di residenza</t>
  </si>
  <si>
    <t>Tavola 28 - Persone protestate per provincia di residenza</t>
  </si>
  <si>
    <t>Tavola 29 - Persone protestate nate in Italia e all'Estero</t>
  </si>
  <si>
    <t xml:space="preserve">Tavola 30 - Persone protestate nate all'estero per Stato di nascita </t>
  </si>
  <si>
    <t>Tavola 31 - Persone protestate nate in Italia per sesso</t>
  </si>
  <si>
    <t>Tavola 32 - Persone protestate nate all'Estero per sesso</t>
  </si>
  <si>
    <t>Tavola 33 - Persone protestate per classe di età</t>
  </si>
  <si>
    <t>Tavola 34 - Età media per protestati nati in Italia e all'Estero, per sesso</t>
  </si>
  <si>
    <t>Tavola 36 - Persone protestate per numero di titoli di credito protestati nell'anno</t>
  </si>
  <si>
    <t xml:space="preserve">Tavola 38 - Persone protestate per una o più tipologie di titolodi credito protestato </t>
  </si>
  <si>
    <t xml:space="preserve">Tavola 37 - Persone protestate per una o più tipologie di titolo di credito protestato </t>
  </si>
  <si>
    <t>Tavola 41 - Imprese protestate, per regione e ripartizione geografica di residenza</t>
  </si>
  <si>
    <t>Tavola 43 - Imprese protestate per provincia di residenza</t>
  </si>
  <si>
    <t>Tavola 44 - Imprese protestate per numero di titoli di credito protestati nell'anno</t>
  </si>
  <si>
    <t>Tavola 45 - Imprese protestate per tipologia di titolo di credito protestato</t>
  </si>
  <si>
    <t>Tavola 46 - Imprese protestate per tipologia di titolo di credito protestato</t>
  </si>
  <si>
    <t>Tavola 48 - Ammontare dei protesti per tipo di effetto e regione della CCIAA che ha levato il protesto</t>
  </si>
  <si>
    <t>Tavola 49 - Ammontare dei protesti per tipo di effetto e regione della CCIAA che ha levato il protesto</t>
  </si>
  <si>
    <t>Tavola 50 - Ammontare dei protesti per tipo di effetto e regione della Camera di Commercio che ha levato il protesto</t>
  </si>
  <si>
    <t>Tavola 51 - Importo medio per protesto, per tipo di effetto e ripartizione geografica della CCIAA che ha levato il protesto</t>
  </si>
  <si>
    <t>Tavola 52  - Importo medio per protesto, per tipologia di soggetto protestato e ripartizione geografica della CCIAA che ha levato il protesto</t>
  </si>
  <si>
    <t>Tavola 53 - Importo medio per cambiale protestata, per tipo di soggetto protestato e ripartizione geografica della CCIAA che ha levato il protesto</t>
  </si>
  <si>
    <t>Tavola 54 - Importo medio per assegno protestato, per tipo di soggetto e ripartizione geografica della CCIAA che ha levato il protesto</t>
  </si>
  <si>
    <t>Tavola 56 - Importo medio per persona protestata, per sesso</t>
  </si>
  <si>
    <t>Tavola 57 - Importo medio per persona protestata nata in Italia e all'Estero, per sesso</t>
  </si>
  <si>
    <t>Tavola 58 - Importo medio per persona protestata, per classe di età</t>
  </si>
  <si>
    <t>Tavola 59 - Importo medio per persona protestata, per tipologia di titolo di credito protestato</t>
  </si>
  <si>
    <t>Tavola 60 - Importo medio per per persona protestata da una o più CCIAA per uno o più titoli di credito protestati</t>
  </si>
  <si>
    <t xml:space="preserve">Importo medio per impresa protestata da una o più CCIAA che ha levato il protesto - Anni 2013-2019, valori in euro </t>
  </si>
  <si>
    <t xml:space="preserve">(b) Per gli anni 2013, 2014 e 2018, il totale dei protesti differisce dalla somma delle due tipologie di effetto ("cambiali e tratte accettate" e "assegni") perché include i protesti iscritti al REPR  per i quali non è stato possibile distinguere a quali delle due tipologie di effetto appartengano. 
In particolare risulta non indicato la tipologia di effetto per 1 protesto in Sicilia (e quindi nelle Isole) nel 2013; per 1 protesto nel Lazio (e quindi al Centro) e 1 in Puglia (e quindi al Sud) nel 2014 e per 1  protesto in Calabria (e quindi al Sud) nel 2018. </t>
  </si>
  <si>
    <t>Tavola 62 - Importo medio per impresa protestata, per tipologia di titolo di credito protestato</t>
  </si>
  <si>
    <t xml:space="preserve">Tavola 63 - Importo medio per impresa protestata da una o più CCIAA che ha levato il protesto </t>
  </si>
  <si>
    <t>1239 (a)</t>
  </si>
  <si>
    <t>Persone protestate da una o più CCIAA che hanno levato il protesto - Anni 2013-2019, valori assoluti e composizione percentuale</t>
  </si>
  <si>
    <t xml:space="preserve">Tavola 39 - Persone protestate da una o più CCIAA che hanno levato il protesto </t>
  </si>
  <si>
    <t>Imprese protestate da una o più CCIAA che hanno levato il protesto, Anni 2013-2019, valori assoluti e percentuali</t>
  </si>
  <si>
    <t>Tavola 47 - Imprese protestate da una o più CCIAA che hanno levato il protesto</t>
  </si>
  <si>
    <t>(a) Nel 2016, in corrispndenza delle Isole, l'importo medio per cambiale associata a persona fisica è anomalo, rispetto agli anni precedenti, a causa di una cambiale dall'importo molto elevato.</t>
  </si>
  <si>
    <t>Totale Italia (c)</t>
  </si>
  <si>
    <t>Tavola 21 - Tasso di persone protestate sulla popolazione media residente (a) per regione e ripartizione geografica di residenza del protestato (b)</t>
  </si>
  <si>
    <t>(c) Il tasso delle persone protestate in corrispondenza del "Totale Italia con residenza indicata" è calcolato sul totale delle persone protestate per le quali si conosce la regione di residenza.</t>
  </si>
  <si>
    <t>(d) Il tasso delle persone protestate in corrispondenza del "Totale Italia" è calcolato sul numero delle persone protestate per le quali non è stato possibile individuare la regione di residenza.</t>
  </si>
  <si>
    <t>Italia con residenza indicata (c)</t>
  </si>
  <si>
    <t>Totale Italia (d)</t>
  </si>
  <si>
    <t>(b) Per residenza si intende il domicilio della persona protestata.</t>
  </si>
  <si>
    <t>Tavola 22 - Tasso di imprese protestate, per regione e ripartizione geografica di residenza (a)</t>
  </si>
  <si>
    <t>Anni 2013-2019, Imprese protestate ogni 1.000 imprese attive (b)</t>
  </si>
  <si>
    <t>Totale Italia con residenza indicata (c)</t>
  </si>
  <si>
    <t>Totale ITALIA (d)</t>
  </si>
  <si>
    <t>(c) Il tasso delle imprese protestate in corrispondenza del "Totale Italia con residenza indicata" è calcolato sul totale delle imprese protestate per le quali si conosce la regione di residenza.</t>
  </si>
  <si>
    <t>(d) Il tasso delle imprese protestate in corrispondenza del "Totale Italia" è calcolato sul numero delle imprese protestate per le quali non è stato possibile individuare la regione di residenza.</t>
  </si>
  <si>
    <t>(a) Per residenza si intende il domicilio dell'impresa protestata.</t>
  </si>
  <si>
    <t>(b) Il numero di imprese protestate ad un certo anno è stato confrontato con il numero di imprese attive nell’anno precedente, ottenute dal “Registro Statistico delle Imprese Attive (ASIA)” dell’Istat. Tale scelta è motivata dal fatto che alcune imprese potrebbero risultare non più attive già nel corso dell’anno in cui vengono iscritte al REPR.</t>
  </si>
  <si>
    <t>Campania (b)</t>
  </si>
  <si>
    <t>Sud (b)</t>
  </si>
  <si>
    <t>Totale Italia con residenza indicata (c) (b)</t>
  </si>
  <si>
    <t>(d) Il "Totale Italia con residenza indicata" comprende il totale delle persone protestate per le quali si conosce la regione di residenza.</t>
  </si>
  <si>
    <t>(d) Il "totale ITALIA" comprende anche le persone protestate per le quali non si conosce la regione di residenza.</t>
  </si>
  <si>
    <t>(c) Il "Totale Italia con residenza indicata" comprende il totale delle persone protestate per le quali si conosce la regione di residenza.</t>
  </si>
  <si>
    <t>(b) Per l'anno 2019 il totale per la regione Campania, per la ripartizione Sud e per l'Italia comprende anche una persona protestata della quale non si conosce il sesso.</t>
  </si>
  <si>
    <t>(a) Per residenza si intende il domicilio della persona protestata.</t>
  </si>
  <si>
    <t>Tavola 27 - Persone protestate per sesso e provincia di residenza (a)</t>
  </si>
  <si>
    <t>(b) Per l'anno 2019 il totale della provincia di Salerno e di conseguenza il totale Italia comprendono anche una persona protestata della quale non si conosce il sesso.</t>
  </si>
  <si>
    <t>(c) Al 2018 le provincia erano 107.  Pertanto nei dati del 2018 sono presenti  le province di  Barletta-Andria-Trani, Monza e Brianza, Sud Sardegna</t>
  </si>
  <si>
    <t>Salerno (b)</t>
  </si>
  <si>
    <t xml:space="preserve">2018 (c) </t>
  </si>
  <si>
    <t>Totale Italia con residenza indicata (a) (d)</t>
  </si>
  <si>
    <t>Totale Italia (e)</t>
  </si>
  <si>
    <t>(e) Il "totale ITALIA" comprende anche le persone protestate per le quali non si conosce la regione di residenza.</t>
  </si>
  <si>
    <t>Tavola 35 - Età media per protestati nati in Italia e all'Estero, per regione di residenza (a)</t>
  </si>
  <si>
    <t>Tavola 40 - Imprese protestate, per regione e ripartizione geografica di residenza (a)</t>
  </si>
  <si>
    <t>Totale Italia con residenza indicata (b)</t>
  </si>
  <si>
    <t>(b) Il "Totale Italia con residenza indicata" comprende il totale delleimprese protestate per le quali si conosce la regione di residenza.</t>
  </si>
  <si>
    <t>(c) Il "totale ITALIA" comprende anche le imprese protestate per le quali non si conosce la regione di residenza.</t>
  </si>
  <si>
    <t>Tavola 42 - Imprese protestate per provincia di residenza (a)</t>
  </si>
  <si>
    <t>(b) Il "Totale Italia con residenza indicata" comprende il totale delle imprese protestate per le quali si conosce la provincia di residenza.</t>
  </si>
  <si>
    <t>(c) Il "totale ITALIA" comprende anche le imprese protestate per le quali non si conosce la provincia di residenza.</t>
  </si>
  <si>
    <t xml:space="preserve">(a) Per residenza si intende il domicilio delle imprese protestate. </t>
  </si>
  <si>
    <t>Tavola 55 - Importo medio per persona protestata, per regione e ripartizione geografica di residenza (a) del protestato</t>
  </si>
  <si>
    <t>Tavola 61 - Importo medio per impresa protestata, per regione e ripartizione geografica di residenza (a) della impresa</t>
  </si>
  <si>
    <t>Numerazione</t>
  </si>
  <si>
    <t xml:space="preserve">Tasso di persone protestate sulla popolazione media residente (a) per regione e ripartizione geografica di residenza del protestato (b) - Anni 2013-2019, persone protestate ogni 1.000 abitanti; uomini e donne protestate rispettivamente ogni 1.000 persone dello stesso sesso </t>
  </si>
  <si>
    <t>Tasso di imprese protestate, per regione e ripartizione geografica di residenza (a) - Anni 2013-2019, Imprese protestate ogni 1.000 imprese attive (b)</t>
  </si>
  <si>
    <t>Persone protestate per sesso, per regione e ripartizione geografica di residenza (a) - Anni 2013-2019, valori assoluti</t>
  </si>
  <si>
    <t>Persone protestate per sesso, per regione e ripartizione geografica di residenza - Anni 2013-2019, composizione percentuale sul totale Italia</t>
  </si>
  <si>
    <t>Persone protestate per sesso e provincia di residenza (a) - Anni 2013-2019, valori assoluti</t>
  </si>
  <si>
    <t>Persone protestate per provincia di residenza - Anni 2013-2019, composizione percentuale sul totale Italia</t>
  </si>
  <si>
    <t>Età media per protestati nati in Italia e all'Estero, per regione di residenza (a) - Anni 2013-2019</t>
  </si>
  <si>
    <t>Imprese protestate, per regione e ripartizione geografica di residenza (a) - Anni 2013-2019, valori assoluti</t>
  </si>
  <si>
    <t>Imprese protestate, per regione e ripartizione geografica di residenza - Anni 2013-2019, composizione percentuale sul totale Italia</t>
  </si>
  <si>
    <t>Imprese protestate per provincia di residenza (a) - Anni 2013-2019, valori assoluti</t>
  </si>
  <si>
    <t>Imprese protestate per provincia di residenza - Anni 2013-2019, composizione percentuale sul totale Italia</t>
  </si>
  <si>
    <t>Importo medio per persona protestata, per regione e ripartizione geografica di residenza (a) del protestato - Anni 2013-2019, valori in euro</t>
  </si>
  <si>
    <t>Importo medio per impresa protestata, per regione e ripartizione geografica di residenza (a) della impresa - Anni 2013-2019, valori in euro</t>
  </si>
  <si>
    <t>Per il 2013 l'ammontare relativo al protesto che non è stato possibile identificare nelle Isole come cambiale o assegno è pari a 604 euro ; nel 2014 l'ammontare relativo al protesto non indicato al Centro è pari a 672 euro, mentre quello non indicato al Sud è pari a 50 euro; nel 2018 per il protesto non indicato al Sud, l'ammontare è pari a 1 euro.</t>
  </si>
  <si>
    <t>Tavola 25 - Persone protestate per sesso, per regione e ripartizione geografica di residenza (a)</t>
  </si>
  <si>
    <t>da più di una CCIAA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</si>
</sst>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#,##0_ ;\-#,##0\ "/>
    <numFmt numFmtId="168" formatCode="#,##0.0_ ;\-#,##0.0\ "/>
    <numFmt numFmtId="169" formatCode="_-* #,##0.0_-;\-* #,##0.0_-;_-* &quot;-&quot;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8"/>
      <name val="Arial Narrow"/>
      <family val="2"/>
    </font>
    <font>
      <b/>
      <sz val="7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0"/>
      <name val="Arial"/>
      <family val="2"/>
    </font>
    <font>
      <sz val="18"/>
      <color theme="3"/>
      <name val="Cambria"/>
      <family val="2"/>
      <scheme val="maj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.5"/>
      <color rgb="FF000000"/>
      <name val="Arial"/>
    </font>
    <font>
      <sz val="10"/>
      <name val="Arial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7" applyNumberFormat="0" applyAlignment="0" applyProtection="0"/>
    <xf numFmtId="0" fontId="13" fillId="6" borderId="8" applyNumberFormat="0" applyAlignment="0" applyProtection="0"/>
    <xf numFmtId="0" fontId="14" fillId="6" borderId="7" applyNumberFormat="0" applyAlignment="0" applyProtection="0"/>
    <xf numFmtId="0" fontId="15" fillId="0" borderId="9" applyNumberFormat="0" applyFill="0" applyAlignment="0" applyProtection="0"/>
    <xf numFmtId="0" fontId="16" fillId="7" borderId="10" applyNumberFormat="0" applyAlignment="0" applyProtection="0"/>
    <xf numFmtId="0" fontId="3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0" fontId="34" fillId="0" borderId="0"/>
    <xf numFmtId="0" fontId="2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/>
    <xf numFmtId="0" fontId="35" fillId="0" borderId="0"/>
    <xf numFmtId="43" fontId="1" fillId="0" borderId="0" applyFont="0" applyFill="0" applyBorder="0" applyAlignment="0" applyProtection="0"/>
  </cellStyleXfs>
  <cellXfs count="573">
    <xf numFmtId="0" fontId="0" fillId="0" borderId="0" xfId="0"/>
    <xf numFmtId="0" fontId="0" fillId="0" borderId="1" xfId="0" applyBorder="1"/>
    <xf numFmtId="0" fontId="0" fillId="0" borderId="0" xfId="0" applyBorder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/>
    <xf numFmtId="0" fontId="0" fillId="0" borderId="0" xfId="0" applyFill="1"/>
    <xf numFmtId="166" fontId="0" fillId="0" borderId="0" xfId="0" applyNumberFormat="1"/>
    <xf numFmtId="1" fontId="0" fillId="0" borderId="0" xfId="0" applyNumberFormat="1"/>
    <xf numFmtId="165" fontId="0" fillId="0" borderId="0" xfId="1" applyNumberFormat="1" applyFont="1" applyBorder="1"/>
    <xf numFmtId="0" fontId="2" fillId="0" borderId="0" xfId="0" applyFont="1"/>
    <xf numFmtId="0" fontId="0" fillId="0" borderId="0" xfId="0" applyFill="1" applyBorder="1"/>
    <xf numFmtId="166" fontId="0" fillId="0" borderId="0" xfId="0" applyNumberFormat="1" applyFill="1"/>
    <xf numFmtId="0" fontId="0" fillId="0" borderId="1" xfId="0" applyFill="1" applyBorder="1"/>
    <xf numFmtId="0" fontId="0" fillId="0" borderId="0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/>
    <xf numFmtId="164" fontId="0" fillId="0" borderId="0" xfId="1" applyNumberFormat="1" applyFont="1" applyBorder="1"/>
    <xf numFmtId="165" fontId="0" fillId="0" borderId="0" xfId="1" applyNumberFormat="1" applyFont="1" applyFill="1" applyBorder="1"/>
    <xf numFmtId="0" fontId="0" fillId="0" borderId="0" xfId="0"/>
    <xf numFmtId="167" fontId="0" fillId="0" borderId="0" xfId="1" applyNumberFormat="1" applyFont="1"/>
    <xf numFmtId="166" fontId="0" fillId="0" borderId="1" xfId="0" applyNumberFormat="1" applyBorder="1"/>
    <xf numFmtId="167" fontId="0" fillId="0" borderId="0" xfId="0" applyNumberFormat="1"/>
    <xf numFmtId="3" fontId="0" fillId="0" borderId="0" xfId="0" applyNumberFormat="1"/>
    <xf numFmtId="1" fontId="0" fillId="0" borderId="0" xfId="0" applyNumberFormat="1" applyFill="1"/>
    <xf numFmtId="0" fontId="18" fillId="0" borderId="0" xfId="0" applyFont="1"/>
    <xf numFmtId="165" fontId="18" fillId="0" borderId="0" xfId="1" applyNumberFormat="1" applyFont="1" applyBorder="1"/>
    <xf numFmtId="0" fontId="0" fillId="0" borderId="0" xfId="0" applyFont="1"/>
    <xf numFmtId="166" fontId="18" fillId="0" borderId="0" xfId="0" applyNumberFormat="1" applyFont="1"/>
    <xf numFmtId="166" fontId="18" fillId="0" borderId="0" xfId="0" applyNumberFormat="1" applyFont="1" applyFill="1"/>
    <xf numFmtId="166" fontId="2" fillId="0" borderId="0" xfId="0" applyNumberFormat="1" applyFont="1"/>
    <xf numFmtId="166" fontId="22" fillId="0" borderId="0" xfId="0" applyNumberFormat="1" applyFont="1"/>
    <xf numFmtId="165" fontId="2" fillId="0" borderId="0" xfId="1" applyNumberFormat="1" applyFont="1" applyBorder="1"/>
    <xf numFmtId="165" fontId="1" fillId="0" borderId="0" xfId="1" applyNumberFormat="1" applyFont="1" applyBorder="1"/>
    <xf numFmtId="0" fontId="0" fillId="0" borderId="3" xfId="0" applyBorder="1" applyAlignment="1">
      <alignment vertical="center" wrapText="1"/>
    </xf>
    <xf numFmtId="0" fontId="18" fillId="0" borderId="0" xfId="0" applyFont="1" applyFill="1"/>
    <xf numFmtId="167" fontId="18" fillId="0" borderId="0" xfId="1" applyNumberFormat="1" applyFont="1"/>
    <xf numFmtId="0" fontId="18" fillId="0" borderId="0" xfId="0" applyFont="1" applyBorder="1"/>
    <xf numFmtId="168" fontId="0" fillId="0" borderId="0" xfId="1" applyNumberFormat="1" applyFont="1"/>
    <xf numFmtId="168" fontId="0" fillId="0" borderId="0" xfId="0" applyNumberFormat="1"/>
    <xf numFmtId="0" fontId="0" fillId="0" borderId="1" xfId="0" applyBorder="1" applyAlignment="1">
      <alignment horizontal="right"/>
    </xf>
    <xf numFmtId="168" fontId="18" fillId="0" borderId="0" xfId="1" applyNumberFormat="1" applyFont="1"/>
    <xf numFmtId="0" fontId="0" fillId="0" borderId="0" xfId="0" applyAlignment="1">
      <alignment horizontal="center" wrapText="1"/>
    </xf>
    <xf numFmtId="0" fontId="23" fillId="0" borderId="0" xfId="0" applyFont="1" applyFill="1"/>
    <xf numFmtId="168" fontId="0" fillId="0" borderId="0" xfId="1" applyNumberFormat="1" applyFont="1" applyFill="1"/>
    <xf numFmtId="168" fontId="18" fillId="0" borderId="0" xfId="1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8" fillId="0" borderId="0" xfId="0" applyNumberFormat="1" applyFont="1" applyFill="1"/>
    <xf numFmtId="1" fontId="18" fillId="0" borderId="0" xfId="0" applyNumberFormat="1" applyFont="1" applyFill="1"/>
    <xf numFmtId="0" fontId="4" fillId="0" borderId="0" xfId="0" applyFont="1" applyFill="1"/>
    <xf numFmtId="166" fontId="4" fillId="0" borderId="0" xfId="0" applyNumberFormat="1" applyFont="1" applyFill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0" xfId="1" applyNumberFormat="1" applyFont="1" applyFill="1"/>
    <xf numFmtId="167" fontId="18" fillId="0" borderId="0" xfId="1" applyNumberFormat="1" applyFont="1" applyFill="1"/>
    <xf numFmtId="1" fontId="0" fillId="0" borderId="1" xfId="0" applyNumberFormat="1" applyBorder="1"/>
    <xf numFmtId="1" fontId="18" fillId="0" borderId="0" xfId="0" applyNumberFormat="1" applyFont="1"/>
    <xf numFmtId="167" fontId="18" fillId="0" borderId="0" xfId="0" applyNumberFormat="1" applyFont="1" applyFill="1"/>
    <xf numFmtId="164" fontId="0" fillId="0" borderId="0" xfId="1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5" fontId="18" fillId="0" borderId="0" xfId="0" applyNumberFormat="1" applyFont="1"/>
    <xf numFmtId="165" fontId="18" fillId="0" borderId="0" xfId="1" applyNumberFormat="1" applyFont="1" applyFill="1" applyBorder="1"/>
    <xf numFmtId="167" fontId="0" fillId="0" borderId="1" xfId="0" applyNumberFormat="1" applyBorder="1"/>
    <xf numFmtId="0" fontId="2" fillId="0" borderId="0" xfId="0" applyFont="1" applyBorder="1"/>
    <xf numFmtId="0" fontId="18" fillId="0" borderId="1" xfId="0" applyFont="1" applyFill="1" applyBorder="1"/>
    <xf numFmtId="167" fontId="18" fillId="0" borderId="1" xfId="1" applyNumberFormat="1" applyFont="1" applyFill="1" applyBorder="1"/>
    <xf numFmtId="167" fontId="18" fillId="0" borderId="1" xfId="0" applyNumberFormat="1" applyFont="1" applyFill="1" applyBorder="1"/>
    <xf numFmtId="166" fontId="18" fillId="0" borderId="1" xfId="0" applyNumberFormat="1" applyFont="1" applyFill="1" applyBorder="1"/>
    <xf numFmtId="165" fontId="20" fillId="0" borderId="0" xfId="1" applyNumberFormat="1" applyFont="1" applyFill="1" applyBorder="1"/>
    <xf numFmtId="167" fontId="0" fillId="0" borderId="0" xfId="0" applyNumberFormat="1" applyFill="1"/>
    <xf numFmtId="167" fontId="18" fillId="0" borderId="0" xfId="0" applyNumberFormat="1" applyFont="1"/>
    <xf numFmtId="3" fontId="18" fillId="0" borderId="1" xfId="0" applyNumberFormat="1" applyFont="1" applyFill="1" applyBorder="1"/>
    <xf numFmtId="166" fontId="0" fillId="0" borderId="1" xfId="0" applyNumberFormat="1" applyFill="1" applyBorder="1"/>
    <xf numFmtId="0" fontId="18" fillId="0" borderId="1" xfId="0" applyFont="1" applyBorder="1"/>
    <xf numFmtId="165" fontId="0" fillId="0" borderId="1" xfId="1" applyNumberFormat="1" applyFont="1" applyBorder="1"/>
    <xf numFmtId="166" fontId="18" fillId="0" borderId="0" xfId="0" applyNumberFormat="1" applyFont="1" applyFill="1" applyBorder="1"/>
    <xf numFmtId="166" fontId="18" fillId="0" borderId="0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9" fontId="0" fillId="0" borderId="0" xfId="0" applyNumberFormat="1"/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3" fontId="18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24" fillId="0" borderId="0" xfId="0" applyNumberFormat="1" applyFont="1" applyFill="1" applyAlignment="1">
      <alignment vertical="center"/>
    </xf>
    <xf numFmtId="168" fontId="18" fillId="0" borderId="0" xfId="0" applyNumberFormat="1" applyFont="1"/>
    <xf numFmtId="0" fontId="0" fillId="0" borderId="0" xfId="0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3" fontId="4" fillId="0" borderId="0" xfId="0" applyNumberFormat="1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8" fontId="18" fillId="0" borderId="0" xfId="0" applyNumberFormat="1" applyFont="1" applyFill="1"/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1" fontId="0" fillId="0" borderId="0" xfId="0" applyNumberFormat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3" fontId="18" fillId="0" borderId="0" xfId="0" applyNumberFormat="1" applyFont="1" applyFill="1" applyBorder="1"/>
    <xf numFmtId="0" fontId="22" fillId="0" borderId="0" xfId="0" applyFont="1"/>
    <xf numFmtId="165" fontId="22" fillId="0" borderId="0" xfId="1" applyNumberFormat="1" applyFont="1" applyBorder="1"/>
    <xf numFmtId="0" fontId="0" fillId="0" borderId="0" xfId="0"/>
    <xf numFmtId="0" fontId="28" fillId="33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166" fontId="22" fillId="0" borderId="0" xfId="0" applyNumberFormat="1" applyFont="1" applyFill="1"/>
    <xf numFmtId="165" fontId="0" fillId="0" borderId="3" xfId="1" applyNumberFormat="1" applyFont="1" applyBorder="1"/>
    <xf numFmtId="0" fontId="0" fillId="0" borderId="0" xfId="0" applyFont="1" applyBorder="1"/>
    <xf numFmtId="0" fontId="0" fillId="0" borderId="0" xfId="0"/>
    <xf numFmtId="0" fontId="27" fillId="33" borderId="0" xfId="0" applyFont="1" applyFill="1" applyAlignment="1">
      <alignment horizontal="center" vertical="top" wrapText="1"/>
    </xf>
    <xf numFmtId="3" fontId="28" fillId="33" borderId="0" xfId="0" applyNumberFormat="1" applyFont="1" applyFill="1" applyAlignment="1">
      <alignment vertical="top" wrapText="1"/>
    </xf>
    <xf numFmtId="0" fontId="28" fillId="33" borderId="0" xfId="0" applyFont="1" applyFill="1" applyAlignment="1">
      <alignment vertical="top" wrapText="1"/>
    </xf>
    <xf numFmtId="0" fontId="27" fillId="33" borderId="13" xfId="0" applyFont="1" applyFill="1" applyBorder="1" applyAlignment="1">
      <alignment horizontal="center" vertical="top" wrapText="1"/>
    </xf>
    <xf numFmtId="0" fontId="27" fillId="33" borderId="13" xfId="0" applyFont="1" applyFill="1" applyBorder="1" applyAlignment="1">
      <alignment horizontal="center" vertical="top" wrapText="1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8" fillId="0" borderId="0" xfId="0" applyNumberFormat="1" applyFont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1" applyNumberFormat="1" applyFont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21" fillId="0" borderId="0" xfId="0" applyFont="1"/>
    <xf numFmtId="3" fontId="0" fillId="0" borderId="0" xfId="0" applyNumberFormat="1"/>
    <xf numFmtId="3" fontId="18" fillId="0" borderId="0" xfId="0" applyNumberFormat="1" applyFont="1" applyFill="1"/>
    <xf numFmtId="0" fontId="18" fillId="0" borderId="0" xfId="0" applyFont="1" applyFill="1"/>
    <xf numFmtId="3" fontId="0" fillId="0" borderId="0" xfId="0" applyNumberFormat="1" applyFill="1"/>
    <xf numFmtId="1" fontId="0" fillId="0" borderId="0" xfId="0" applyNumberFormat="1"/>
    <xf numFmtId="1" fontId="18" fillId="0" borderId="0" xfId="0" applyNumberFormat="1" applyFont="1"/>
    <xf numFmtId="3" fontId="0" fillId="0" borderId="0" xfId="0" applyNumberFormat="1"/>
    <xf numFmtId="3" fontId="0" fillId="0" borderId="0" xfId="0" applyNumberFormat="1"/>
    <xf numFmtId="3" fontId="18" fillId="0" borderId="0" xfId="0" applyNumberFormat="1" applyFont="1" applyFill="1"/>
    <xf numFmtId="3" fontId="0" fillId="0" borderId="0" xfId="0" applyNumberFormat="1" applyFont="1" applyFill="1"/>
    <xf numFmtId="168" fontId="2" fillId="0" borderId="0" xfId="0" applyNumberFormat="1" applyFont="1"/>
    <xf numFmtId="167" fontId="2" fillId="0" borderId="0" xfId="1" applyNumberFormat="1" applyFont="1"/>
    <xf numFmtId="168" fontId="2" fillId="0" borderId="0" xfId="1" applyNumberFormat="1" applyFont="1" applyFill="1"/>
    <xf numFmtId="167" fontId="2" fillId="0" borderId="0" xfId="0" applyNumberFormat="1" applyFont="1"/>
    <xf numFmtId="168" fontId="2" fillId="0" borderId="0" xfId="1" applyNumberFormat="1" applyFont="1"/>
    <xf numFmtId="0" fontId="0" fillId="0" borderId="0" xfId="0"/>
    <xf numFmtId="166" fontId="0" fillId="0" borderId="0" xfId="0" applyNumberFormat="1"/>
    <xf numFmtId="0" fontId="2" fillId="0" borderId="0" xfId="0" applyFont="1"/>
    <xf numFmtId="166" fontId="2" fillId="0" borderId="0" xfId="0" applyNumberFormat="1" applyFont="1" applyFill="1"/>
    <xf numFmtId="3" fontId="2" fillId="0" borderId="0" xfId="0" applyNumberFormat="1" applyFont="1" applyFill="1"/>
    <xf numFmtId="1" fontId="2" fillId="0" borderId="0" xfId="0" applyNumberFormat="1" applyFont="1" applyFill="1"/>
    <xf numFmtId="0" fontId="29" fillId="0" borderId="0" xfId="0" applyFont="1" applyFill="1"/>
    <xf numFmtId="0" fontId="2" fillId="0" borderId="0" xfId="0" applyFont="1" applyFill="1"/>
    <xf numFmtId="1" fontId="0" fillId="0" borderId="0" xfId="0" applyNumberFormat="1" applyFill="1" applyBorder="1"/>
    <xf numFmtId="166" fontId="4" fillId="0" borderId="0" xfId="0" applyNumberFormat="1" applyFont="1"/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66" fontId="20" fillId="0" borderId="0" xfId="0" applyNumberFormat="1" applyFont="1" applyBorder="1"/>
    <xf numFmtId="164" fontId="20" fillId="0" borderId="0" xfId="0" applyNumberFormat="1" applyFont="1"/>
    <xf numFmtId="165" fontId="20" fillId="0" borderId="0" xfId="1" applyNumberFormat="1" applyFont="1"/>
    <xf numFmtId="0" fontId="20" fillId="0" borderId="0" xfId="0" applyFont="1"/>
    <xf numFmtId="0" fontId="20" fillId="0" borderId="0" xfId="0" applyFont="1" applyFill="1" applyBorder="1"/>
    <xf numFmtId="167" fontId="20" fillId="0" borderId="0" xfId="1" applyNumberFormat="1" applyFont="1" applyFill="1"/>
    <xf numFmtId="167" fontId="0" fillId="0" borderId="0" xfId="1" applyNumberFormat="1" applyFont="1" applyBorder="1"/>
    <xf numFmtId="165" fontId="20" fillId="0" borderId="0" xfId="49" applyNumberFormat="1" applyFont="1" applyBorder="1"/>
    <xf numFmtId="167" fontId="0" fillId="0" borderId="1" xfId="1" applyNumberFormat="1" applyFont="1" applyBorder="1"/>
    <xf numFmtId="167" fontId="20" fillId="0" borderId="0" xfId="1" applyNumberFormat="1" applyFont="1"/>
    <xf numFmtId="167" fontId="20" fillId="0" borderId="0" xfId="1" applyNumberFormat="1" applyFont="1" applyFill="1" applyBorder="1"/>
    <xf numFmtId="167" fontId="20" fillId="0" borderId="0" xfId="1" applyNumberFormat="1" applyFont="1" applyBorder="1"/>
    <xf numFmtId="0" fontId="20" fillId="0" borderId="0" xfId="0" applyFont="1" applyFill="1"/>
    <xf numFmtId="165" fontId="20" fillId="0" borderId="0" xfId="50" applyNumberFormat="1" applyFont="1" applyBorder="1"/>
    <xf numFmtId="166" fontId="20" fillId="0" borderId="0" xfId="0" applyNumberFormat="1" applyFont="1"/>
    <xf numFmtId="165" fontId="20" fillId="0" borderId="0" xfId="1" applyNumberFormat="1" applyFont="1" applyBorder="1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6" fontId="2" fillId="0" borderId="0" xfId="0" applyNumberFormat="1" applyFont="1" applyFill="1" applyBorder="1"/>
    <xf numFmtId="166" fontId="2" fillId="0" borderId="1" xfId="0" applyNumberFormat="1" applyFont="1" applyFill="1" applyBorder="1"/>
    <xf numFmtId="167" fontId="0" fillId="0" borderId="0" xfId="1" quotePrefix="1" applyNumberFormat="1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/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167" fontId="20" fillId="0" borderId="1" xfId="1" applyNumberFormat="1" applyFont="1" applyBorder="1"/>
    <xf numFmtId="167" fontId="4" fillId="0" borderId="0" xfId="1" applyNumberFormat="1" applyFont="1"/>
    <xf numFmtId="165" fontId="18" fillId="0" borderId="0" xfId="1" applyNumberFormat="1" applyFont="1"/>
    <xf numFmtId="165" fontId="0" fillId="0" borderId="0" xfId="1" applyNumberFormat="1" applyFont="1" applyFill="1"/>
    <xf numFmtId="165" fontId="20" fillId="0" borderId="0" xfId="1" applyNumberFormat="1" applyFont="1" applyFill="1"/>
    <xf numFmtId="165" fontId="20" fillId="0" borderId="0" xfId="50" applyNumberFormat="1" applyFont="1" applyFill="1" applyBorder="1"/>
    <xf numFmtId="0" fontId="20" fillId="0" borderId="1" xfId="0" applyFont="1" applyFill="1" applyBorder="1"/>
    <xf numFmtId="165" fontId="20" fillId="0" borderId="1" xfId="1" applyNumberFormat="1" applyFont="1" applyBorder="1"/>
    <xf numFmtId="165" fontId="18" fillId="0" borderId="1" xfId="1" applyNumberFormat="1" applyFont="1" applyBorder="1"/>
    <xf numFmtId="164" fontId="18" fillId="0" borderId="0" xfId="0" applyNumberFormat="1" applyFont="1" applyBorder="1"/>
    <xf numFmtId="167" fontId="18" fillId="0" borderId="0" xfId="1" applyNumberFormat="1" applyFont="1" applyFill="1" applyBorder="1"/>
    <xf numFmtId="167" fontId="0" fillId="0" borderId="1" xfId="1" applyNumberFormat="1" applyFont="1" applyFill="1" applyBorder="1"/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31" fillId="0" borderId="1" xfId="0" applyFont="1" applyFill="1" applyBorder="1"/>
    <xf numFmtId="0" fontId="0" fillId="0" borderId="1" xfId="0" applyBorder="1" applyAlignment="1">
      <alignment horizontal="right" vertical="top" wrapText="1"/>
    </xf>
    <xf numFmtId="0" fontId="0" fillId="0" borderId="0" xfId="0"/>
    <xf numFmtId="0" fontId="0" fillId="0" borderId="1" xfId="0" applyFill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65" fontId="0" fillId="0" borderId="0" xfId="0" applyNumberFormat="1" applyFill="1"/>
    <xf numFmtId="165" fontId="18" fillId="0" borderId="0" xfId="0" applyNumberFormat="1" applyFont="1" applyFill="1"/>
    <xf numFmtId="165" fontId="0" fillId="0" borderId="1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/>
    <xf numFmtId="164" fontId="18" fillId="0" borderId="0" xfId="0" applyNumberFormat="1" applyFont="1" applyFill="1"/>
    <xf numFmtId="165" fontId="18" fillId="0" borderId="0" xfId="0" applyNumberFormat="1" applyFont="1" applyFill="1" applyBorder="1"/>
    <xf numFmtId="0" fontId="0" fillId="0" borderId="0" xfId="0" applyBorder="1" applyAlignment="1">
      <alignment vertical="center"/>
    </xf>
    <xf numFmtId="3" fontId="28" fillId="33" borderId="0" xfId="0" applyNumberFormat="1" applyFont="1" applyFill="1" applyAlignment="1">
      <alignment vertical="top" wrapText="1"/>
    </xf>
    <xf numFmtId="165" fontId="0" fillId="0" borderId="0" xfId="0" applyNumberFormat="1" applyFill="1" applyBorder="1"/>
    <xf numFmtId="165" fontId="2" fillId="0" borderId="0" xfId="0" applyNumberFormat="1" applyFont="1" applyFill="1"/>
    <xf numFmtId="165" fontId="2" fillId="0" borderId="0" xfId="1" applyNumberFormat="1" applyFont="1" applyFill="1"/>
    <xf numFmtId="165" fontId="0" fillId="0" borderId="1" xfId="1" applyNumberFormat="1" applyFont="1" applyFill="1" applyBorder="1"/>
    <xf numFmtId="164" fontId="2" fillId="0" borderId="0" xfId="0" applyNumberFormat="1" applyFont="1" applyFill="1"/>
    <xf numFmtId="165" fontId="20" fillId="0" borderId="1" xfId="50" applyNumberFormat="1" applyFont="1" applyFill="1" applyBorder="1"/>
    <xf numFmtId="167" fontId="2" fillId="0" borderId="0" xfId="0" applyNumberFormat="1" applyFont="1" applyFill="1"/>
    <xf numFmtId="164" fontId="18" fillId="0" borderId="1" xfId="0" applyNumberFormat="1" applyFont="1" applyFill="1" applyBorder="1"/>
    <xf numFmtId="165" fontId="32" fillId="0" borderId="0" xfId="1" applyNumberFormat="1" applyFont="1" applyFill="1"/>
    <xf numFmtId="167" fontId="4" fillId="0" borderId="0" xfId="1" applyNumberFormat="1" applyFont="1" applyFill="1"/>
    <xf numFmtId="165" fontId="18" fillId="0" borderId="1" xfId="1" applyNumberFormat="1" applyFont="1" applyFill="1" applyBorder="1"/>
    <xf numFmtId="167" fontId="2" fillId="0" borderId="0" xfId="1" applyNumberFormat="1" applyFont="1" applyFill="1"/>
    <xf numFmtId="165" fontId="18" fillId="0" borderId="0" xfId="1" applyNumberFormat="1" applyFont="1" applyFill="1"/>
    <xf numFmtId="0" fontId="0" fillId="0" borderId="0" xfId="0"/>
    <xf numFmtId="0" fontId="0" fillId="0" borderId="0" xfId="0" quotePrefix="1" applyFill="1" applyAlignment="1">
      <alignment horizontal="right"/>
    </xf>
    <xf numFmtId="166" fontId="0" fillId="0" borderId="0" xfId="0" applyNumberFormat="1" applyFill="1" applyBorder="1" applyAlignment="1">
      <alignment vertical="center" wrapText="1"/>
    </xf>
    <xf numFmtId="0" fontId="18" fillId="0" borderId="0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68" fontId="0" fillId="0" borderId="0" xfId="0" applyNumberFormat="1" applyFill="1"/>
    <xf numFmtId="168" fontId="2" fillId="0" borderId="0" xfId="0" applyNumberFormat="1" applyFont="1" applyFill="1"/>
    <xf numFmtId="0" fontId="0" fillId="0" borderId="0" xfId="0"/>
    <xf numFmtId="0" fontId="0" fillId="0" borderId="0" xfId="0" applyFill="1" applyBorder="1"/>
    <xf numFmtId="166" fontId="0" fillId="0" borderId="0" xfId="0" applyNumberFormat="1" applyFill="1"/>
    <xf numFmtId="0" fontId="0" fillId="0" borderId="0" xfId="0" applyFill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9" fontId="0" fillId="0" borderId="0" xfId="0" applyNumberFormat="1" applyFill="1"/>
    <xf numFmtId="169" fontId="18" fillId="0" borderId="0" xfId="0" applyNumberFormat="1" applyFont="1" applyFill="1"/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6" fontId="0" fillId="0" borderId="0" xfId="0" applyNumberFormat="1" applyFill="1"/>
    <xf numFmtId="164" fontId="0" fillId="0" borderId="0" xfId="0" applyNumberFormat="1" applyFill="1"/>
    <xf numFmtId="165" fontId="18" fillId="0" borderId="0" xfId="0" applyNumberFormat="1" applyFont="1" applyFill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18" fillId="0" borderId="0" xfId="0" applyNumberFormat="1" applyFont="1" applyFill="1"/>
    <xf numFmtId="164" fontId="18" fillId="0" borderId="0" xfId="0" applyNumberFormat="1" applyFont="1" applyFill="1"/>
    <xf numFmtId="0" fontId="18" fillId="0" borderId="0" xfId="0" applyFont="1" applyFill="1"/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6" fontId="0" fillId="0" borderId="0" xfId="0" applyNumberFormat="1" applyFill="1"/>
    <xf numFmtId="0" fontId="0" fillId="0" borderId="1" xfId="0" applyBorder="1" applyAlignment="1">
      <alignment horizontal="center"/>
    </xf>
    <xf numFmtId="0" fontId="18" fillId="0" borderId="0" xfId="0" applyFont="1"/>
    <xf numFmtId="166" fontId="18" fillId="0" borderId="0" xfId="0" applyNumberFormat="1" applyFont="1"/>
    <xf numFmtId="0" fontId="0" fillId="0" borderId="0" xfId="0" applyFill="1" applyBorder="1" applyAlignment="1">
      <alignment horizontal="center"/>
    </xf>
    <xf numFmtId="166" fontId="18" fillId="0" borderId="0" xfId="0" applyNumberFormat="1" applyFont="1" applyFill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0" fillId="0" borderId="0" xfId="0" applyBorder="1" applyAlignment="1">
      <alignment horizontal="left"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16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64" applyNumberFormat="1" applyFont="1"/>
    <xf numFmtId="165" fontId="0" fillId="0" borderId="0" xfId="0" applyNumberFormat="1"/>
    <xf numFmtId="0" fontId="0" fillId="0" borderId="0" xfId="0" applyFill="1" applyAlignment="1">
      <alignment horizontal="left"/>
    </xf>
    <xf numFmtId="165" fontId="0" fillId="0" borderId="0" xfId="64" applyNumberFormat="1" applyFont="1" applyFill="1"/>
    <xf numFmtId="165" fontId="0" fillId="0" borderId="0" xfId="64" applyNumberFormat="1" applyFont="1" applyBorder="1"/>
    <xf numFmtId="166" fontId="0" fillId="0" borderId="0" xfId="0" applyNumberFormat="1" applyBorder="1"/>
    <xf numFmtId="164" fontId="0" fillId="0" borderId="0" xfId="64" applyNumberFormat="1" applyFont="1"/>
    <xf numFmtId="0" fontId="2" fillId="0" borderId="0" xfId="0" applyFont="1"/>
    <xf numFmtId="164" fontId="0" fillId="0" borderId="0" xfId="64" applyNumberFormat="1" applyFont="1" applyBorder="1"/>
    <xf numFmtId="165" fontId="0" fillId="0" borderId="0" xfId="0" applyNumberFormat="1" applyFill="1"/>
    <xf numFmtId="165" fontId="0" fillId="0" borderId="0" xfId="64" applyNumberFormat="1" applyFont="1" applyFill="1" applyBorder="1"/>
    <xf numFmtId="0" fontId="0" fillId="0" borderId="0" xfId="0" applyBorder="1" applyAlignment="1">
      <alignment horizontal="left" wrapText="1"/>
    </xf>
    <xf numFmtId="164" fontId="0" fillId="0" borderId="0" xfId="0" applyNumberFormat="1" applyFill="1"/>
    <xf numFmtId="168" fontId="0" fillId="0" borderId="0" xfId="64" applyNumberFormat="1" applyFont="1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64" applyNumberFormat="1" applyFont="1"/>
    <xf numFmtId="165" fontId="0" fillId="0" borderId="0" xfId="0" applyNumberFormat="1"/>
    <xf numFmtId="165" fontId="0" fillId="0" borderId="0" xfId="64" applyNumberFormat="1" applyFont="1" applyBorder="1"/>
    <xf numFmtId="164" fontId="0" fillId="0" borderId="0" xfId="64" applyNumberFormat="1" applyFont="1"/>
    <xf numFmtId="166" fontId="0" fillId="0" borderId="0" xfId="0" applyNumberFormat="1"/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top" wrapText="1"/>
    </xf>
    <xf numFmtId="166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left"/>
    </xf>
    <xf numFmtId="2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36" fillId="0" borderId="0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 indent="1"/>
    </xf>
    <xf numFmtId="168" fontId="0" fillId="0" borderId="0" xfId="1" applyNumberFormat="1" applyFont="1" applyBorder="1"/>
    <xf numFmtId="164" fontId="0" fillId="0" borderId="0" xfId="1" applyNumberFormat="1" applyFont="1"/>
    <xf numFmtId="164" fontId="0" fillId="0" borderId="0" xfId="1" applyNumberFormat="1" applyFont="1" applyFill="1"/>
    <xf numFmtId="166" fontId="0" fillId="0" borderId="0" xfId="1" applyNumberFormat="1" applyFont="1"/>
    <xf numFmtId="166" fontId="0" fillId="0" borderId="0" xfId="1" applyNumberFormat="1" applyFont="1" applyBorder="1"/>
    <xf numFmtId="49" fontId="0" fillId="0" borderId="0" xfId="0" applyNumberFormat="1" applyBorder="1"/>
    <xf numFmtId="49" fontId="0" fillId="0" borderId="1" xfId="0" applyNumberFormat="1" applyBorder="1" applyAlignment="1">
      <alignment horizontal="center"/>
    </xf>
    <xf numFmtId="165" fontId="0" fillId="0" borderId="0" xfId="0" applyNumberFormat="1" applyBorder="1"/>
    <xf numFmtId="46" fontId="0" fillId="0" borderId="0" xfId="0" applyNumberFormat="1" applyFill="1"/>
    <xf numFmtId="20" fontId="0" fillId="0" borderId="0" xfId="0" applyNumberFormat="1" applyFill="1"/>
    <xf numFmtId="46" fontId="0" fillId="0" borderId="0" xfId="0" applyNumberFormat="1" applyFill="1" applyBorder="1"/>
    <xf numFmtId="46" fontId="0" fillId="0" borderId="1" xfId="0" applyNumberFormat="1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37" fillId="0" borderId="0" xfId="0" applyFont="1" applyFill="1" applyBorder="1"/>
    <xf numFmtId="0" fontId="37" fillId="0" borderId="1" xfId="0" applyFont="1" applyFill="1" applyBorder="1"/>
    <xf numFmtId="0" fontId="0" fillId="0" borderId="0" xfId="0" applyAlignment="1">
      <alignment wrapText="1"/>
    </xf>
    <xf numFmtId="0" fontId="0" fillId="0" borderId="2" xfId="0" applyFill="1" applyBorder="1"/>
    <xf numFmtId="164" fontId="0" fillId="0" borderId="0" xfId="0" applyNumberFormat="1" applyBorder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/>
    <xf numFmtId="166" fontId="0" fillId="0" borderId="0" xfId="0" applyNumberFormat="1" applyFill="1" applyBorder="1"/>
    <xf numFmtId="0" fontId="28" fillId="0" borderId="0" xfId="0" applyFont="1" applyBorder="1" applyAlignment="1">
      <alignment vertical="top" wrapText="1"/>
    </xf>
    <xf numFmtId="1" fontId="28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4" fontId="0" fillId="0" borderId="0" xfId="0" applyNumberFormat="1" applyFill="1" applyAlignment="1">
      <alignment horizontal="left"/>
    </xf>
    <xf numFmtId="0" fontId="0" fillId="0" borderId="2" xfId="0" applyBorder="1" applyAlignment="1">
      <alignment vertical="center"/>
    </xf>
    <xf numFmtId="164" fontId="0" fillId="0" borderId="0" xfId="1" applyNumberFormat="1" applyFon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8" fontId="0" fillId="0" borderId="0" xfId="0" applyNumberFormat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top" wrapText="1"/>
    </xf>
    <xf numFmtId="166" fontId="0" fillId="0" borderId="0" xfId="0" applyNumberFormat="1" applyBorder="1" applyAlignment="1">
      <alignment vertical="top" wrapText="1"/>
    </xf>
    <xf numFmtId="0" fontId="0" fillId="0" borderId="0" xfId="0" applyAlignment="1">
      <alignment vertical="top"/>
    </xf>
    <xf numFmtId="165" fontId="4" fillId="0" borderId="0" xfId="0" applyNumberFormat="1" applyFont="1" applyFill="1" applyBorder="1"/>
    <xf numFmtId="165" fontId="4" fillId="0" borderId="0" xfId="0" applyNumberFormat="1" applyFont="1" applyFill="1"/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165" fontId="1" fillId="0" borderId="0" xfId="1" applyNumberFormat="1" applyFont="1" applyFill="1" applyBorder="1"/>
    <xf numFmtId="165" fontId="4" fillId="0" borderId="0" xfId="1" applyNumberFormat="1" applyFont="1" applyFill="1" applyBorder="1"/>
    <xf numFmtId="0" fontId="0" fillId="0" borderId="0" xfId="0" applyBorder="1" applyAlignment="1">
      <alignment horizontal="center" vertical="center"/>
    </xf>
    <xf numFmtId="167" fontId="18" fillId="0" borderId="0" xfId="0" applyNumberFormat="1" applyFont="1" applyFill="1" applyBorder="1"/>
    <xf numFmtId="164" fontId="18" fillId="0" borderId="0" xfId="0" applyNumberFormat="1" applyFont="1" applyFill="1" applyBorder="1"/>
    <xf numFmtId="166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7" fontId="18" fillId="0" borderId="0" xfId="1" applyNumberFormat="1" applyFont="1" applyBorder="1"/>
    <xf numFmtId="167" fontId="18" fillId="0" borderId="0" xfId="0" applyNumberFormat="1" applyFont="1" applyBorder="1"/>
    <xf numFmtId="168" fontId="18" fillId="0" borderId="0" xfId="0" applyNumberFormat="1" applyFont="1" applyFill="1" applyBorder="1"/>
    <xf numFmtId="3" fontId="18" fillId="0" borderId="0" xfId="0" applyNumberFormat="1" applyFont="1" applyBorder="1"/>
    <xf numFmtId="168" fontId="18" fillId="0" borderId="0" xfId="1" applyNumberFormat="1" applyFont="1" applyBorder="1"/>
    <xf numFmtId="168" fontId="18" fillId="0" borderId="0" xfId="1" applyNumberFormat="1" applyFont="1" applyFill="1" applyBorder="1"/>
    <xf numFmtId="168" fontId="18" fillId="0" borderId="0" xfId="0" applyNumberFormat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6" fontId="0" fillId="0" borderId="0" xfId="0" applyNumberFormat="1" applyFill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32" fillId="0" borderId="0" xfId="0" applyNumberFormat="1" applyFont="1" applyFill="1"/>
    <xf numFmtId="165" fontId="20" fillId="0" borderId="0" xfId="0" applyNumberFormat="1" applyFont="1" applyFill="1"/>
    <xf numFmtId="165" fontId="4" fillId="0" borderId="1" xfId="0" applyNumberFormat="1" applyFont="1" applyFill="1" applyBorder="1"/>
    <xf numFmtId="0" fontId="4" fillId="0" borderId="1" xfId="0" applyFont="1" applyFill="1" applyBorder="1"/>
    <xf numFmtId="166" fontId="0" fillId="0" borderId="1" xfId="0" applyNumberFormat="1" applyFill="1" applyBorder="1" applyAlignment="1">
      <alignment vertical="center"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Fill="1" applyAlignment="1">
      <alignment horizontal="right"/>
    </xf>
    <xf numFmtId="0" fontId="18" fillId="0" borderId="0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23" fillId="0" borderId="0" xfId="0" applyFont="1" applyFill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/>
    </xf>
    <xf numFmtId="166" fontId="0" fillId="0" borderId="3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0" fillId="0" borderId="0" xfId="0" applyNumberFormat="1" applyAlignment="1">
      <alignment horizontal="center"/>
    </xf>
    <xf numFmtId="3" fontId="28" fillId="33" borderId="0" xfId="0" applyNumberFormat="1" applyFont="1" applyFill="1" applyAlignment="1">
      <alignment vertical="top" wrapText="1"/>
    </xf>
    <xf numFmtId="0" fontId="27" fillId="33" borderId="13" xfId="0" applyFont="1" applyFill="1" applyBorder="1" applyAlignment="1">
      <alignment horizontal="center" vertical="top" wrapText="1"/>
    </xf>
    <xf numFmtId="0" fontId="27" fillId="33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6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46" builtinId="8" customBuiltin="1"/>
    <cellStyle name="Collegamento ipertestuale visitato" xfId="47" builtinId="9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9" xr:uid="{00000000-0005-0000-0000-00001F000000}"/>
    <cellStyle name="Migliaia 2 2" xfId="59" xr:uid="{00000000-0005-0000-0000-000020000000}"/>
    <cellStyle name="Migliaia 3" xfId="50" xr:uid="{00000000-0005-0000-0000-000021000000}"/>
    <cellStyle name="Migliaia 3 2" xfId="60" xr:uid="{00000000-0005-0000-0000-000022000000}"/>
    <cellStyle name="Migliaia 4" xfId="56" xr:uid="{00000000-0005-0000-0000-000023000000}"/>
    <cellStyle name="Migliaia 5" xfId="53" xr:uid="{00000000-0005-0000-0000-000024000000}"/>
    <cellStyle name="Migliaia 6" xfId="64" xr:uid="{00000000-0005-0000-0000-000025000000}"/>
    <cellStyle name="Neutrale" xfId="9" builtinId="28" customBuiltin="1"/>
    <cellStyle name="Normale" xfId="0" builtinId="0"/>
    <cellStyle name="Normale 2" xfId="44" xr:uid="{00000000-0005-0000-0000-000028000000}"/>
    <cellStyle name="Normale 2 2" xfId="55" xr:uid="{00000000-0005-0000-0000-000029000000}"/>
    <cellStyle name="Normale 2 3" xfId="62" xr:uid="{00000000-0005-0000-0000-00002A000000}"/>
    <cellStyle name="Normale 2 4" xfId="54" xr:uid="{00000000-0005-0000-0000-00002B000000}"/>
    <cellStyle name="Normale 3" xfId="51" xr:uid="{00000000-0005-0000-0000-00002C000000}"/>
    <cellStyle name="Normale 3 2" xfId="43" xr:uid="{00000000-0005-0000-0000-00002D000000}"/>
    <cellStyle name="Normale 3 3" xfId="63" xr:uid="{00000000-0005-0000-0000-00002E000000}"/>
    <cellStyle name="Normale 4" xfId="52" xr:uid="{00000000-0005-0000-0000-00002F000000}"/>
    <cellStyle name="Normale 4 2" xfId="58" xr:uid="{00000000-0005-0000-0000-000030000000}"/>
    <cellStyle name="Nota" xfId="16" builtinId="10" customBuiltin="1"/>
    <cellStyle name="Output" xfId="11" builtinId="21" customBuiltin="1"/>
    <cellStyle name="Percentuale 2" xfId="45" xr:uid="{00000000-0005-0000-0000-000033000000}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itolo 5" xfId="48" xr:uid="{00000000-0005-0000-0000-00003B000000}"/>
    <cellStyle name="Titolo 5 2" xfId="61" xr:uid="{00000000-0005-0000-0000-00003C000000}"/>
    <cellStyle name="Titolo 6" xfId="57" xr:uid="{00000000-0005-0000-0000-00003D000000}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Medium9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workbookViewId="0"/>
  </sheetViews>
  <sheetFormatPr defaultRowHeight="15" x14ac:dyDescent="0.25"/>
  <cols>
    <col min="1" max="1" width="14" customWidth="1"/>
    <col min="2" max="2" width="131.85546875" bestFit="1" customWidth="1"/>
    <col min="3" max="3" width="19.140625" bestFit="1" customWidth="1"/>
  </cols>
  <sheetData>
    <row r="1" spans="1:2" s="288" customFormat="1" ht="33.75" customHeight="1" x14ac:dyDescent="0.25">
      <c r="A1" s="433" t="s">
        <v>618</v>
      </c>
      <c r="B1" s="449" t="s">
        <v>129</v>
      </c>
    </row>
    <row r="2" spans="1:2" x14ac:dyDescent="0.25">
      <c r="A2" t="s">
        <v>128</v>
      </c>
      <c r="B2" t="s">
        <v>131</v>
      </c>
    </row>
    <row r="3" spans="1:2" x14ac:dyDescent="0.25">
      <c r="A3" t="s">
        <v>130</v>
      </c>
      <c r="B3" s="288" t="s">
        <v>132</v>
      </c>
    </row>
    <row r="4" spans="1:2" s="288" customFormat="1" x14ac:dyDescent="0.25">
      <c r="A4" s="288" t="s">
        <v>134</v>
      </c>
      <c r="B4" s="288" t="s">
        <v>136</v>
      </c>
    </row>
    <row r="5" spans="1:2" s="288" customFormat="1" x14ac:dyDescent="0.25">
      <c r="A5" s="288" t="s">
        <v>135</v>
      </c>
      <c r="B5" s="288" t="s">
        <v>137</v>
      </c>
    </row>
    <row r="6" spans="1:2" x14ac:dyDescent="0.25">
      <c r="A6" s="441" t="s">
        <v>160</v>
      </c>
      <c r="B6" t="s">
        <v>504</v>
      </c>
    </row>
    <row r="7" spans="1:2" x14ac:dyDescent="0.25">
      <c r="A7" s="441" t="s">
        <v>162</v>
      </c>
      <c r="B7" s="288" t="s">
        <v>505</v>
      </c>
    </row>
    <row r="8" spans="1:2" x14ac:dyDescent="0.25">
      <c r="A8" s="441" t="s">
        <v>165</v>
      </c>
      <c r="B8" s="35" t="s">
        <v>141</v>
      </c>
    </row>
    <row r="9" spans="1:2" x14ac:dyDescent="0.25">
      <c r="A9" s="441" t="s">
        <v>167</v>
      </c>
      <c r="B9" s="35" t="s">
        <v>145</v>
      </c>
    </row>
    <row r="10" spans="1:2" x14ac:dyDescent="0.25">
      <c r="A10" s="441" t="s">
        <v>339</v>
      </c>
      <c r="B10" s="35" t="s">
        <v>143</v>
      </c>
    </row>
    <row r="11" spans="1:2" x14ac:dyDescent="0.25">
      <c r="A11" s="441" t="s">
        <v>342</v>
      </c>
      <c r="B11" s="288" t="s">
        <v>147</v>
      </c>
    </row>
    <row r="12" spans="1:2" x14ac:dyDescent="0.25">
      <c r="A12" s="441" t="s">
        <v>344</v>
      </c>
      <c r="B12" s="35" t="s">
        <v>151</v>
      </c>
    </row>
    <row r="13" spans="1:2" x14ac:dyDescent="0.25">
      <c r="A13" s="441" t="s">
        <v>138</v>
      </c>
      <c r="B13" s="35" t="s">
        <v>152</v>
      </c>
    </row>
    <row r="14" spans="1:2" x14ac:dyDescent="0.25">
      <c r="A14" s="441" t="s">
        <v>139</v>
      </c>
      <c r="B14" s="288" t="s">
        <v>156</v>
      </c>
    </row>
    <row r="15" spans="1:2" x14ac:dyDescent="0.25">
      <c r="A15" s="452" t="s">
        <v>140</v>
      </c>
      <c r="B15" s="144" t="s">
        <v>157</v>
      </c>
    </row>
    <row r="16" spans="1:2" x14ac:dyDescent="0.25">
      <c r="A16" s="452" t="s">
        <v>142</v>
      </c>
      <c r="B16" s="35" t="s">
        <v>159</v>
      </c>
    </row>
    <row r="17" spans="1:3" x14ac:dyDescent="0.25">
      <c r="A17" s="452" t="s">
        <v>144</v>
      </c>
      <c r="B17" s="288" t="s">
        <v>161</v>
      </c>
    </row>
    <row r="18" spans="1:3" x14ac:dyDescent="0.25">
      <c r="A18" s="452" t="s">
        <v>146</v>
      </c>
      <c r="B18" s="288" t="s">
        <v>163</v>
      </c>
    </row>
    <row r="19" spans="1:3" x14ac:dyDescent="0.25">
      <c r="A19" s="452" t="s">
        <v>148</v>
      </c>
      <c r="B19" s="288" t="s">
        <v>164</v>
      </c>
    </row>
    <row r="20" spans="1:3" x14ac:dyDescent="0.25">
      <c r="A20" s="452" t="s">
        <v>150</v>
      </c>
      <c r="B20" s="288" t="s">
        <v>166</v>
      </c>
    </row>
    <row r="21" spans="1:3" x14ac:dyDescent="0.25">
      <c r="A21" s="452" t="s">
        <v>154</v>
      </c>
      <c r="B21" s="452" t="s">
        <v>518</v>
      </c>
      <c r="C21" t="s">
        <v>531</v>
      </c>
    </row>
    <row r="22" spans="1:3" s="60" customFormat="1" x14ac:dyDescent="0.25">
      <c r="A22" s="60" t="s">
        <v>155</v>
      </c>
      <c r="B22" s="60" t="s">
        <v>619</v>
      </c>
    </row>
    <row r="23" spans="1:3" s="58" customFormat="1" x14ac:dyDescent="0.25">
      <c r="A23" s="58" t="s">
        <v>158</v>
      </c>
      <c r="B23" s="58" t="s">
        <v>620</v>
      </c>
    </row>
    <row r="24" spans="1:3" s="60" customFormat="1" x14ac:dyDescent="0.25">
      <c r="A24" s="60" t="s">
        <v>345</v>
      </c>
      <c r="B24" s="60" t="s">
        <v>191</v>
      </c>
    </row>
    <row r="25" spans="1:3" s="60" customFormat="1" x14ac:dyDescent="0.25">
      <c r="A25" s="60" t="s">
        <v>347</v>
      </c>
      <c r="B25" s="60" t="s">
        <v>197</v>
      </c>
    </row>
    <row r="26" spans="1:3" s="60" customFormat="1" x14ac:dyDescent="0.25">
      <c r="A26" s="60" t="s">
        <v>348</v>
      </c>
      <c r="B26" s="60" t="s">
        <v>621</v>
      </c>
    </row>
    <row r="27" spans="1:3" s="60" customFormat="1" x14ac:dyDescent="0.25">
      <c r="A27" s="60" t="s">
        <v>190</v>
      </c>
      <c r="B27" s="60" t="s">
        <v>622</v>
      </c>
    </row>
    <row r="28" spans="1:3" s="60" customFormat="1" x14ac:dyDescent="0.25">
      <c r="A28" s="60" t="s">
        <v>201</v>
      </c>
      <c r="B28" s="60" t="s">
        <v>623</v>
      </c>
    </row>
    <row r="29" spans="1:3" s="60" customFormat="1" x14ac:dyDescent="0.25">
      <c r="A29" s="60" t="s">
        <v>268</v>
      </c>
      <c r="B29" s="60" t="s">
        <v>624</v>
      </c>
    </row>
    <row r="30" spans="1:3" s="288" customFormat="1" x14ac:dyDescent="0.25">
      <c r="A30" s="452" t="s">
        <v>196</v>
      </c>
      <c r="B30" s="365" t="s">
        <v>202</v>
      </c>
    </row>
    <row r="31" spans="1:3" x14ac:dyDescent="0.25">
      <c r="A31" s="452" t="s">
        <v>274</v>
      </c>
      <c r="B31" s="365" t="s">
        <v>269</v>
      </c>
    </row>
    <row r="32" spans="1:3" x14ac:dyDescent="0.25">
      <c r="A32" s="452" t="s">
        <v>277</v>
      </c>
      <c r="B32" s="365" t="s">
        <v>275</v>
      </c>
    </row>
    <row r="33" spans="1:2" x14ac:dyDescent="0.25">
      <c r="A33" s="452" t="s">
        <v>290</v>
      </c>
      <c r="B33" s="365" t="s">
        <v>278</v>
      </c>
    </row>
    <row r="34" spans="1:2" s="342" customFormat="1" x14ac:dyDescent="0.25">
      <c r="A34" s="342" t="s">
        <v>294</v>
      </c>
      <c r="B34" s="342" t="s">
        <v>507</v>
      </c>
    </row>
    <row r="35" spans="1:2" x14ac:dyDescent="0.25">
      <c r="A35" s="452" t="s">
        <v>298</v>
      </c>
      <c r="B35" s="365" t="s">
        <v>508</v>
      </c>
    </row>
    <row r="36" spans="1:2" s="60" customFormat="1" x14ac:dyDescent="0.25">
      <c r="A36" s="60" t="s">
        <v>375</v>
      </c>
      <c r="B36" s="60" t="s">
        <v>625</v>
      </c>
    </row>
    <row r="37" spans="1:2" s="60" customFormat="1" x14ac:dyDescent="0.25">
      <c r="A37" s="60" t="s">
        <v>377</v>
      </c>
      <c r="B37" s="60" t="s">
        <v>324</v>
      </c>
    </row>
    <row r="38" spans="1:2" s="60" customFormat="1" x14ac:dyDescent="0.25">
      <c r="A38" s="60" t="s">
        <v>493</v>
      </c>
      <c r="B38" s="58" t="s">
        <v>509</v>
      </c>
    </row>
    <row r="39" spans="1:2" s="60" customFormat="1" x14ac:dyDescent="0.25">
      <c r="A39" s="60" t="s">
        <v>492</v>
      </c>
      <c r="B39" s="58" t="s">
        <v>510</v>
      </c>
    </row>
    <row r="40" spans="1:2" s="60" customFormat="1" x14ac:dyDescent="0.25">
      <c r="A40" s="60" t="s">
        <v>176</v>
      </c>
      <c r="B40" s="60" t="s">
        <v>571</v>
      </c>
    </row>
    <row r="41" spans="1:2" s="58" customFormat="1" x14ac:dyDescent="0.25">
      <c r="A41" s="60" t="s">
        <v>496</v>
      </c>
      <c r="B41" s="58" t="s">
        <v>626</v>
      </c>
    </row>
    <row r="42" spans="1:2" s="58" customFormat="1" x14ac:dyDescent="0.25">
      <c r="A42" s="60" t="s">
        <v>304</v>
      </c>
      <c r="B42" s="58" t="s">
        <v>627</v>
      </c>
    </row>
    <row r="43" spans="1:2" s="58" customFormat="1" x14ac:dyDescent="0.25">
      <c r="A43" s="60" t="s">
        <v>311</v>
      </c>
      <c r="B43" s="58" t="s">
        <v>628</v>
      </c>
    </row>
    <row r="44" spans="1:2" s="58" customFormat="1" x14ac:dyDescent="0.25">
      <c r="A44" s="60" t="s">
        <v>315</v>
      </c>
      <c r="B44" s="58" t="s">
        <v>629</v>
      </c>
    </row>
    <row r="45" spans="1:2" x14ac:dyDescent="0.25">
      <c r="A45" s="452" t="s">
        <v>321</v>
      </c>
      <c r="B45" s="365" t="s">
        <v>326</v>
      </c>
    </row>
    <row r="46" spans="1:2" x14ac:dyDescent="0.25">
      <c r="A46" s="452" t="s">
        <v>350</v>
      </c>
      <c r="B46" s="342" t="s">
        <v>511</v>
      </c>
    </row>
    <row r="47" spans="1:2" x14ac:dyDescent="0.25">
      <c r="A47" s="452" t="s">
        <v>355</v>
      </c>
      <c r="B47" s="342" t="s">
        <v>333</v>
      </c>
    </row>
    <row r="48" spans="1:2" x14ac:dyDescent="0.25">
      <c r="A48" s="452" t="s">
        <v>362</v>
      </c>
      <c r="B48" s="365" t="s">
        <v>573</v>
      </c>
    </row>
    <row r="49" spans="1:2" x14ac:dyDescent="0.25">
      <c r="A49" s="452" t="s">
        <v>367</v>
      </c>
      <c r="B49" s="60" t="s">
        <v>341</v>
      </c>
    </row>
    <row r="50" spans="1:2" x14ac:dyDescent="0.25">
      <c r="A50" s="452" t="s">
        <v>497</v>
      </c>
      <c r="B50" s="365" t="s">
        <v>340</v>
      </c>
    </row>
    <row r="51" spans="1:2" x14ac:dyDescent="0.25">
      <c r="A51" s="452" t="s">
        <v>498</v>
      </c>
      <c r="B51" s="365" t="s">
        <v>343</v>
      </c>
    </row>
    <row r="52" spans="1:2" x14ac:dyDescent="0.25">
      <c r="A52" s="452" t="s">
        <v>499</v>
      </c>
      <c r="B52" s="365" t="s">
        <v>512</v>
      </c>
    </row>
    <row r="53" spans="1:2" x14ac:dyDescent="0.25">
      <c r="A53" s="452" t="s">
        <v>500</v>
      </c>
      <c r="B53" s="365" t="s">
        <v>513</v>
      </c>
    </row>
    <row r="54" spans="1:2" x14ac:dyDescent="0.25">
      <c r="A54" s="452" t="s">
        <v>180</v>
      </c>
      <c r="B54" s="365" t="s">
        <v>515</v>
      </c>
    </row>
    <row r="55" spans="1:2" x14ac:dyDescent="0.25">
      <c r="A55" s="452" t="s">
        <v>323</v>
      </c>
      <c r="B55" s="365" t="s">
        <v>514</v>
      </c>
    </row>
    <row r="56" spans="1:2" s="60" customFormat="1" x14ac:dyDescent="0.25">
      <c r="A56" s="60" t="s">
        <v>501</v>
      </c>
      <c r="B56" s="60" t="s">
        <v>630</v>
      </c>
    </row>
    <row r="57" spans="1:2" s="60" customFormat="1" x14ac:dyDescent="0.25">
      <c r="A57" s="60" t="s">
        <v>331</v>
      </c>
      <c r="B57" s="60" t="s">
        <v>351</v>
      </c>
    </row>
    <row r="58" spans="1:2" s="60" customFormat="1" x14ac:dyDescent="0.25">
      <c r="A58" s="60" t="s">
        <v>332</v>
      </c>
      <c r="B58" s="60" t="s">
        <v>356</v>
      </c>
    </row>
    <row r="59" spans="1:2" s="60" customFormat="1" x14ac:dyDescent="0.25">
      <c r="A59" s="60" t="s">
        <v>338</v>
      </c>
      <c r="B59" s="60" t="s">
        <v>516</v>
      </c>
    </row>
    <row r="60" spans="1:2" s="60" customFormat="1" x14ac:dyDescent="0.25">
      <c r="A60" s="60" t="s">
        <v>495</v>
      </c>
      <c r="B60" s="60" t="s">
        <v>517</v>
      </c>
    </row>
    <row r="61" spans="1:2" s="60" customFormat="1" x14ac:dyDescent="0.25">
      <c r="A61" s="60" t="s">
        <v>502</v>
      </c>
      <c r="B61" s="60" t="s">
        <v>368</v>
      </c>
    </row>
    <row r="62" spans="1:2" s="60" customFormat="1" x14ac:dyDescent="0.25">
      <c r="A62" s="60" t="s">
        <v>371</v>
      </c>
      <c r="B62" s="60" t="s">
        <v>631</v>
      </c>
    </row>
    <row r="63" spans="1:2" x14ac:dyDescent="0.25">
      <c r="A63" s="452" t="s">
        <v>373</v>
      </c>
      <c r="B63" s="441" t="s">
        <v>372</v>
      </c>
    </row>
    <row r="64" spans="1:2" x14ac:dyDescent="0.25">
      <c r="A64" s="452" t="s">
        <v>503</v>
      </c>
      <c r="B64" s="441" t="s">
        <v>566</v>
      </c>
    </row>
    <row r="66" spans="1:1" x14ac:dyDescent="0.25">
      <c r="A66" s="18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36"/>
  <sheetViews>
    <sheetView zoomScaleNormal="100" workbookViewId="0">
      <selection activeCell="AL37" sqref="AL37"/>
    </sheetView>
  </sheetViews>
  <sheetFormatPr defaultColWidth="8.85546875" defaultRowHeight="15" x14ac:dyDescent="0.25"/>
  <cols>
    <col min="1" max="1" width="26.85546875" customWidth="1"/>
    <col min="2" max="2" width="0.85546875" customWidth="1"/>
    <col min="3" max="3" width="17.85546875" bestFit="1" customWidth="1"/>
    <col min="4" max="4" width="14.7109375" bestFit="1" customWidth="1"/>
    <col min="5" max="5" width="15.85546875" bestFit="1" customWidth="1"/>
    <col min="6" max="6" width="6.5703125" bestFit="1" customWidth="1"/>
    <col min="7" max="7" width="0.85546875" customWidth="1"/>
    <col min="8" max="8" width="17.85546875" bestFit="1" customWidth="1"/>
    <col min="9" max="9" width="14.7109375" bestFit="1" customWidth="1"/>
    <col min="10" max="10" width="15.85546875" bestFit="1" customWidth="1"/>
    <col min="11" max="11" width="6.5703125" bestFit="1" customWidth="1"/>
    <col min="12" max="12" width="0.85546875" customWidth="1"/>
    <col min="13" max="13" width="17.85546875" bestFit="1" customWidth="1"/>
    <col min="14" max="14" width="14.7109375" bestFit="1" customWidth="1"/>
    <col min="15" max="15" width="15.85546875" bestFit="1" customWidth="1"/>
    <col min="16" max="16" width="6.5703125" bestFit="1" customWidth="1"/>
    <col min="17" max="17" width="0.85546875" customWidth="1"/>
    <col min="18" max="18" width="17.85546875" bestFit="1" customWidth="1"/>
    <col min="19" max="19" width="14.7109375" bestFit="1" customWidth="1"/>
    <col min="20" max="20" width="15.85546875" bestFit="1" customWidth="1"/>
    <col min="21" max="21" width="6.5703125" bestFit="1" customWidth="1"/>
    <col min="22" max="22" width="0.85546875" customWidth="1"/>
    <col min="23" max="23" width="17.85546875" bestFit="1" customWidth="1"/>
    <col min="24" max="24" width="14.7109375" bestFit="1" customWidth="1"/>
    <col min="25" max="25" width="15.85546875" bestFit="1" customWidth="1"/>
    <col min="26" max="26" width="6.5703125" bestFit="1" customWidth="1"/>
    <col min="27" max="27" width="0.85546875" customWidth="1"/>
    <col min="28" max="28" width="17.85546875" bestFit="1" customWidth="1"/>
    <col min="29" max="29" width="14.7109375" bestFit="1" customWidth="1"/>
    <col min="30" max="30" width="15.85546875" bestFit="1" customWidth="1"/>
    <col min="31" max="31" width="6.5703125" bestFit="1" customWidth="1"/>
    <col min="32" max="32" width="0.85546875" customWidth="1"/>
    <col min="33" max="33" width="17.85546875" style="141" bestFit="1" customWidth="1"/>
    <col min="34" max="34" width="14.7109375" style="141" bestFit="1" customWidth="1"/>
    <col min="35" max="35" width="15.85546875" style="141" bestFit="1" customWidth="1"/>
    <col min="36" max="36" width="6.5703125" style="141" bestFit="1" customWidth="1"/>
    <col min="37" max="37" width="0.85546875" style="141" customWidth="1"/>
    <col min="38" max="38" width="17.85546875" style="141" customWidth="1"/>
    <col min="39" max="39" width="14.7109375" style="141" customWidth="1"/>
    <col min="40" max="40" width="15.85546875" style="141" bestFit="1" customWidth="1"/>
    <col min="41" max="41" width="6.5703125" style="141" bestFit="1" customWidth="1"/>
    <col min="42" max="42" width="0.85546875" style="141" customWidth="1"/>
    <col min="43" max="43" width="17.85546875" bestFit="1" customWidth="1"/>
    <col min="44" max="44" width="14.7109375" bestFit="1" customWidth="1"/>
    <col min="45" max="45" width="15.85546875" bestFit="1" customWidth="1"/>
    <col min="46" max="46" width="6.5703125" bestFit="1" customWidth="1"/>
  </cols>
  <sheetData>
    <row r="1" spans="1:46" x14ac:dyDescent="0.25">
      <c r="A1" s="35" t="s">
        <v>523</v>
      </c>
      <c r="K1" s="27"/>
      <c r="U1" s="27"/>
      <c r="Z1" s="10"/>
      <c r="AB1" s="7"/>
      <c r="AC1" s="7"/>
      <c r="AD1" s="7"/>
      <c r="AE1" s="7"/>
    </row>
    <row r="2" spans="1:46" x14ac:dyDescent="0.25">
      <c r="A2" s="11" t="s">
        <v>78</v>
      </c>
      <c r="K2" s="27"/>
      <c r="U2" s="27"/>
      <c r="Z2" s="10"/>
      <c r="AB2" s="7"/>
      <c r="AC2" s="7"/>
      <c r="AD2" s="7"/>
      <c r="AE2" s="7"/>
    </row>
    <row r="3" spans="1:46" s="27" customFormat="1" x14ac:dyDescent="0.25">
      <c r="A3" s="11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92"/>
      <c r="AA3" s="1"/>
      <c r="AB3" s="14"/>
      <c r="AC3" s="14"/>
      <c r="AD3" s="14"/>
      <c r="AE3" s="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s="27" customFormat="1" x14ac:dyDescent="0.25">
      <c r="A4" s="509" t="s">
        <v>42</v>
      </c>
      <c r="C4" s="493">
        <v>2013</v>
      </c>
      <c r="D4" s="493"/>
      <c r="E4" s="493"/>
      <c r="F4" s="493"/>
      <c r="H4" s="493">
        <v>2014</v>
      </c>
      <c r="I4" s="493"/>
      <c r="J4" s="493"/>
      <c r="K4" s="493"/>
      <c r="L4"/>
      <c r="M4" s="493">
        <v>2015</v>
      </c>
      <c r="N4" s="493"/>
      <c r="O4" s="493"/>
      <c r="P4" s="493"/>
      <c r="Q4"/>
      <c r="R4" s="493">
        <v>2016</v>
      </c>
      <c r="S4" s="493"/>
      <c r="T4" s="493"/>
      <c r="U4" s="493"/>
      <c r="V4"/>
      <c r="W4" s="493">
        <v>2017</v>
      </c>
      <c r="X4" s="493"/>
      <c r="Y4" s="493"/>
      <c r="Z4" s="493"/>
      <c r="AA4"/>
      <c r="AB4" s="511">
        <v>2018</v>
      </c>
      <c r="AC4" s="511"/>
      <c r="AD4" s="511"/>
      <c r="AE4" s="511"/>
      <c r="AG4" s="511">
        <v>2019</v>
      </c>
      <c r="AH4" s="511"/>
      <c r="AI4" s="511"/>
      <c r="AJ4" s="511"/>
      <c r="AK4" s="141"/>
      <c r="AL4" s="508" t="s">
        <v>93</v>
      </c>
      <c r="AM4" s="508"/>
      <c r="AN4" s="508"/>
      <c r="AO4" s="508"/>
      <c r="AP4" s="141"/>
      <c r="AQ4" s="508" t="s">
        <v>94</v>
      </c>
      <c r="AR4" s="508"/>
      <c r="AS4" s="508"/>
      <c r="AT4" s="508"/>
    </row>
    <row r="5" spans="1:46" s="27" customFormat="1" x14ac:dyDescent="0.25">
      <c r="A5" s="510"/>
      <c r="B5" s="1"/>
      <c r="C5" s="14" t="s">
        <v>47</v>
      </c>
      <c r="D5" s="14" t="s">
        <v>46</v>
      </c>
      <c r="E5" s="14" t="s">
        <v>49</v>
      </c>
      <c r="F5" s="1" t="s">
        <v>0</v>
      </c>
      <c r="G5" s="1"/>
      <c r="H5" s="14" t="s">
        <v>47</v>
      </c>
      <c r="I5" s="14" t="s">
        <v>46</v>
      </c>
      <c r="J5" s="14" t="s">
        <v>49</v>
      </c>
      <c r="K5" s="1" t="s">
        <v>0</v>
      </c>
      <c r="L5" s="1"/>
      <c r="M5" s="14" t="s">
        <v>47</v>
      </c>
      <c r="N5" s="14" t="s">
        <v>46</v>
      </c>
      <c r="O5" s="14" t="s">
        <v>49</v>
      </c>
      <c r="P5" s="1" t="s">
        <v>0</v>
      </c>
      <c r="Q5" s="1"/>
      <c r="R5" s="14" t="s">
        <v>47</v>
      </c>
      <c r="S5" s="14" t="s">
        <v>46</v>
      </c>
      <c r="T5" s="14" t="s">
        <v>49</v>
      </c>
      <c r="U5" s="1" t="s">
        <v>0</v>
      </c>
      <c r="V5" s="1"/>
      <c r="W5" s="14" t="s">
        <v>47</v>
      </c>
      <c r="X5" s="14" t="s">
        <v>46</v>
      </c>
      <c r="Y5" s="14" t="s">
        <v>49</v>
      </c>
      <c r="Z5" s="1" t="s">
        <v>0</v>
      </c>
      <c r="AA5" s="1"/>
      <c r="AB5" s="14" t="s">
        <v>47</v>
      </c>
      <c r="AC5" s="14" t="s">
        <v>46</v>
      </c>
      <c r="AD5" s="14" t="s">
        <v>49</v>
      </c>
      <c r="AE5" s="1" t="s">
        <v>0</v>
      </c>
      <c r="AF5" s="1"/>
      <c r="AG5" s="14" t="s">
        <v>47</v>
      </c>
      <c r="AH5" s="14" t="s">
        <v>46</v>
      </c>
      <c r="AI5" s="14" t="s">
        <v>49</v>
      </c>
      <c r="AJ5" s="1" t="s">
        <v>0</v>
      </c>
      <c r="AK5" s="1"/>
      <c r="AL5" s="14" t="s">
        <v>47</v>
      </c>
      <c r="AM5" s="14" t="s">
        <v>46</v>
      </c>
      <c r="AN5" s="14" t="s">
        <v>49</v>
      </c>
      <c r="AO5" s="1" t="s">
        <v>0</v>
      </c>
      <c r="AP5" s="1"/>
      <c r="AQ5" s="14" t="s">
        <v>47</v>
      </c>
      <c r="AR5" s="14" t="s">
        <v>46</v>
      </c>
      <c r="AS5" s="14" t="s">
        <v>49</v>
      </c>
      <c r="AT5" s="1" t="s">
        <v>0</v>
      </c>
    </row>
    <row r="6" spans="1:46" s="277" customFormat="1" x14ac:dyDescent="0.25">
      <c r="A6" s="252"/>
      <c r="B6" s="2"/>
      <c r="C6" s="12"/>
      <c r="D6" s="12"/>
      <c r="E6" s="12"/>
      <c r="F6" s="2"/>
      <c r="G6" s="2"/>
      <c r="H6" s="12"/>
      <c r="I6" s="12"/>
      <c r="J6" s="12"/>
      <c r="K6" s="2"/>
      <c r="L6" s="2"/>
      <c r="M6" s="12"/>
      <c r="N6" s="12"/>
      <c r="O6" s="12"/>
      <c r="P6" s="2"/>
      <c r="Q6" s="2"/>
      <c r="R6" s="12"/>
      <c r="S6" s="12"/>
      <c r="T6" s="12"/>
      <c r="U6" s="2"/>
      <c r="V6" s="2"/>
      <c r="W6" s="12"/>
      <c r="X6" s="12"/>
      <c r="Y6" s="12"/>
      <c r="Z6" s="2"/>
      <c r="AA6" s="2"/>
      <c r="AB6" s="12"/>
      <c r="AC6" s="12"/>
      <c r="AD6" s="12"/>
      <c r="AE6" s="2"/>
      <c r="AF6" s="2"/>
      <c r="AG6" s="12"/>
      <c r="AH6" s="12"/>
      <c r="AI6" s="12"/>
      <c r="AJ6" s="2"/>
      <c r="AK6" s="2"/>
      <c r="AL6" s="12"/>
      <c r="AM6" s="12"/>
      <c r="AN6" s="12"/>
      <c r="AO6" s="2"/>
      <c r="AP6" s="2"/>
      <c r="AQ6" s="12"/>
      <c r="AR6" s="12"/>
      <c r="AS6" s="12"/>
      <c r="AT6" s="2"/>
    </row>
    <row r="7" spans="1:46" x14ac:dyDescent="0.25">
      <c r="A7" s="27" t="s">
        <v>37</v>
      </c>
      <c r="C7" s="8">
        <f>'Tav7'!C7/'Tav7'!$F7*100</f>
        <v>28.617980797206865</v>
      </c>
      <c r="D7" s="8">
        <f>'Tav7'!D7/'Tav7'!$F7*100</f>
        <v>65.275918921540097</v>
      </c>
      <c r="E7" s="8">
        <f>'Tav7'!E7/'Tav7'!$F7*100</f>
        <v>6.1061002812530312</v>
      </c>
      <c r="F7" s="8">
        <f>'Tav7'!F7/'Tav7'!$F7*100</f>
        <v>100</v>
      </c>
      <c r="H7" s="8">
        <f>'Tav7'!H7/'Tav7'!$K7*100</f>
        <v>31.630374762922237</v>
      </c>
      <c r="I7" s="8">
        <f>'Tav7'!I7/'Tav7'!$K7*100</f>
        <v>63.003865267807846</v>
      </c>
      <c r="J7" s="8">
        <f>'Tav7'!J7/'Tav7'!$K7*100</f>
        <v>5.36575996926992</v>
      </c>
      <c r="K7" s="8">
        <f>'Tav7'!K7/'Tav7'!$K7*100</f>
        <v>100</v>
      </c>
      <c r="M7" s="8">
        <f>'Tav7'!M7/'Tav7'!$P7*100</f>
        <v>25.232092540412282</v>
      </c>
      <c r="N7" s="8">
        <f>'Tav7'!N7/'Tav7'!$P7*100</f>
        <v>69.695981017351329</v>
      </c>
      <c r="O7" s="8">
        <f>'Tav7'!O7/'Tav7'!$P7*100</f>
        <v>5.0719264422363937</v>
      </c>
      <c r="P7" s="8">
        <f>'Tav7'!P7/'Tav7'!$P7*100</f>
        <v>100</v>
      </c>
      <c r="R7" s="8">
        <f>'Tav7'!R7/'Tav7'!$U7*100</f>
        <v>19.220355328066464</v>
      </c>
      <c r="S7" s="8">
        <f>'Tav7'!S7/'Tav7'!$U7*100</f>
        <v>76.729349801565235</v>
      </c>
      <c r="T7" s="8">
        <f>'Tav7'!T7/'Tav7'!$U7*100</f>
        <v>4.0502948703683099</v>
      </c>
      <c r="U7" s="8">
        <f>'Tav7'!U7/'Tav7'!$U7*100</f>
        <v>100</v>
      </c>
      <c r="W7" s="8">
        <f>'Tav7'!W7/'Tav7'!$Z7*100</f>
        <v>18.749174772237136</v>
      </c>
      <c r="X7" s="8">
        <f>'Tav7'!X7/'Tav7'!$Z7*100</f>
        <v>77.294133180757882</v>
      </c>
      <c r="Y7" s="8">
        <f>'Tav7'!Y7/'Tav7'!$Z7*100</f>
        <v>3.9566920470049736</v>
      </c>
      <c r="Z7" s="8">
        <f>'Tav7'!Z7/'Tav7'!$Z7*100</f>
        <v>100</v>
      </c>
      <c r="AB7" s="8">
        <f>'Tav7'!AB7/'Tav7'!$AE7*100</f>
        <v>15.845337376800606</v>
      </c>
      <c r="AC7" s="8">
        <f>'Tav7'!AC7/'Tav7'!$AE7*100</f>
        <v>80.232499368208238</v>
      </c>
      <c r="AD7" s="8">
        <f>'Tav7'!AD7/'Tav7'!$AE7*100</f>
        <v>3.9221632549911547</v>
      </c>
      <c r="AE7" s="8">
        <f>'Tav7'!AE7/'Tav7'!$AE7*100</f>
        <v>100</v>
      </c>
      <c r="AF7" s="27"/>
      <c r="AG7" s="8">
        <f>'Tav7'!AG7/'Tav7'!$AJ7*100</f>
        <v>14.44891741921445</v>
      </c>
      <c r="AH7" s="8">
        <f>'Tav7'!AH7/'Tav7'!$AJ7*100</f>
        <v>83.358720487433359</v>
      </c>
      <c r="AI7" s="8">
        <f>'Tav7'!AI7/'Tav7'!$AJ7*100</f>
        <v>2.1923620933521923</v>
      </c>
      <c r="AJ7" s="8">
        <f>'Tav7'!AJ7/'Tav7'!$AJ7*100</f>
        <v>100</v>
      </c>
      <c r="AL7" s="8">
        <f>AG7-AB7</f>
        <v>-1.396419957586156</v>
      </c>
      <c r="AM7" s="8">
        <f>AH7-AC7</f>
        <v>3.1262211192251215</v>
      </c>
      <c r="AN7" s="8">
        <f>AI7-AD7</f>
        <v>-1.7298011616389624</v>
      </c>
      <c r="AO7" s="8">
        <f>AJ7-AE7</f>
        <v>0</v>
      </c>
      <c r="AQ7" s="8">
        <f>AG7-C7</f>
        <v>-14.169063377992416</v>
      </c>
      <c r="AR7" s="8">
        <f>AH7-D7</f>
        <v>18.082801565893263</v>
      </c>
      <c r="AS7" s="8">
        <f>AI7-E7</f>
        <v>-3.9137381879008388</v>
      </c>
      <c r="AT7" s="8">
        <f>AJ7-F7</f>
        <v>0</v>
      </c>
    </row>
    <row r="8" spans="1:46" x14ac:dyDescent="0.25">
      <c r="A8" s="277" t="s">
        <v>117</v>
      </c>
      <c r="C8" s="8">
        <f>'Tav7'!C8/'Tav7'!$F8*100</f>
        <v>45.272206303724928</v>
      </c>
      <c r="D8" s="8">
        <f>'Tav7'!D8/'Tav7'!$F8*100</f>
        <v>52.340019102196756</v>
      </c>
      <c r="E8" s="8">
        <f>'Tav7'!E8/'Tav7'!$F8*100</f>
        <v>2.3877745940783188</v>
      </c>
      <c r="F8" s="8">
        <f>'Tav7'!F8/'Tav7'!$F8*100</f>
        <v>100</v>
      </c>
      <c r="H8" s="8">
        <f>'Tav7'!H8/'Tav7'!$K8*100</f>
        <v>48.251748251748253</v>
      </c>
      <c r="I8" s="8">
        <f>'Tav7'!I8/'Tav7'!$K8*100</f>
        <v>50.786713286713294</v>
      </c>
      <c r="J8" s="8">
        <f>'Tav7'!J8/'Tav7'!$K8*100</f>
        <v>0.96153846153846156</v>
      </c>
      <c r="K8" s="8">
        <f>'Tav7'!K8/'Tav7'!$K8*100</f>
        <v>100</v>
      </c>
      <c r="M8" s="8">
        <f>'Tav7'!M8/'Tav7'!$P8*100</f>
        <v>28.360413589364846</v>
      </c>
      <c r="N8" s="8">
        <f>'Tav7'!N8/'Tav7'!$P8*100</f>
        <v>63.367799113737078</v>
      </c>
      <c r="O8" s="8">
        <f>'Tav7'!O8/'Tav7'!$P8*100</f>
        <v>8.2717872968980792</v>
      </c>
      <c r="P8" s="8">
        <f>'Tav7'!P8/'Tav7'!$P8*100</f>
        <v>100</v>
      </c>
      <c r="R8" s="8">
        <f>'Tav7'!R8/'Tav7'!$U8*100</f>
        <v>31.567796610169491</v>
      </c>
      <c r="S8" s="8">
        <f>'Tav7'!S8/'Tav7'!$U8*100</f>
        <v>60.805084745762713</v>
      </c>
      <c r="T8" s="8">
        <f>'Tav7'!T8/'Tav7'!$U8*100</f>
        <v>7.6271186440677967</v>
      </c>
      <c r="U8" s="8">
        <f>'Tav7'!U8/'Tav7'!$U8*100</f>
        <v>100</v>
      </c>
      <c r="W8" s="8">
        <f>'Tav7'!W8/'Tav7'!$Z8*100</f>
        <v>20.8955223880597</v>
      </c>
      <c r="X8" s="8">
        <f>'Tav7'!X8/'Tav7'!$Z8*100</f>
        <v>75.373134328358205</v>
      </c>
      <c r="Y8" s="8">
        <f>'Tav7'!Y8/'Tav7'!$Z8*100</f>
        <v>3.7313432835820892</v>
      </c>
      <c r="Z8" s="8">
        <f>'Tav7'!Z8/'Tav7'!$Z8*100</f>
        <v>100</v>
      </c>
      <c r="AB8" s="8">
        <f>'Tav7'!AB8/'Tav7'!$AE8*100</f>
        <v>24.093264248704664</v>
      </c>
      <c r="AC8" s="8">
        <f>'Tav7'!AC8/'Tav7'!$AE8*100</f>
        <v>73.056994818652853</v>
      </c>
      <c r="AD8" s="8">
        <f>'Tav7'!AD8/'Tav7'!$AE8*100</f>
        <v>2.849740932642487</v>
      </c>
      <c r="AE8" s="8">
        <f>'Tav7'!AE8/'Tav7'!$AE8*100</f>
        <v>100</v>
      </c>
      <c r="AF8" s="27"/>
      <c r="AG8" s="8">
        <f>'Tav7'!AG8/'Tav7'!$AJ8*100</f>
        <v>14.285714285714285</v>
      </c>
      <c r="AH8" s="8">
        <f>'Tav7'!AH8/'Tav7'!$AJ8*100</f>
        <v>84.438775510204081</v>
      </c>
      <c r="AI8" s="8">
        <f>'Tav7'!AI8/'Tav7'!$AJ8*100</f>
        <v>1.2755102040816326</v>
      </c>
      <c r="AJ8" s="8">
        <f>'Tav7'!AJ8/'Tav7'!$AJ8*100</f>
        <v>100</v>
      </c>
      <c r="AL8" s="8">
        <f t="shared" ref="AL8:AL35" si="0">AG8-AB8</f>
        <v>-9.8075499629903788</v>
      </c>
      <c r="AM8" s="8">
        <f t="shared" ref="AM8:AM35" si="1">AH8-AC8</f>
        <v>11.381780691551228</v>
      </c>
      <c r="AN8" s="8">
        <f t="shared" ref="AN8:AN35" si="2">AI8-AD8</f>
        <v>-1.5742307285608543</v>
      </c>
      <c r="AO8" s="8">
        <f t="shared" ref="AO8:AO35" si="3">AJ8-AE8</f>
        <v>0</v>
      </c>
      <c r="AQ8" s="8">
        <f t="shared" ref="AQ8:AQ35" si="4">AG8-C8</f>
        <v>-30.986492018010644</v>
      </c>
      <c r="AR8" s="8">
        <f t="shared" ref="AR8:AR35" si="5">AH8-D8</f>
        <v>32.098756408007326</v>
      </c>
      <c r="AS8" s="8">
        <f t="shared" ref="AS8:AS35" si="6">AI8-E8</f>
        <v>-1.1122643899966862</v>
      </c>
      <c r="AT8" s="8">
        <f t="shared" ref="AT8:AT35" si="7">AJ8-F8</f>
        <v>0</v>
      </c>
    </row>
    <row r="9" spans="1:46" x14ac:dyDescent="0.25">
      <c r="A9" s="27" t="s">
        <v>5</v>
      </c>
      <c r="C9" s="8">
        <f>'Tav7'!C9/'Tav7'!$F9*100</f>
        <v>29.79828121269993</v>
      </c>
      <c r="D9" s="8">
        <f>'Tav7'!D9/'Tav7'!$F9*100</f>
        <v>67.158032943423251</v>
      </c>
      <c r="E9" s="8">
        <f>'Tav7'!E9/'Tav7'!$F9*100</f>
        <v>3.0436858438768204</v>
      </c>
      <c r="F9" s="8">
        <f>'Tav7'!F9/'Tav7'!$F9*100</f>
        <v>100</v>
      </c>
      <c r="H9" s="8">
        <f>'Tav7'!H9/'Tav7'!$K9*100</f>
        <v>30.994983903571161</v>
      </c>
      <c r="I9" s="8">
        <f>'Tav7'!I9/'Tav7'!$K9*100</f>
        <v>65.65096952908587</v>
      </c>
      <c r="J9" s="8">
        <f>'Tav7'!J9/'Tav7'!$K9*100</f>
        <v>3.3540465673429667</v>
      </c>
      <c r="K9" s="8">
        <f>'Tav7'!K9/'Tav7'!$K9*100</f>
        <v>100</v>
      </c>
      <c r="M9" s="8">
        <f>'Tav7'!M9/'Tav7'!$P9*100</f>
        <v>26.504110612855008</v>
      </c>
      <c r="N9" s="8">
        <f>'Tav7'!N9/'Tav7'!$P9*100</f>
        <v>69.431988041853515</v>
      </c>
      <c r="O9" s="8">
        <f>'Tav7'!O9/'Tav7'!$P9*100</f>
        <v>4.0639013452914794</v>
      </c>
      <c r="P9" s="8">
        <f>'Tav7'!P9/'Tav7'!$P9*100</f>
        <v>100</v>
      </c>
      <c r="R9" s="8">
        <f>'Tav7'!R9/'Tav7'!$U9*100</f>
        <v>28.317549397872092</v>
      </c>
      <c r="S9" s="8">
        <f>'Tav7'!S9/'Tav7'!$U9*100</f>
        <v>69.273938968782872</v>
      </c>
      <c r="T9" s="8">
        <f>'Tav7'!T9/'Tav7'!$U9*100</f>
        <v>2.4085116333450252</v>
      </c>
      <c r="U9" s="8">
        <f>'Tav7'!U9/'Tav7'!$U9*100</f>
        <v>100</v>
      </c>
      <c r="W9" s="8">
        <f>'Tav7'!W9/'Tav7'!$Z9*100</f>
        <v>24.947056332062687</v>
      </c>
      <c r="X9" s="8">
        <f>'Tav7'!X9/'Tav7'!$Z9*100</f>
        <v>73.203444867993781</v>
      </c>
      <c r="Y9" s="8">
        <f>'Tav7'!Y9/'Tav7'!$Z9*100</f>
        <v>1.8494987999435268</v>
      </c>
      <c r="Z9" s="8">
        <f>'Tav7'!Z9/'Tav7'!$Z9*100</f>
        <v>100</v>
      </c>
      <c r="AB9" s="8">
        <f>'Tav7'!AB9/'Tav7'!$AE9*100</f>
        <v>22.988681553992045</v>
      </c>
      <c r="AC9" s="8">
        <f>'Tav7'!AC9/'Tav7'!$AE9*100</f>
        <v>75.298256347506893</v>
      </c>
      <c r="AD9" s="8">
        <f>'Tav7'!AD9/'Tav7'!$AE9*100</f>
        <v>1.7130620985010707</v>
      </c>
      <c r="AE9" s="8">
        <f>'Tav7'!AE9/'Tav7'!$AE9*100</f>
        <v>100</v>
      </c>
      <c r="AF9" s="27"/>
      <c r="AG9" s="8">
        <f>'Tav7'!AG9/'Tav7'!$AJ9*100</f>
        <v>17.981812848342624</v>
      </c>
      <c r="AH9" s="8">
        <f>'Tav7'!AH9/'Tav7'!$AJ9*100</f>
        <v>81.284834262247003</v>
      </c>
      <c r="AI9" s="8">
        <f>'Tav7'!AI9/'Tav7'!$AJ9*100</f>
        <v>0.73335288941038423</v>
      </c>
      <c r="AJ9" s="8">
        <f>'Tav7'!AJ9/'Tav7'!$AJ9*100</f>
        <v>100</v>
      </c>
      <c r="AL9" s="8">
        <f t="shared" si="0"/>
        <v>-5.0068687056494205</v>
      </c>
      <c r="AM9" s="8">
        <f t="shared" si="1"/>
        <v>5.9865779147401099</v>
      </c>
      <c r="AN9" s="8">
        <f t="shared" si="2"/>
        <v>-0.97970920909068648</v>
      </c>
      <c r="AO9" s="8">
        <f t="shared" si="3"/>
        <v>0</v>
      </c>
      <c r="AQ9" s="8">
        <f t="shared" si="4"/>
        <v>-11.816468364357306</v>
      </c>
      <c r="AR9" s="8">
        <f t="shared" si="5"/>
        <v>14.126801318823752</v>
      </c>
      <c r="AS9" s="8">
        <f t="shared" si="6"/>
        <v>-2.3103329544664364</v>
      </c>
      <c r="AT9" s="8">
        <f t="shared" si="7"/>
        <v>0</v>
      </c>
    </row>
    <row r="10" spans="1:46" x14ac:dyDescent="0.25">
      <c r="A10" s="27" t="s">
        <v>6</v>
      </c>
      <c r="C10" s="8">
        <f>'Tav7'!C10/'Tav7'!$F10*100</f>
        <v>32.03117990130103</v>
      </c>
      <c r="D10" s="8">
        <f>'Tav7'!D10/'Tav7'!$F10*100</f>
        <v>62.080529385374604</v>
      </c>
      <c r="E10" s="8">
        <f>'Tav7'!E10/'Tav7'!$F10*100</f>
        <v>5.8882907133243609</v>
      </c>
      <c r="F10" s="8">
        <f>'Tav7'!F10/'Tav7'!$F10*100</f>
        <v>100</v>
      </c>
      <c r="H10" s="8">
        <f>'Tav7'!H10/'Tav7'!$K10*100</f>
        <v>30.334484307450456</v>
      </c>
      <c r="I10" s="8">
        <f>'Tav7'!I10/'Tav7'!$K10*100</f>
        <v>62.136460614227161</v>
      </c>
      <c r="J10" s="8">
        <f>'Tav7'!J10/'Tav7'!$K10*100</f>
        <v>7.5290550783223846</v>
      </c>
      <c r="K10" s="8">
        <f>'Tav7'!K10/'Tav7'!$K10*100</f>
        <v>100</v>
      </c>
      <c r="M10" s="8">
        <f>'Tav7'!M10/'Tav7'!$P10*100</f>
        <v>27.041938839902446</v>
      </c>
      <c r="N10" s="8">
        <f>'Tav7'!N10/'Tav7'!$P10*100</f>
        <v>64.686268824723285</v>
      </c>
      <c r="O10" s="8">
        <f>'Tav7'!O10/'Tav7'!$P10*100</f>
        <v>8.2717923353742773</v>
      </c>
      <c r="P10" s="8">
        <f>'Tav7'!P10/'Tav7'!$P10*100</f>
        <v>100</v>
      </c>
      <c r="R10" s="8">
        <f>'Tav7'!R10/'Tav7'!$U10*100</f>
        <v>26.123209200082297</v>
      </c>
      <c r="S10" s="8">
        <f>'Tav7'!S10/'Tav7'!$U10*100</f>
        <v>65.850541977541226</v>
      </c>
      <c r="T10" s="8">
        <f>'Tav7'!T10/'Tav7'!$U10*100</f>
        <v>8.0262488223764716</v>
      </c>
      <c r="U10" s="8">
        <f>'Tav7'!U10/'Tav7'!$U10*100</f>
        <v>100</v>
      </c>
      <c r="W10" s="8">
        <f>'Tav7'!W10/'Tav7'!$Z10*100</f>
        <v>25.077589179662059</v>
      </c>
      <c r="X10" s="8">
        <f>'Tav7'!X10/'Tav7'!$Z10*100</f>
        <v>68.291249984035147</v>
      </c>
      <c r="Y10" s="8">
        <f>'Tav7'!Y10/'Tav7'!$Z10*100</f>
        <v>6.6311608363027963</v>
      </c>
      <c r="Z10" s="8">
        <f>'Tav7'!Z10/'Tav7'!$Z10*100</f>
        <v>100</v>
      </c>
      <c r="AB10" s="8">
        <f>'Tav7'!AB10/'Tav7'!$AE10*100</f>
        <v>21.618610455011364</v>
      </c>
      <c r="AC10" s="8">
        <f>'Tav7'!AC10/'Tav7'!$AE10*100</f>
        <v>73.302434749023277</v>
      </c>
      <c r="AD10" s="8">
        <f>'Tav7'!AD10/'Tav7'!$AE10*100</f>
        <v>5.078954795965358</v>
      </c>
      <c r="AE10" s="8">
        <f>'Tav7'!AE10/'Tav7'!$AE10*100</f>
        <v>100</v>
      </c>
      <c r="AF10" s="27"/>
      <c r="AG10" s="8">
        <f>'Tav7'!AG10/'Tav7'!$AJ10*100</f>
        <v>21.409953324846942</v>
      </c>
      <c r="AH10" s="8">
        <f>'Tav7'!AH10/'Tav7'!$AJ10*100</f>
        <v>75.866824271079594</v>
      </c>
      <c r="AI10" s="8">
        <f>'Tav7'!AI10/'Tav7'!$AJ10*100</f>
        <v>2.7232224040734678</v>
      </c>
      <c r="AJ10" s="8">
        <f>'Tav7'!AJ10/'Tav7'!$AJ10*100</f>
        <v>100</v>
      </c>
      <c r="AL10" s="8">
        <f t="shared" si="0"/>
        <v>-0.208657130164422</v>
      </c>
      <c r="AM10" s="8">
        <f t="shared" si="1"/>
        <v>2.5643895220563167</v>
      </c>
      <c r="AN10" s="8">
        <f t="shared" si="2"/>
        <v>-2.3557323918918902</v>
      </c>
      <c r="AO10" s="8">
        <f t="shared" si="3"/>
        <v>0</v>
      </c>
      <c r="AQ10" s="8">
        <f t="shared" si="4"/>
        <v>-10.621226576454088</v>
      </c>
      <c r="AR10" s="8">
        <f t="shared" si="5"/>
        <v>13.78629488570499</v>
      </c>
      <c r="AS10" s="8">
        <f t="shared" si="6"/>
        <v>-3.1650683092508931</v>
      </c>
      <c r="AT10" s="8">
        <f t="shared" si="7"/>
        <v>0</v>
      </c>
    </row>
    <row r="11" spans="1:46" x14ac:dyDescent="0.25">
      <c r="A11" s="277" t="s">
        <v>118</v>
      </c>
      <c r="C11" s="8">
        <f>'Tav7'!C11/'Tav7'!$F11*100</f>
        <v>45.166163141993962</v>
      </c>
      <c r="D11" s="8">
        <f>'Tav7'!D11/'Tav7'!$F11*100</f>
        <v>51.334340382678754</v>
      </c>
      <c r="E11" s="8">
        <f>'Tav7'!E11/'Tav7'!$F11*100</f>
        <v>3.4994964753272915</v>
      </c>
      <c r="F11" s="8">
        <f>'Tav7'!F11/'Tav7'!$F11*100</f>
        <v>100</v>
      </c>
      <c r="H11" s="8">
        <f>'Tav7'!H11/'Tav7'!$K11*100</f>
        <v>37.263556116015131</v>
      </c>
      <c r="I11" s="8">
        <f>'Tav7'!I11/'Tav7'!$K11*100</f>
        <v>58.102143757881464</v>
      </c>
      <c r="J11" s="8">
        <f>'Tav7'!J11/'Tav7'!$K11*100</f>
        <v>4.6343001261034047</v>
      </c>
      <c r="K11" s="8">
        <f>'Tav7'!K11/'Tav7'!$K11*100</f>
        <v>100</v>
      </c>
      <c r="M11" s="8">
        <f>'Tav7'!M11/'Tav7'!$P11*100</f>
        <v>32.27893601725377</v>
      </c>
      <c r="N11" s="8">
        <f>'Tav7'!N11/'Tav7'!$P11*100</f>
        <v>63.227893601725384</v>
      </c>
      <c r="O11" s="8">
        <f>'Tav7'!O11/'Tav7'!$P11*100</f>
        <v>4.4931703810208479</v>
      </c>
      <c r="P11" s="8">
        <f>'Tav7'!P11/'Tav7'!$P11*100</f>
        <v>100</v>
      </c>
      <c r="R11" s="8">
        <f>'Tav7'!R11/'Tav7'!$U11*100</f>
        <v>27.161016949152543</v>
      </c>
      <c r="S11" s="8">
        <f>'Tav7'!S11/'Tav7'!$U11*100</f>
        <v>70</v>
      </c>
      <c r="T11" s="8">
        <f>'Tav7'!T11/'Tav7'!$U11*100</f>
        <v>2.8389830508474576</v>
      </c>
      <c r="U11" s="8">
        <f>'Tav7'!U11/'Tav7'!$U11*100</f>
        <v>100</v>
      </c>
      <c r="W11" s="8">
        <f>'Tav7'!W11/'Tav7'!$Z11*100</f>
        <v>25.218340611353714</v>
      </c>
      <c r="X11" s="8">
        <f>'Tav7'!X11/'Tav7'!$Z11*100</f>
        <v>73.471615720524014</v>
      </c>
      <c r="Y11" s="8">
        <f>'Tav7'!Y11/'Tav7'!$Z11*100</f>
        <v>1.3100436681222707</v>
      </c>
      <c r="Z11" s="8">
        <f>'Tav7'!Z11/'Tav7'!$Z11*100</f>
        <v>100</v>
      </c>
      <c r="AB11" s="8">
        <f>'Tav7'!AB11/'Tav7'!$AE11*100</f>
        <v>21.310390469887491</v>
      </c>
      <c r="AC11" s="8">
        <f>'Tav7'!AC11/'Tav7'!$AE11*100</f>
        <v>77.167438782263403</v>
      </c>
      <c r="AD11" s="8">
        <f>'Tav7'!AD11/'Tav7'!$AE11*100</f>
        <v>1.5221707478491064</v>
      </c>
      <c r="AE11" s="8">
        <f>'Tav7'!AE11/'Tav7'!$AE11*100</f>
        <v>100</v>
      </c>
      <c r="AF11" s="27"/>
      <c r="AG11" s="8">
        <f>'Tav7'!AG11/'Tav7'!$AJ11*100</f>
        <v>18.225918225918225</v>
      </c>
      <c r="AH11" s="8">
        <f>'Tav7'!AH11/'Tav7'!$AJ11*100</f>
        <v>80.665280665280676</v>
      </c>
      <c r="AI11" s="8">
        <f>'Tav7'!AI11/'Tav7'!$AJ11*100</f>
        <v>1.1088011088011087</v>
      </c>
      <c r="AJ11" s="8">
        <f>'Tav7'!AJ11/'Tav7'!$AJ11*100</f>
        <v>100</v>
      </c>
      <c r="AL11" s="8">
        <f t="shared" si="0"/>
        <v>-3.084472243969266</v>
      </c>
      <c r="AM11" s="8">
        <f t="shared" si="1"/>
        <v>3.4978418830172728</v>
      </c>
      <c r="AN11" s="8">
        <f t="shared" si="2"/>
        <v>-0.41336963904799773</v>
      </c>
      <c r="AO11" s="8">
        <f t="shared" si="3"/>
        <v>0</v>
      </c>
      <c r="AQ11" s="8">
        <f t="shared" si="4"/>
        <v>-26.940244916075738</v>
      </c>
      <c r="AR11" s="8">
        <f t="shared" si="5"/>
        <v>29.330940282601922</v>
      </c>
      <c r="AS11" s="8">
        <f t="shared" si="6"/>
        <v>-2.3906953665261828</v>
      </c>
      <c r="AT11" s="8">
        <f t="shared" si="7"/>
        <v>0</v>
      </c>
    </row>
    <row r="12" spans="1:46" x14ac:dyDescent="0.25">
      <c r="A12" s="27" t="s">
        <v>3</v>
      </c>
      <c r="C12" s="8">
        <f>'Tav7'!C12/'Tav7'!$F12*100</f>
        <v>37.572627501613944</v>
      </c>
      <c r="D12" s="8">
        <f>'Tav7'!D12/'Tav7'!$F12*100</f>
        <v>55.326016785022588</v>
      </c>
      <c r="E12" s="8">
        <f>'Tav7'!E12/'Tav7'!$F12*100</f>
        <v>7.1013557133634606</v>
      </c>
      <c r="F12" s="8">
        <f>'Tav7'!F12/'Tav7'!$F12*100</f>
        <v>100</v>
      </c>
      <c r="H12" s="8">
        <f>'Tav7'!H12/'Tav7'!$K12*100</f>
        <v>20.804794520547944</v>
      </c>
      <c r="I12" s="8">
        <f>'Tav7'!I12/'Tav7'!$K12*100</f>
        <v>69.863013698630141</v>
      </c>
      <c r="J12" s="8">
        <f>'Tav7'!J12/'Tav7'!$K12*100</f>
        <v>9.3321917808219172</v>
      </c>
      <c r="K12" s="8">
        <f>'Tav7'!K12/'Tav7'!$K12*100</f>
        <v>100</v>
      </c>
      <c r="M12" s="8">
        <f>'Tav7'!M12/'Tav7'!$P12*100</f>
        <v>21.656050955414013</v>
      </c>
      <c r="N12" s="8">
        <f>'Tav7'!N12/'Tav7'!$P12*100</f>
        <v>69.699727024567792</v>
      </c>
      <c r="O12" s="8">
        <f>'Tav7'!O12/'Tav7'!$P12*100</f>
        <v>8.6442220200181978</v>
      </c>
      <c r="P12" s="8">
        <f>'Tav7'!P12/'Tav7'!$P12*100</f>
        <v>100</v>
      </c>
      <c r="R12" s="8">
        <f>'Tav7'!R12/'Tav7'!$U12*100</f>
        <v>18.29004329004329</v>
      </c>
      <c r="S12" s="8">
        <f>'Tav7'!S12/'Tav7'!$U12*100</f>
        <v>77.922077922077932</v>
      </c>
      <c r="T12" s="8">
        <f>'Tav7'!T12/'Tav7'!$U12*100</f>
        <v>3.7878787878787881</v>
      </c>
      <c r="U12" s="8">
        <f>'Tav7'!U12/'Tav7'!$U12*100</f>
        <v>100</v>
      </c>
      <c r="W12" s="8">
        <f>'Tav7'!W12/'Tav7'!$Z12*100</f>
        <v>25.165562913907287</v>
      </c>
      <c r="X12" s="8">
        <f>'Tav7'!X12/'Tav7'!$Z12*100</f>
        <v>72.847682119205288</v>
      </c>
      <c r="Y12" s="8">
        <f>'Tav7'!Y12/'Tav7'!$Z12*100</f>
        <v>1.9867549668874174</v>
      </c>
      <c r="Z12" s="8">
        <f>'Tav7'!Z12/'Tav7'!$Z12*100</f>
        <v>100</v>
      </c>
      <c r="AB12" s="8">
        <f>'Tav7'!AB12/'Tav7'!$AE12*100</f>
        <v>12.605042016806722</v>
      </c>
      <c r="AC12" s="8">
        <f>'Tav7'!AC12/'Tav7'!$AE12*100</f>
        <v>85.210084033613441</v>
      </c>
      <c r="AD12" s="8">
        <f>'Tav7'!AD12/'Tav7'!$AE12*100</f>
        <v>2.1848739495798317</v>
      </c>
      <c r="AE12" s="8">
        <f>'Tav7'!AE12/'Tav7'!$AE12*100</f>
        <v>100</v>
      </c>
      <c r="AF12" s="27"/>
      <c r="AG12" s="8">
        <f>'Tav7'!AG12/'Tav7'!$AJ12*100</f>
        <v>12.400635930047695</v>
      </c>
      <c r="AH12" s="8">
        <f>'Tav7'!AH12/'Tav7'!$AJ12*100</f>
        <v>86.16852146263912</v>
      </c>
      <c r="AI12" s="8">
        <f>'Tav7'!AI12/'Tav7'!$AJ12*100</f>
        <v>1.4308426073131957</v>
      </c>
      <c r="AJ12" s="8">
        <f>'Tav7'!AJ12/'Tav7'!$AJ12*100</f>
        <v>100</v>
      </c>
      <c r="AL12" s="8">
        <f t="shared" si="0"/>
        <v>-0.20440608675902716</v>
      </c>
      <c r="AM12" s="8">
        <f t="shared" si="1"/>
        <v>0.95843742902567897</v>
      </c>
      <c r="AN12" s="8">
        <f t="shared" si="2"/>
        <v>-0.75403134226663604</v>
      </c>
      <c r="AO12" s="8">
        <f t="shared" si="3"/>
        <v>0</v>
      </c>
      <c r="AQ12" s="8">
        <f t="shared" si="4"/>
        <v>-25.171991571566249</v>
      </c>
      <c r="AR12" s="8">
        <f t="shared" si="5"/>
        <v>30.842504677616532</v>
      </c>
      <c r="AS12" s="8">
        <f t="shared" si="6"/>
        <v>-5.6705131060502652</v>
      </c>
      <c r="AT12" s="8">
        <f t="shared" si="7"/>
        <v>0</v>
      </c>
    </row>
    <row r="13" spans="1:46" x14ac:dyDescent="0.25">
      <c r="A13" s="27" t="s">
        <v>4</v>
      </c>
      <c r="C13" s="8">
        <f>'Tav7'!C13/'Tav7'!$F13*100</f>
        <v>50.020635575732562</v>
      </c>
      <c r="D13" s="8">
        <f>'Tav7'!D13/'Tav7'!$F13*100</f>
        <v>48.782501031778786</v>
      </c>
      <c r="E13" s="8">
        <f>'Tav7'!E13/'Tav7'!$F13*100</f>
        <v>1.1968633924886503</v>
      </c>
      <c r="F13" s="8">
        <f>'Tav7'!F13/'Tav7'!$F13*100</f>
        <v>100</v>
      </c>
      <c r="H13" s="8">
        <f>'Tav7'!H13/'Tav7'!$K13*100</f>
        <v>46.856287425149702</v>
      </c>
      <c r="I13" s="8">
        <f>'Tav7'!I13/'Tav7'!$K13*100</f>
        <v>51.247504990019962</v>
      </c>
      <c r="J13" s="8">
        <f>'Tav7'!J13/'Tav7'!$K13*100</f>
        <v>1.8962075848303395</v>
      </c>
      <c r="K13" s="8">
        <f>'Tav7'!K13/'Tav7'!$K13*100</f>
        <v>100</v>
      </c>
      <c r="M13" s="8">
        <f>'Tav7'!M13/'Tav7'!$P13*100</f>
        <v>39.215686274509807</v>
      </c>
      <c r="N13" s="8">
        <f>'Tav7'!N13/'Tav7'!$P13*100</f>
        <v>59.001782531194294</v>
      </c>
      <c r="O13" s="8">
        <f>'Tav7'!O13/'Tav7'!$P13*100</f>
        <v>1.7825311942959003</v>
      </c>
      <c r="P13" s="8">
        <f>'Tav7'!P13/'Tav7'!$P13*100</f>
        <v>100</v>
      </c>
      <c r="R13" s="8">
        <f>'Tav7'!R13/'Tav7'!$U13*100</f>
        <v>32.869080779944291</v>
      </c>
      <c r="S13" s="8">
        <f>'Tav7'!S13/'Tav7'!$U13*100</f>
        <v>64.902506963788298</v>
      </c>
      <c r="T13" s="8">
        <f>'Tav7'!T13/'Tav7'!$U13*100</f>
        <v>2.2284122562674096</v>
      </c>
      <c r="U13" s="8">
        <f>'Tav7'!U13/'Tav7'!$U13*100</f>
        <v>100</v>
      </c>
      <c r="W13" s="8">
        <f>'Tav7'!W13/'Tav7'!$Z13*100</f>
        <v>25.25533890436397</v>
      </c>
      <c r="X13" s="8">
        <f>'Tav7'!X13/'Tav7'!$Z13*100</f>
        <v>73.909006499535749</v>
      </c>
      <c r="Y13" s="8">
        <f>'Tav7'!Y13/'Tav7'!$Z13*100</f>
        <v>0.83565459610027859</v>
      </c>
      <c r="Z13" s="8">
        <f>'Tav7'!Z13/'Tav7'!$Z13*100</f>
        <v>100</v>
      </c>
      <c r="AB13" s="8">
        <f>'Tav7'!AB13/'Tav7'!$AE13*100</f>
        <v>26.965065502183407</v>
      </c>
      <c r="AC13" s="8">
        <f>'Tav7'!AC13/'Tav7'!$AE13*100</f>
        <v>71.943231441048042</v>
      </c>
      <c r="AD13" s="8">
        <f>'Tav7'!AD13/'Tav7'!$AE13*100</f>
        <v>1.0917030567685588</v>
      </c>
      <c r="AE13" s="8">
        <f>'Tav7'!AE13/'Tav7'!$AE13*100</f>
        <v>100</v>
      </c>
      <c r="AF13" s="27"/>
      <c r="AG13" s="8">
        <f>'Tav7'!AG13/'Tav7'!$AJ13*100</f>
        <v>22.727272727272727</v>
      </c>
      <c r="AH13" s="8">
        <f>'Tav7'!AH13/'Tav7'!$AJ13*100</f>
        <v>76.412776412776424</v>
      </c>
      <c r="AI13" s="8">
        <f>'Tav7'!AI13/'Tav7'!$AJ13*100</f>
        <v>0.85995085995085996</v>
      </c>
      <c r="AJ13" s="8">
        <f>'Tav7'!AJ13/'Tav7'!$AJ13*100</f>
        <v>100</v>
      </c>
      <c r="AL13" s="8">
        <f t="shared" si="0"/>
        <v>-4.2377927749106803</v>
      </c>
      <c r="AM13" s="8">
        <f t="shared" si="1"/>
        <v>4.4695449717283822</v>
      </c>
      <c r="AN13" s="8">
        <f t="shared" si="2"/>
        <v>-0.23175219681769887</v>
      </c>
      <c r="AO13" s="8">
        <f t="shared" si="3"/>
        <v>0</v>
      </c>
      <c r="AQ13" s="8">
        <f t="shared" si="4"/>
        <v>-27.293362848459836</v>
      </c>
      <c r="AR13" s="8">
        <f t="shared" si="5"/>
        <v>27.630275380997638</v>
      </c>
      <c r="AS13" s="8">
        <f t="shared" si="6"/>
        <v>-0.3369125325377903</v>
      </c>
      <c r="AT13" s="8">
        <f t="shared" si="7"/>
        <v>0</v>
      </c>
    </row>
    <row r="14" spans="1:46" x14ac:dyDescent="0.25">
      <c r="A14" s="27" t="s">
        <v>7</v>
      </c>
      <c r="C14" s="8">
        <f>'Tav7'!C14/'Tav7'!$F14*100</f>
        <v>41.00069948413045</v>
      </c>
      <c r="D14" s="8">
        <f>'Tav7'!D14/'Tav7'!$F14*100</f>
        <v>55.641776689691355</v>
      </c>
      <c r="E14" s="8">
        <f>'Tav7'!E14/'Tav7'!$F14*100</f>
        <v>3.3575238261781939</v>
      </c>
      <c r="F14" s="8">
        <f>'Tav7'!F14/'Tav7'!$F14*100</f>
        <v>100</v>
      </c>
      <c r="H14" s="8">
        <f>'Tav7'!H14/'Tav7'!$K14*100</f>
        <v>38.612215824775923</v>
      </c>
      <c r="I14" s="8">
        <f>'Tav7'!I14/'Tav7'!$K14*100</f>
        <v>57.882709087671394</v>
      </c>
      <c r="J14" s="8">
        <f>'Tav7'!J14/'Tav7'!$K14*100</f>
        <v>3.5050750875526804</v>
      </c>
      <c r="K14" s="8">
        <f>'Tav7'!K14/'Tav7'!$K14*100</f>
        <v>100</v>
      </c>
      <c r="M14" s="8">
        <f>'Tav7'!M14/'Tav7'!$P14*100</f>
        <v>30.84936788640492</v>
      </c>
      <c r="N14" s="8">
        <f>'Tav7'!N14/'Tav7'!$P14*100</f>
        <v>65.713862010158309</v>
      </c>
      <c r="O14" s="8">
        <f>'Tav7'!O14/'Tav7'!$P14*100</f>
        <v>3.4367701034367704</v>
      </c>
      <c r="P14" s="8">
        <f>'Tav7'!P14/'Tav7'!$P14*100</f>
        <v>100</v>
      </c>
      <c r="R14" s="8">
        <f>'Tav7'!R14/'Tav7'!$U14*100</f>
        <v>29.316472054276087</v>
      </c>
      <c r="S14" s="8">
        <f>'Tav7'!S14/'Tav7'!$U14*100</f>
        <v>67.448193104721469</v>
      </c>
      <c r="T14" s="8">
        <f>'Tav7'!T14/'Tav7'!$U14*100</f>
        <v>3.2353348410024463</v>
      </c>
      <c r="U14" s="8">
        <f>'Tav7'!U14/'Tav7'!$U14*100</f>
        <v>100</v>
      </c>
      <c r="W14" s="8">
        <f>'Tav7'!W14/'Tav7'!$Z14*100</f>
        <v>24.182561307901906</v>
      </c>
      <c r="X14" s="8">
        <f>'Tav7'!X14/'Tav7'!$Z14*100</f>
        <v>72.967756584922796</v>
      </c>
      <c r="Y14" s="8">
        <f>'Tav7'!Y14/'Tav7'!$Z14*100</f>
        <v>2.8496821071752954</v>
      </c>
      <c r="Z14" s="8">
        <f>'Tav7'!Z14/'Tav7'!$Z14*100</f>
        <v>100</v>
      </c>
      <c r="AB14" s="8">
        <f>'Tav7'!AB14/'Tav7'!$AE14*100</f>
        <v>23.286080899425638</v>
      </c>
      <c r="AC14" s="8">
        <f>'Tav7'!AC14/'Tav7'!$AE14*100</f>
        <v>74.905291457900518</v>
      </c>
      <c r="AD14" s="8">
        <f>'Tav7'!AD14/'Tav7'!$AE14*100</f>
        <v>1.8086276426738359</v>
      </c>
      <c r="AE14" s="8">
        <f>'Tav7'!AE14/'Tav7'!$AE14*100</f>
        <v>100</v>
      </c>
      <c r="AF14" s="27"/>
      <c r="AG14" s="8">
        <f>'Tav7'!AG14/'Tav7'!$AJ14*100</f>
        <v>19.652812081010516</v>
      </c>
      <c r="AH14" s="8">
        <f>'Tav7'!AH14/'Tav7'!$AJ14*100</f>
        <v>79.204008185731425</v>
      </c>
      <c r="AI14" s="8">
        <f>'Tav7'!AI14/'Tav7'!$AJ14*100</f>
        <v>1.1431797332580622</v>
      </c>
      <c r="AJ14" s="8">
        <f>'Tav7'!AJ14/'Tav7'!$AJ14*100</f>
        <v>100</v>
      </c>
      <c r="AL14" s="8">
        <f t="shared" si="0"/>
        <v>-3.6332688184151216</v>
      </c>
      <c r="AM14" s="8">
        <f t="shared" si="1"/>
        <v>4.2987167278309073</v>
      </c>
      <c r="AN14" s="8">
        <f t="shared" si="2"/>
        <v>-0.6654479094157737</v>
      </c>
      <c r="AO14" s="8">
        <f t="shared" si="3"/>
        <v>0</v>
      </c>
      <c r="AQ14" s="8">
        <f t="shared" si="4"/>
        <v>-21.347887403119934</v>
      </c>
      <c r="AR14" s="8">
        <f t="shared" si="5"/>
        <v>23.56223149604007</v>
      </c>
      <c r="AS14" s="8">
        <f t="shared" si="6"/>
        <v>-2.2143440929201317</v>
      </c>
      <c r="AT14" s="8">
        <f t="shared" si="7"/>
        <v>0</v>
      </c>
    </row>
    <row r="15" spans="1:46" x14ac:dyDescent="0.25">
      <c r="A15" s="27" t="s">
        <v>50</v>
      </c>
      <c r="C15" s="8">
        <f>'Tav7'!C15/'Tav7'!$F15*100</f>
        <v>32.616843033509703</v>
      </c>
      <c r="D15" s="8">
        <f>'Tav7'!D15/'Tav7'!$F15*100</f>
        <v>63.481040564373906</v>
      </c>
      <c r="E15" s="8">
        <f>'Tav7'!E15/'Tav7'!$F15*100</f>
        <v>3.9021164021164019</v>
      </c>
      <c r="F15" s="8">
        <f>'Tav7'!F15/'Tav7'!$F15*100</f>
        <v>100</v>
      </c>
      <c r="H15" s="8">
        <f>'Tav7'!H15/'Tav7'!$K15*100</f>
        <v>31.202370872142254</v>
      </c>
      <c r="I15" s="8">
        <f>'Tav7'!I15/'Tav7'!$K15*100</f>
        <v>64.959074230877789</v>
      </c>
      <c r="J15" s="8">
        <f>'Tav7'!J15/'Tav7'!$K15*100</f>
        <v>3.8385548969799608</v>
      </c>
      <c r="K15" s="8">
        <f>'Tav7'!K15/'Tav7'!$K15*100</f>
        <v>100</v>
      </c>
      <c r="M15" s="8">
        <f>'Tav7'!M15/'Tav7'!$P15*100</f>
        <v>29.182608695652174</v>
      </c>
      <c r="N15" s="8">
        <f>'Tav7'!N15/'Tav7'!$P15*100</f>
        <v>68.017391304347825</v>
      </c>
      <c r="O15" s="8">
        <f>'Tav7'!O15/'Tav7'!$P15*100</f>
        <v>2.8000000000000003</v>
      </c>
      <c r="P15" s="8">
        <f>'Tav7'!P15/'Tav7'!$P15*100</f>
        <v>100</v>
      </c>
      <c r="R15" s="8">
        <f>'Tav7'!R15/'Tav7'!$U15*100</f>
        <v>26.873385012919897</v>
      </c>
      <c r="S15" s="8">
        <f>'Tav7'!S15/'Tav7'!$U15*100</f>
        <v>70.472163495419309</v>
      </c>
      <c r="T15" s="8">
        <f>'Tav7'!T15/'Tav7'!$U15*100</f>
        <v>2.6544514916607942</v>
      </c>
      <c r="U15" s="8">
        <f>'Tav7'!U15/'Tav7'!$U15*100</f>
        <v>100</v>
      </c>
      <c r="W15" s="8">
        <f>'Tav7'!W15/'Tav7'!$Z15*100</f>
        <v>23.882570748479239</v>
      </c>
      <c r="X15" s="8">
        <f>'Tav7'!X15/'Tav7'!$Z15*100</f>
        <v>72.83787357841841</v>
      </c>
      <c r="Y15" s="8">
        <f>'Tav7'!Y15/'Tav7'!$Z15*100</f>
        <v>3.2795556731023536</v>
      </c>
      <c r="Z15" s="8">
        <f>'Tav7'!Z15/'Tav7'!$Z15*100</f>
        <v>100</v>
      </c>
      <c r="AB15" s="8">
        <f>'Tav7'!AB15/'Tav7'!$AE15*100</f>
        <v>22.04037097654119</v>
      </c>
      <c r="AC15" s="8">
        <f>'Tav7'!AC15/'Tav7'!$AE15*100</f>
        <v>75.340971085651944</v>
      </c>
      <c r="AD15" s="8">
        <f>'Tav7'!AD15/'Tav7'!$AE15*100</f>
        <v>2.6186579378068742</v>
      </c>
      <c r="AE15" s="8">
        <f>'Tav7'!AE15/'Tav7'!$AE15*100</f>
        <v>100</v>
      </c>
      <c r="AF15" s="27"/>
      <c r="AG15" s="8">
        <f>'Tav7'!AG15/'Tav7'!$AJ15*100</f>
        <v>20.483641536273115</v>
      </c>
      <c r="AH15" s="8">
        <f>'Tav7'!AH15/'Tav7'!$AJ15*100</f>
        <v>78.662873399715508</v>
      </c>
      <c r="AI15" s="8">
        <f>'Tav7'!AI15/'Tav7'!$AJ15*100</f>
        <v>0.85348506401137991</v>
      </c>
      <c r="AJ15" s="8">
        <f>'Tav7'!AJ15/'Tav7'!$AJ15*100</f>
        <v>100</v>
      </c>
      <c r="AL15" s="8">
        <f t="shared" si="0"/>
        <v>-1.5567294402680751</v>
      </c>
      <c r="AM15" s="8">
        <f t="shared" si="1"/>
        <v>3.3219023140635642</v>
      </c>
      <c r="AN15" s="8">
        <f t="shared" si="2"/>
        <v>-1.7651728737954944</v>
      </c>
      <c r="AO15" s="8">
        <f t="shared" si="3"/>
        <v>0</v>
      </c>
      <c r="AQ15" s="8">
        <f t="shared" si="4"/>
        <v>-12.133201497236588</v>
      </c>
      <c r="AR15" s="8">
        <f t="shared" si="5"/>
        <v>15.181832835341602</v>
      </c>
      <c r="AS15" s="8">
        <f t="shared" si="6"/>
        <v>-3.0486313381050221</v>
      </c>
      <c r="AT15" s="8">
        <f t="shared" si="7"/>
        <v>0</v>
      </c>
    </row>
    <row r="16" spans="1:46" x14ac:dyDescent="0.25">
      <c r="A16" s="27" t="s">
        <v>8</v>
      </c>
      <c r="C16" s="8">
        <f>'Tav7'!C16/'Tav7'!$F16*100</f>
        <v>35.522622264841772</v>
      </c>
      <c r="D16" s="8">
        <f>'Tav7'!D16/'Tav7'!$F16*100</f>
        <v>61.093191526458021</v>
      </c>
      <c r="E16" s="8">
        <f>'Tav7'!E16/'Tav7'!$F16*100</f>
        <v>3.3841862087002004</v>
      </c>
      <c r="F16" s="8">
        <f>'Tav7'!F16/'Tav7'!$F16*100</f>
        <v>100</v>
      </c>
      <c r="H16" s="8">
        <f>'Tav7'!H16/'Tav7'!$K16*100</f>
        <v>35.726172806188998</v>
      </c>
      <c r="I16" s="8">
        <f>'Tav7'!I16/'Tav7'!$K16*100</f>
        <v>61.91247245086133</v>
      </c>
      <c r="J16" s="8">
        <f>'Tav7'!J16/'Tav7'!$K16*100</f>
        <v>2.3613547429496693</v>
      </c>
      <c r="K16" s="8">
        <f>'Tav7'!K16/'Tav7'!$K16*100</f>
        <v>100</v>
      </c>
      <c r="M16" s="8">
        <f>'Tav7'!M16/'Tav7'!$P16*100</f>
        <v>28.826164359960949</v>
      </c>
      <c r="N16" s="8">
        <f>'Tav7'!N16/'Tav7'!$P16*100</f>
        <v>69.008786538792862</v>
      </c>
      <c r="O16" s="8">
        <f>'Tav7'!O16/'Tav7'!$P16*100</f>
        <v>2.1650491012461952</v>
      </c>
      <c r="P16" s="8">
        <f>'Tav7'!P16/'Tav7'!$P16*100</f>
        <v>100</v>
      </c>
      <c r="R16" s="8">
        <f>'Tav7'!R16/'Tav7'!$U16*100</f>
        <v>28.095156597638198</v>
      </c>
      <c r="S16" s="8">
        <f>'Tav7'!S16/'Tav7'!$U16*100</f>
        <v>70.077015231901413</v>
      </c>
      <c r="T16" s="8">
        <f>'Tav7'!T16/'Tav7'!$U16*100</f>
        <v>1.8278281704603798</v>
      </c>
      <c r="U16" s="8">
        <f>'Tav7'!U16/'Tav7'!$U16*100</f>
        <v>100</v>
      </c>
      <c r="W16" s="8">
        <f>'Tav7'!W16/'Tav7'!$Z16*100</f>
        <v>24.83261360484925</v>
      </c>
      <c r="X16" s="8">
        <f>'Tav7'!X16/'Tav7'!$Z16*100</f>
        <v>73.685670139851837</v>
      </c>
      <c r="Y16" s="8">
        <f>'Tav7'!Y16/'Tav7'!$Z16*100</f>
        <v>1.4817162552989185</v>
      </c>
      <c r="Z16" s="8">
        <f>'Tav7'!Z16/'Tav7'!$Z16*100</f>
        <v>100</v>
      </c>
      <c r="AB16" s="8">
        <f>'Tav7'!AB16/'Tav7'!$AE16*100</f>
        <v>21.034678794769757</v>
      </c>
      <c r="AC16" s="8">
        <f>'Tav7'!AC16/'Tav7'!$AE16*100</f>
        <v>77.615122228538951</v>
      </c>
      <c r="AD16" s="8">
        <f>'Tav7'!AD16/'Tav7'!$AE16*100</f>
        <v>1.3501989766913018</v>
      </c>
      <c r="AE16" s="8">
        <f>'Tav7'!AE16/'Tav7'!$AE16*100</f>
        <v>100</v>
      </c>
      <c r="AF16" s="27"/>
      <c r="AG16" s="8">
        <f>'Tav7'!AG16/'Tav7'!$AJ16*100</f>
        <v>21.048882069267865</v>
      </c>
      <c r="AH16" s="8">
        <f>'Tav7'!AH16/'Tav7'!$AJ16*100</f>
        <v>78.10718982902236</v>
      </c>
      <c r="AI16" s="8">
        <f>'Tav7'!AI16/'Tav7'!$AJ16*100</f>
        <v>0.84392810170977639</v>
      </c>
      <c r="AJ16" s="8">
        <f>'Tav7'!AJ16/'Tav7'!$AJ16*100</f>
        <v>100</v>
      </c>
      <c r="AL16" s="8">
        <f t="shared" si="0"/>
        <v>1.4203274498107987E-2</v>
      </c>
      <c r="AM16" s="8">
        <f t="shared" si="1"/>
        <v>0.49206760048340925</v>
      </c>
      <c r="AN16" s="8">
        <f t="shared" si="2"/>
        <v>-0.50627087498152545</v>
      </c>
      <c r="AO16" s="8">
        <f t="shared" si="3"/>
        <v>0</v>
      </c>
      <c r="AQ16" s="8">
        <f t="shared" si="4"/>
        <v>-14.473740195573907</v>
      </c>
      <c r="AR16" s="8">
        <f t="shared" si="5"/>
        <v>17.013998302564339</v>
      </c>
      <c r="AS16" s="8">
        <f t="shared" si="6"/>
        <v>-2.5402581069904242</v>
      </c>
      <c r="AT16" s="8">
        <f t="shared" si="7"/>
        <v>0</v>
      </c>
    </row>
    <row r="17" spans="1:46" x14ac:dyDescent="0.25">
      <c r="A17" s="27" t="s">
        <v>9</v>
      </c>
      <c r="C17" s="8">
        <f>'Tav7'!C17/'Tav7'!$F17*100</f>
        <v>41.924325735450083</v>
      </c>
      <c r="D17" s="8">
        <f>'Tav7'!D17/'Tav7'!$F17*100</f>
        <v>54.495912806539515</v>
      </c>
      <c r="E17" s="8">
        <f>'Tav7'!E17/'Tav7'!$F17*100</f>
        <v>3.5797614580104096</v>
      </c>
      <c r="F17" s="8">
        <f>'Tav7'!F17/'Tav7'!$F17*100</f>
        <v>100</v>
      </c>
      <c r="H17" s="8">
        <f>'Tav7'!H17/'Tav7'!$K17*100</f>
        <v>37.267813478615246</v>
      </c>
      <c r="I17" s="8">
        <f>'Tav7'!I17/'Tav7'!$K17*100</f>
        <v>58.950709965252457</v>
      </c>
      <c r="J17" s="8">
        <f>'Tav7'!J17/'Tav7'!$K17*100</f>
        <v>3.7814765561322981</v>
      </c>
      <c r="K17" s="8">
        <f>'Tav7'!K17/'Tav7'!$K17*100</f>
        <v>100</v>
      </c>
      <c r="M17" s="8">
        <f>'Tav7'!M17/'Tav7'!$P17*100</f>
        <v>31.194748129936706</v>
      </c>
      <c r="N17" s="8">
        <f>'Tav7'!N17/'Tav7'!$P17*100</f>
        <v>65.548987811895174</v>
      </c>
      <c r="O17" s="8">
        <f>'Tav7'!O17/'Tav7'!$P17*100</f>
        <v>3.2562640581681226</v>
      </c>
      <c r="P17" s="8">
        <f>'Tav7'!P17/'Tav7'!$P17*100</f>
        <v>100</v>
      </c>
      <c r="R17" s="8">
        <f>'Tav7'!R17/'Tav7'!$U17*100</f>
        <v>30.046808086843939</v>
      </c>
      <c r="S17" s="8">
        <f>'Tav7'!S17/'Tav7'!$U17*100</f>
        <v>66.968761411545998</v>
      </c>
      <c r="T17" s="8">
        <f>'Tav7'!T17/'Tav7'!$U17*100</f>
        <v>2.9844305016100652</v>
      </c>
      <c r="U17" s="8">
        <f>'Tav7'!U17/'Tav7'!$U17*100</f>
        <v>100</v>
      </c>
      <c r="W17" s="8">
        <f>'Tav7'!W17/'Tav7'!$Z17*100</f>
        <v>29.407649253731343</v>
      </c>
      <c r="X17" s="8">
        <f>'Tav7'!X17/'Tav7'!$Z17*100</f>
        <v>67.650031094527364</v>
      </c>
      <c r="Y17" s="8">
        <f>'Tav7'!Y17/'Tav7'!$Z17*100</f>
        <v>2.9423196517412933</v>
      </c>
      <c r="Z17" s="8">
        <f>'Tav7'!Z17/'Tav7'!$Z17*100</f>
        <v>100</v>
      </c>
      <c r="AB17" s="8">
        <f>'Tav7'!AB17/'Tav7'!$AE17*100</f>
        <v>25.670586073856327</v>
      </c>
      <c r="AC17" s="8">
        <f>'Tav7'!AC17/'Tav7'!$AE17*100</f>
        <v>72.129340437258861</v>
      </c>
      <c r="AD17" s="8">
        <f>'Tav7'!AD17/'Tav7'!$AE17*100</f>
        <v>2.2000734888848061</v>
      </c>
      <c r="AE17" s="8">
        <f>'Tav7'!AE17/'Tav7'!$AE17*100</f>
        <v>100</v>
      </c>
      <c r="AF17" s="27"/>
      <c r="AG17" s="8">
        <f>'Tav7'!AG17/'Tav7'!$AJ17*100</f>
        <v>23.316314125942135</v>
      </c>
      <c r="AH17" s="8">
        <f>'Tav7'!AH17/'Tav7'!$AJ17*100</f>
        <v>75.570143447605147</v>
      </c>
      <c r="AI17" s="8">
        <f>'Tav7'!AI17/'Tav7'!$AJ17*100</f>
        <v>1.113542426452711</v>
      </c>
      <c r="AJ17" s="8">
        <f>'Tav7'!AJ17/'Tav7'!$AJ17*100</f>
        <v>100</v>
      </c>
      <c r="AL17" s="8">
        <f t="shared" si="0"/>
        <v>-2.3542719479141923</v>
      </c>
      <c r="AM17" s="8">
        <f t="shared" si="1"/>
        <v>3.4408030103462863</v>
      </c>
      <c r="AN17" s="8">
        <f t="shared" si="2"/>
        <v>-1.0865310624320952</v>
      </c>
      <c r="AO17" s="8">
        <f t="shared" si="3"/>
        <v>0</v>
      </c>
      <c r="AQ17" s="8">
        <f t="shared" si="4"/>
        <v>-18.608011609507948</v>
      </c>
      <c r="AR17" s="8">
        <f t="shared" si="5"/>
        <v>21.074230641065633</v>
      </c>
      <c r="AS17" s="8">
        <f t="shared" si="6"/>
        <v>-2.4662190315576984</v>
      </c>
      <c r="AT17" s="8">
        <f t="shared" si="7"/>
        <v>0</v>
      </c>
    </row>
    <row r="18" spans="1:46" x14ac:dyDescent="0.25">
      <c r="A18" s="27" t="s">
        <v>10</v>
      </c>
      <c r="C18" s="8">
        <f>'Tav7'!C18/'Tav7'!$F18*100</f>
        <v>48.471862491170235</v>
      </c>
      <c r="D18" s="8">
        <f>'Tav7'!D18/'Tav7'!$F18*100</f>
        <v>45.349658582528846</v>
      </c>
      <c r="E18" s="8">
        <f>'Tav7'!E18/'Tav7'!$F18*100</f>
        <v>6.1784789263009188</v>
      </c>
      <c r="F18" s="8">
        <f>'Tav7'!F18/'Tav7'!$F18*100</f>
        <v>100</v>
      </c>
      <c r="H18" s="8">
        <f>'Tav7'!H18/'Tav7'!$K18*100</f>
        <v>41.811716264271013</v>
      </c>
      <c r="I18" s="8">
        <f>'Tav7'!I18/'Tav7'!$K18*100</f>
        <v>52.323912907854506</v>
      </c>
      <c r="J18" s="8">
        <f>'Tav7'!J18/'Tav7'!$K18*100</f>
        <v>5.8643708278744775</v>
      </c>
      <c r="K18" s="8">
        <f>'Tav7'!K18/'Tav7'!$K18*100</f>
        <v>100</v>
      </c>
      <c r="M18" s="8">
        <f>'Tav7'!M18/'Tav7'!$P18*100</f>
        <v>39.560152990264257</v>
      </c>
      <c r="N18" s="8">
        <f>'Tav7'!N18/'Tav7'!$P18*100</f>
        <v>55.806675938803899</v>
      </c>
      <c r="O18" s="8">
        <f>'Tav7'!O18/'Tav7'!$P18*100</f>
        <v>4.6331710709318497</v>
      </c>
      <c r="P18" s="8">
        <f>'Tav7'!P18/'Tav7'!$P18*100</f>
        <v>100</v>
      </c>
      <c r="R18" s="8">
        <f>'Tav7'!R18/'Tav7'!$U18*100</f>
        <v>41.259063183335257</v>
      </c>
      <c r="S18" s="8">
        <f>'Tav7'!S18/'Tav7'!$U18*100</f>
        <v>55.311313154563244</v>
      </c>
      <c r="T18" s="8">
        <f>'Tav7'!T18/'Tav7'!$U18*100</f>
        <v>3.4296236621015073</v>
      </c>
      <c r="U18" s="8">
        <f>'Tav7'!U18/'Tav7'!$U18*100</f>
        <v>100</v>
      </c>
      <c r="W18" s="8">
        <f>'Tav7'!W18/'Tav7'!$Z18*100</f>
        <v>38.063806380638063</v>
      </c>
      <c r="X18" s="8">
        <f>'Tav7'!X18/'Tav7'!$Z18*100</f>
        <v>57.205720572057203</v>
      </c>
      <c r="Y18" s="8">
        <f>'Tav7'!Y18/'Tav7'!$Z18*100</f>
        <v>4.7304730473047307</v>
      </c>
      <c r="Z18" s="8">
        <f>'Tav7'!Z18/'Tav7'!$Z18*100</f>
        <v>100</v>
      </c>
      <c r="AB18" s="8">
        <f>'Tav7'!AB18/'Tav7'!$AE18*100</f>
        <v>29.750914474830171</v>
      </c>
      <c r="AC18" s="8">
        <f>'Tav7'!AC18/'Tav7'!$AE18*100</f>
        <v>68.228531614701268</v>
      </c>
      <c r="AD18" s="8">
        <f>'Tav7'!AD18/'Tav7'!$AE18*100</f>
        <v>2.0205539104685597</v>
      </c>
      <c r="AE18" s="8">
        <f>'Tav7'!AE18/'Tav7'!$AE18*100</f>
        <v>100</v>
      </c>
      <c r="AF18" s="27"/>
      <c r="AG18" s="8">
        <f>'Tav7'!AG18/'Tav7'!$AJ18*100</f>
        <v>23.588667366211961</v>
      </c>
      <c r="AH18" s="8">
        <f>'Tav7'!AH18/'Tav7'!$AJ18*100</f>
        <v>75.487932843651635</v>
      </c>
      <c r="AI18" s="8">
        <f>'Tav7'!AI18/'Tav7'!$AJ18*100</f>
        <v>0.92339979013641127</v>
      </c>
      <c r="AJ18" s="8">
        <f>'Tav7'!AJ18/'Tav7'!$AJ18*100</f>
        <v>100</v>
      </c>
      <c r="AL18" s="8">
        <f t="shared" si="0"/>
        <v>-6.1622471086182102</v>
      </c>
      <c r="AM18" s="8">
        <f t="shared" si="1"/>
        <v>7.2594012289503667</v>
      </c>
      <c r="AN18" s="8">
        <f t="shared" si="2"/>
        <v>-1.0971541203321484</v>
      </c>
      <c r="AO18" s="8">
        <f t="shared" si="3"/>
        <v>0</v>
      </c>
      <c r="AQ18" s="8">
        <f t="shared" si="4"/>
        <v>-24.883195124958274</v>
      </c>
      <c r="AR18" s="8">
        <f t="shared" si="5"/>
        <v>30.138274261122788</v>
      </c>
      <c r="AS18" s="8">
        <f t="shared" si="6"/>
        <v>-5.2550791361645075</v>
      </c>
      <c r="AT18" s="8">
        <f t="shared" si="7"/>
        <v>0</v>
      </c>
    </row>
    <row r="19" spans="1:46" x14ac:dyDescent="0.25">
      <c r="A19" s="27" t="s">
        <v>11</v>
      </c>
      <c r="C19" s="8">
        <f>'Tav7'!C19/'Tav7'!$F19*100</f>
        <v>54.13256109453031</v>
      </c>
      <c r="D19" s="8">
        <f>'Tav7'!D19/'Tav7'!$F19*100</f>
        <v>41.884105079637123</v>
      </c>
      <c r="E19" s="8">
        <f>'Tav7'!E19/'Tav7'!$F19*100</f>
        <v>3.9833338258325699</v>
      </c>
      <c r="F19" s="8">
        <f>'Tav7'!F19/'Tav7'!$F19*100</f>
        <v>100</v>
      </c>
      <c r="H19" s="8">
        <f>'Tav7'!H19/'Tav7'!$K19*100</f>
        <v>46.457922419460878</v>
      </c>
      <c r="I19" s="8">
        <f>'Tav7'!I19/'Tav7'!$K19*100</f>
        <v>49.958908612754769</v>
      </c>
      <c r="J19" s="8">
        <f>'Tav7'!J19/'Tav7'!$K19*100</f>
        <v>3.5831689677843523</v>
      </c>
      <c r="K19" s="8">
        <f>'Tav7'!K19/'Tav7'!$K19*100</f>
        <v>100</v>
      </c>
      <c r="M19" s="8">
        <f>'Tav7'!M19/'Tav7'!$P19*100</f>
        <v>42.901316841712429</v>
      </c>
      <c r="N19" s="8">
        <f>'Tav7'!N19/'Tav7'!$P19*100</f>
        <v>53.654635602708325</v>
      </c>
      <c r="O19" s="8">
        <f>'Tav7'!O19/'Tav7'!$P19*100</f>
        <v>3.4440475555792509</v>
      </c>
      <c r="P19" s="8">
        <f>'Tav7'!P19/'Tav7'!$P19*100</f>
        <v>100</v>
      </c>
      <c r="R19" s="8">
        <f>'Tav7'!R19/'Tav7'!$U19*100</f>
        <v>37.873189476795744</v>
      </c>
      <c r="S19" s="8">
        <f>'Tav7'!S19/'Tav7'!$U19*100</f>
        <v>58.934377771208993</v>
      </c>
      <c r="T19" s="8">
        <f>'Tav7'!T19/'Tav7'!$U19*100</f>
        <v>3.1924327519952702</v>
      </c>
      <c r="U19" s="8">
        <f>'Tav7'!U19/'Tav7'!$U19*100</f>
        <v>100</v>
      </c>
      <c r="W19" s="8">
        <f>'Tav7'!W19/'Tav7'!$Z19*100</f>
        <v>38.922666666666665</v>
      </c>
      <c r="X19" s="8">
        <f>'Tav7'!X19/'Tav7'!$Z19*100</f>
        <v>58.56</v>
      </c>
      <c r="Y19" s="8">
        <f>'Tav7'!Y19/'Tav7'!$Z19*100</f>
        <v>2.5173333333333332</v>
      </c>
      <c r="Z19" s="8">
        <f>'Tav7'!Z19/'Tav7'!$Z19*100</f>
        <v>100</v>
      </c>
      <c r="AB19" s="8">
        <f>'Tav7'!AB19/'Tav7'!$AE19*100</f>
        <v>31.733804773329965</v>
      </c>
      <c r="AC19" s="8">
        <f>'Tav7'!AC19/'Tav7'!$AE19*100</f>
        <v>66.712968809193086</v>
      </c>
      <c r="AD19" s="8">
        <f>'Tav7'!AD19/'Tav7'!$AE19*100</f>
        <v>1.5532264174769541</v>
      </c>
      <c r="AE19" s="8">
        <f>'Tav7'!AE19/'Tav7'!$AE19*100</f>
        <v>100</v>
      </c>
      <c r="AF19" s="27"/>
      <c r="AG19" s="8">
        <f>'Tav7'!AG19/'Tav7'!$AJ19*100</f>
        <v>25.440374123148867</v>
      </c>
      <c r="AH19" s="8">
        <f>'Tav7'!AH19/'Tav7'!$AJ19*100</f>
        <v>73.515198752922842</v>
      </c>
      <c r="AI19" s="8">
        <f>'Tav7'!AI19/'Tav7'!$AJ19*100</f>
        <v>1.044427123928293</v>
      </c>
      <c r="AJ19" s="8">
        <f>'Tav7'!AJ19/'Tav7'!$AJ19*100</f>
        <v>100</v>
      </c>
      <c r="AL19" s="8">
        <f t="shared" si="0"/>
        <v>-6.2934306501810973</v>
      </c>
      <c r="AM19" s="8">
        <f t="shared" si="1"/>
        <v>6.8022299437297562</v>
      </c>
      <c r="AN19" s="8">
        <f t="shared" si="2"/>
        <v>-0.50879929354866116</v>
      </c>
      <c r="AO19" s="8">
        <f t="shared" si="3"/>
        <v>0</v>
      </c>
      <c r="AQ19" s="8">
        <f t="shared" si="4"/>
        <v>-28.692186971381442</v>
      </c>
      <c r="AR19" s="8">
        <f t="shared" si="5"/>
        <v>31.631093673285719</v>
      </c>
      <c r="AS19" s="8">
        <f t="shared" si="6"/>
        <v>-2.9389067019042772</v>
      </c>
      <c r="AT19" s="8">
        <f t="shared" si="7"/>
        <v>0</v>
      </c>
    </row>
    <row r="20" spans="1:46" x14ac:dyDescent="0.25">
      <c r="A20" s="27" t="s">
        <v>12</v>
      </c>
      <c r="C20" s="8">
        <f>'Tav7'!C20/'Tav7'!$F20*100</f>
        <v>34.020915608739131</v>
      </c>
      <c r="D20" s="8">
        <f>'Tav7'!D20/'Tav7'!$F20*100</f>
        <v>61.946812657841654</v>
      </c>
      <c r="E20" s="8">
        <f>'Tav7'!E20/'Tav7'!$F20*100</f>
        <v>4.0322717334192104</v>
      </c>
      <c r="F20" s="8">
        <f>'Tav7'!F20/'Tav7'!$F20*100</f>
        <v>100</v>
      </c>
      <c r="H20" s="8">
        <f>'Tav7'!H20/'Tav7'!$K20*100</f>
        <v>34.08298412504206</v>
      </c>
      <c r="I20" s="8">
        <f>'Tav7'!I20/'Tav7'!$K20*100</f>
        <v>62.430030893463432</v>
      </c>
      <c r="J20" s="8">
        <f>'Tav7'!J20/'Tav7'!$K20*100</f>
        <v>3.4869849814945093</v>
      </c>
      <c r="K20" s="8">
        <f>'Tav7'!K20/'Tav7'!$K20*100</f>
        <v>100</v>
      </c>
      <c r="M20" s="8">
        <f>'Tav7'!M20/'Tav7'!$P20*100</f>
        <v>33.075093137034877</v>
      </c>
      <c r="N20" s="8">
        <f>'Tav7'!N20/'Tav7'!$P20*100</f>
        <v>64.192288702365445</v>
      </c>
      <c r="O20" s="8">
        <f>'Tav7'!O20/'Tav7'!$P20*100</f>
        <v>2.7326181605996678</v>
      </c>
      <c r="P20" s="8">
        <f>'Tav7'!P20/'Tav7'!$P20*100</f>
        <v>100</v>
      </c>
      <c r="R20" s="8">
        <f>'Tav7'!R20/'Tav7'!$U20*100</f>
        <v>31.795971874627575</v>
      </c>
      <c r="S20" s="8">
        <f>'Tav7'!S20/'Tav7'!$U20*100</f>
        <v>65.756600686883132</v>
      </c>
      <c r="T20" s="8">
        <f>'Tav7'!T20/'Tav7'!$U20*100</f>
        <v>2.4474274384892905</v>
      </c>
      <c r="U20" s="8">
        <f>'Tav7'!U20/'Tav7'!$U20*100</f>
        <v>100</v>
      </c>
      <c r="W20" s="8">
        <f>'Tav7'!W20/'Tav7'!$Z20*100</f>
        <v>29.860472332738574</v>
      </c>
      <c r="X20" s="8">
        <f>'Tav7'!X20/'Tav7'!$Z20*100</f>
        <v>67.618277126993448</v>
      </c>
      <c r="Y20" s="8">
        <f>'Tav7'!Y20/'Tav7'!$Z20*100</f>
        <v>2.5212505402679728</v>
      </c>
      <c r="Z20" s="8">
        <f>'Tav7'!Z20/'Tav7'!$Z20*100</f>
        <v>100</v>
      </c>
      <c r="AB20" s="8">
        <f>'Tav7'!AB20/'Tav7'!$AE20*100</f>
        <v>30.108669525725201</v>
      </c>
      <c r="AC20" s="8">
        <f>'Tav7'!AC20/'Tav7'!$AE20*100</f>
        <v>67.617999418067726</v>
      </c>
      <c r="AD20" s="8">
        <f>'Tav7'!AD20/'Tav7'!$AE20*100</f>
        <v>2.2733310562070668</v>
      </c>
      <c r="AE20" s="8">
        <f>'Tav7'!AE20/'Tav7'!$AE20*100</f>
        <v>100</v>
      </c>
      <c r="AF20" s="27"/>
      <c r="AG20" s="8">
        <f>'Tav7'!AG20/'Tav7'!$AJ20*100</f>
        <v>31.253026960124846</v>
      </c>
      <c r="AH20" s="8">
        <f>'Tav7'!AH20/'Tav7'!$AJ20*100</f>
        <v>67.639778291987298</v>
      </c>
      <c r="AI20" s="8">
        <f>'Tav7'!AI20/'Tav7'!$AJ20*100</f>
        <v>1.1071947478878545</v>
      </c>
      <c r="AJ20" s="8">
        <f>'Tav7'!AJ20/'Tav7'!$AJ20*100</f>
        <v>100</v>
      </c>
      <c r="AL20" s="8">
        <f t="shared" si="0"/>
        <v>1.1443574343996445</v>
      </c>
      <c r="AM20" s="8">
        <f t="shared" si="1"/>
        <v>2.1778873919572561E-2</v>
      </c>
      <c r="AN20" s="8">
        <f t="shared" si="2"/>
        <v>-1.1661363083192122</v>
      </c>
      <c r="AO20" s="8">
        <f t="shared" si="3"/>
        <v>0</v>
      </c>
      <c r="AQ20" s="8">
        <f t="shared" si="4"/>
        <v>-2.7678886486142851</v>
      </c>
      <c r="AR20" s="8">
        <f t="shared" si="5"/>
        <v>5.6929656341456436</v>
      </c>
      <c r="AS20" s="8">
        <f t="shared" si="6"/>
        <v>-2.9250769855313559</v>
      </c>
      <c r="AT20" s="8">
        <f t="shared" si="7"/>
        <v>0</v>
      </c>
    </row>
    <row r="21" spans="1:46" x14ac:dyDescent="0.25">
      <c r="A21" s="27" t="s">
        <v>13</v>
      </c>
      <c r="C21" s="8">
        <f>'Tav7'!C21/'Tav7'!$F21*100</f>
        <v>42.452990005082164</v>
      </c>
      <c r="D21" s="8">
        <f>'Tav7'!D21/'Tav7'!$F21*100</f>
        <v>55.003105765430007</v>
      </c>
      <c r="E21" s="8">
        <f>'Tav7'!E21/'Tav7'!$F21*100</f>
        <v>2.5439042294878309</v>
      </c>
      <c r="F21" s="8">
        <f>'Tav7'!F21/'Tav7'!$F21*100</f>
        <v>100</v>
      </c>
      <c r="H21" s="8">
        <f>'Tav7'!H21/'Tav7'!$K21*100</f>
        <v>37.413998539416539</v>
      </c>
      <c r="I21" s="8">
        <f>'Tav7'!I21/'Tav7'!$K21*100</f>
        <v>60.560402813544989</v>
      </c>
      <c r="J21" s="8">
        <f>'Tav7'!J21/'Tav7'!$K21*100</f>
        <v>2.0255986470384748</v>
      </c>
      <c r="K21" s="8">
        <f>'Tav7'!K21/'Tav7'!$K21*100</f>
        <v>100</v>
      </c>
      <c r="M21" s="8">
        <f>'Tav7'!M21/'Tav7'!$P21*100</f>
        <v>37.511842433308402</v>
      </c>
      <c r="N21" s="8">
        <f>'Tav7'!N21/'Tav7'!$P21*100</f>
        <v>60.613313388182497</v>
      </c>
      <c r="O21" s="8">
        <f>'Tav7'!O21/'Tav7'!$P21*100</f>
        <v>1.8748441785091001</v>
      </c>
      <c r="P21" s="8">
        <f>'Tav7'!P21/'Tav7'!$P21*100</f>
        <v>100</v>
      </c>
      <c r="R21" s="8">
        <f>'Tav7'!R21/'Tav7'!$U21*100</f>
        <v>34.940411700975083</v>
      </c>
      <c r="S21" s="8">
        <f>'Tav7'!S21/'Tav7'!$U21*100</f>
        <v>62.425514626218849</v>
      </c>
      <c r="T21" s="8">
        <f>'Tav7'!T21/'Tav7'!$U21*100</f>
        <v>2.6340736728060672</v>
      </c>
      <c r="U21" s="8">
        <f>'Tav7'!U21/'Tav7'!$U21*100</f>
        <v>100</v>
      </c>
      <c r="W21" s="8">
        <f>'Tav7'!W21/'Tav7'!$Z21*100</f>
        <v>35.541220893643796</v>
      </c>
      <c r="X21" s="8">
        <f>'Tav7'!X21/'Tav7'!$Z21*100</f>
        <v>62.555066079295152</v>
      </c>
      <c r="Y21" s="8">
        <f>'Tav7'!Y21/'Tav7'!$Z21*100</f>
        <v>1.9037130270610447</v>
      </c>
      <c r="Z21" s="8">
        <f>'Tav7'!Z21/'Tav7'!$Z21*100</f>
        <v>100</v>
      </c>
      <c r="AB21" s="8">
        <f>'Tav7'!AB21/'Tav7'!$AE21*100</f>
        <v>32.99429657794677</v>
      </c>
      <c r="AC21" s="8">
        <f>'Tav7'!AC21/'Tav7'!$AE21*100</f>
        <v>65.323193916349808</v>
      </c>
      <c r="AD21" s="8">
        <f>'Tav7'!AD21/'Tav7'!$AE21*100</f>
        <v>1.6825095057034218</v>
      </c>
      <c r="AE21" s="8">
        <f>'Tav7'!AE21/'Tav7'!$AE21*100</f>
        <v>100</v>
      </c>
      <c r="AF21" s="27"/>
      <c r="AG21" s="8">
        <f>'Tav7'!AG21/'Tav7'!$AJ21*100</f>
        <v>35.172485453034078</v>
      </c>
      <c r="AH21" s="8">
        <f>'Tav7'!AH21/'Tav7'!$AJ21*100</f>
        <v>63.861180382377391</v>
      </c>
      <c r="AI21" s="8">
        <f>'Tav7'!AI21/'Tav7'!$AJ21*100</f>
        <v>0.96633416458852872</v>
      </c>
      <c r="AJ21" s="8">
        <f>'Tav7'!AJ21/'Tav7'!$AJ21*100</f>
        <v>100</v>
      </c>
      <c r="AL21" s="8">
        <f t="shared" si="0"/>
        <v>2.178188875087308</v>
      </c>
      <c r="AM21" s="8">
        <f t="shared" si="1"/>
        <v>-1.4620135339724172</v>
      </c>
      <c r="AN21" s="8">
        <f t="shared" si="2"/>
        <v>-0.71617534111489312</v>
      </c>
      <c r="AO21" s="8">
        <f t="shared" si="3"/>
        <v>0</v>
      </c>
      <c r="AQ21" s="8">
        <f t="shared" si="4"/>
        <v>-7.280504552048086</v>
      </c>
      <c r="AR21" s="8">
        <f t="shared" si="5"/>
        <v>8.8580746169473841</v>
      </c>
      <c r="AS21" s="8">
        <f t="shared" si="6"/>
        <v>-1.5775700648993021</v>
      </c>
      <c r="AT21" s="8">
        <f t="shared" si="7"/>
        <v>0</v>
      </c>
    </row>
    <row r="22" spans="1:46" x14ac:dyDescent="0.25">
      <c r="A22" s="27" t="s">
        <v>14</v>
      </c>
      <c r="C22" s="8">
        <f>'Tav7'!C22/'Tav7'!$F22*100</f>
        <v>28.965517241379313</v>
      </c>
      <c r="D22" s="8">
        <f>'Tav7'!D22/'Tav7'!$F22*100</f>
        <v>63.515559293523971</v>
      </c>
      <c r="E22" s="8">
        <f>'Tav7'!E22/'Tav7'!$F22*100</f>
        <v>7.5189234650967203</v>
      </c>
      <c r="F22" s="8">
        <f>'Tav7'!F22/'Tav7'!$F22*100</f>
        <v>100</v>
      </c>
      <c r="H22" s="8">
        <f>'Tav7'!H22/'Tav7'!$K22*100</f>
        <v>30.932022231722961</v>
      </c>
      <c r="I22" s="8">
        <f>'Tav7'!I22/'Tav7'!$K22*100</f>
        <v>59.769132107738358</v>
      </c>
      <c r="J22" s="8">
        <f>'Tav7'!J22/'Tav7'!$K22*100</f>
        <v>9.2988456605386922</v>
      </c>
      <c r="K22" s="8">
        <f>'Tav7'!K22/'Tav7'!$K22*100</f>
        <v>100</v>
      </c>
      <c r="M22" s="8">
        <f>'Tav7'!M22/'Tav7'!$P22*100</f>
        <v>30.517521466697612</v>
      </c>
      <c r="N22" s="8">
        <f>'Tav7'!N22/'Tav7'!$P22*100</f>
        <v>61.870503597122308</v>
      </c>
      <c r="O22" s="8">
        <f>'Tav7'!O22/'Tav7'!$P22*100</f>
        <v>7.6119749361800881</v>
      </c>
      <c r="P22" s="8">
        <f>'Tav7'!P22/'Tav7'!$P22*100</f>
        <v>100</v>
      </c>
      <c r="R22" s="8">
        <f>'Tav7'!R22/'Tav7'!$U22*100</f>
        <v>35.416074978699235</v>
      </c>
      <c r="S22" s="8">
        <f>'Tav7'!S22/'Tav7'!$U22*100</f>
        <v>58.534507242260723</v>
      </c>
      <c r="T22" s="8">
        <f>'Tav7'!T22/'Tav7'!$U22*100</f>
        <v>6.0494177790400459</v>
      </c>
      <c r="U22" s="8">
        <f>'Tav7'!U22/'Tav7'!$U22*100</f>
        <v>100</v>
      </c>
      <c r="W22" s="8">
        <f>'Tav7'!W22/'Tav7'!$Z22*100</f>
        <v>27.893864013266999</v>
      </c>
      <c r="X22" s="8">
        <f>'Tav7'!X22/'Tav7'!$Z22*100</f>
        <v>64.742951907131001</v>
      </c>
      <c r="Y22" s="8">
        <f>'Tav7'!Y22/'Tav7'!$Z22*100</f>
        <v>7.3631840796019903</v>
      </c>
      <c r="Z22" s="8">
        <f>'Tav7'!Z22/'Tav7'!$Z22*100</f>
        <v>100</v>
      </c>
      <c r="AB22" s="8">
        <f>'Tav7'!AB22/'Tav7'!$AE22*100</f>
        <v>33.396440742143128</v>
      </c>
      <c r="AC22" s="8">
        <f>'Tav7'!AC22/'Tav7'!$AE22*100</f>
        <v>63.91518364255964</v>
      </c>
      <c r="AD22" s="8">
        <f>'Tav7'!AD22/'Tav7'!$AE22*100</f>
        <v>2.688375615297236</v>
      </c>
      <c r="AE22" s="8">
        <f>'Tav7'!AE22/'Tav7'!$AE22*100</f>
        <v>100</v>
      </c>
      <c r="AF22" s="27"/>
      <c r="AG22" s="8">
        <f>'Tav7'!AG22/'Tav7'!$AJ22*100</f>
        <v>32.848837209302324</v>
      </c>
      <c r="AH22" s="8">
        <f>'Tav7'!AH22/'Tav7'!$AJ22*100</f>
        <v>66.279069767441854</v>
      </c>
      <c r="AI22" s="8">
        <f>'Tav7'!AI22/'Tav7'!$AJ22*100</f>
        <v>0.87209302325581395</v>
      </c>
      <c r="AJ22" s="8">
        <f>'Tav7'!AJ22/'Tav7'!$AJ22*100</f>
        <v>100</v>
      </c>
      <c r="AL22" s="8">
        <f t="shared" si="0"/>
        <v>-0.5476035328408031</v>
      </c>
      <c r="AM22" s="8">
        <f t="shared" si="1"/>
        <v>2.3638861248822138</v>
      </c>
      <c r="AN22" s="8">
        <f t="shared" si="2"/>
        <v>-1.8162825920414221</v>
      </c>
      <c r="AO22" s="8">
        <f t="shared" si="3"/>
        <v>0</v>
      </c>
      <c r="AQ22" s="8">
        <f t="shared" si="4"/>
        <v>3.8833199679230113</v>
      </c>
      <c r="AR22" s="8">
        <f t="shared" si="5"/>
        <v>2.7635104739178828</v>
      </c>
      <c r="AS22" s="8">
        <f t="shared" si="6"/>
        <v>-6.6468304418409065</v>
      </c>
      <c r="AT22" s="8">
        <f t="shared" si="7"/>
        <v>0</v>
      </c>
    </row>
    <row r="23" spans="1:46" x14ac:dyDescent="0.25">
      <c r="A23" s="27" t="s">
        <v>15</v>
      </c>
      <c r="C23" s="8">
        <f>'Tav7'!C23/'Tav7'!$F23*100</f>
        <v>35.220808447038365</v>
      </c>
      <c r="D23" s="8">
        <f>'Tav7'!D23/'Tav7'!$F23*100</f>
        <v>56.957270397290408</v>
      </c>
      <c r="E23" s="8">
        <f>'Tav7'!E23/'Tav7'!$F23*100</f>
        <v>7.8219211556712338</v>
      </c>
      <c r="F23" s="8">
        <f>'Tav7'!F23/'Tav7'!$F23*100</f>
        <v>100</v>
      </c>
      <c r="H23" s="8">
        <f>'Tav7'!H23/'Tav7'!$K23*100</f>
        <v>34.378675315757562</v>
      </c>
      <c r="I23" s="8">
        <f>'Tav7'!I23/'Tav7'!$K23*100</f>
        <v>58.819662071837129</v>
      </c>
      <c r="J23" s="8">
        <f>'Tav7'!J23/'Tav7'!$K23*100</f>
        <v>6.8016626124053099</v>
      </c>
      <c r="K23" s="8">
        <f>'Tav7'!K23/'Tav7'!$K23*100</f>
        <v>100</v>
      </c>
      <c r="M23" s="8">
        <f>'Tav7'!M23/'Tav7'!$P23*100</f>
        <v>32.855006640846312</v>
      </c>
      <c r="N23" s="8">
        <f>'Tav7'!N23/'Tav7'!$P23*100</f>
        <v>60.871947764867599</v>
      </c>
      <c r="O23" s="8">
        <f>'Tav7'!O23/'Tav7'!$P23*100</f>
        <v>6.2730455942860868</v>
      </c>
      <c r="P23" s="8">
        <f>'Tav7'!P23/'Tav7'!$P23*100</f>
        <v>100</v>
      </c>
      <c r="R23" s="8">
        <f>'Tav7'!R23/'Tav7'!$U23*100</f>
        <v>31.965406342973463</v>
      </c>
      <c r="S23" s="8">
        <f>'Tav7'!S23/'Tav7'!$U23*100</f>
        <v>62.821454812637768</v>
      </c>
      <c r="T23" s="8">
        <f>'Tav7'!T23/'Tav7'!$U23*100</f>
        <v>5.2131388443887694</v>
      </c>
      <c r="U23" s="8">
        <f>'Tav7'!U23/'Tav7'!$U23*100</f>
        <v>100</v>
      </c>
      <c r="W23" s="8">
        <f>'Tav7'!W23/'Tav7'!$Z23*100</f>
        <v>31.136763842692233</v>
      </c>
      <c r="X23" s="8">
        <f>'Tav7'!X23/'Tav7'!$Z23*100</f>
        <v>64.099654340311758</v>
      </c>
      <c r="Y23" s="8">
        <f>'Tav7'!Y23/'Tav7'!$Z23*100</f>
        <v>4.7635818169960213</v>
      </c>
      <c r="Z23" s="8">
        <f>'Tav7'!Z23/'Tav7'!$Z23*100</f>
        <v>100</v>
      </c>
      <c r="AB23" s="8">
        <f>'Tav7'!AB23/'Tav7'!$AE23*100</f>
        <v>32.192258753027133</v>
      </c>
      <c r="AC23" s="8">
        <f>'Tav7'!AC23/'Tav7'!$AE23*100</f>
        <v>63.919331226313126</v>
      </c>
      <c r="AD23" s="8">
        <f>'Tav7'!AD23/'Tav7'!$AE23*100</f>
        <v>3.8884100206597436</v>
      </c>
      <c r="AE23" s="8">
        <f>'Tav7'!AE23/'Tav7'!$AE23*100</f>
        <v>100</v>
      </c>
      <c r="AF23" s="27"/>
      <c r="AG23" s="8">
        <f>'Tav7'!AG23/'Tav7'!$AJ23*100</f>
        <v>33.309114027519186</v>
      </c>
      <c r="AH23" s="8">
        <f>'Tav7'!AH23/'Tav7'!$AJ23*100</f>
        <v>64.32798994898809</v>
      </c>
      <c r="AI23" s="8">
        <f>'Tav7'!AI23/'Tav7'!$AJ23*100</f>
        <v>2.3628960234927265</v>
      </c>
      <c r="AJ23" s="8">
        <f>'Tav7'!AJ23/'Tav7'!$AJ23*100</f>
        <v>100</v>
      </c>
      <c r="AL23" s="8">
        <f t="shared" si="0"/>
        <v>1.1168552744920532</v>
      </c>
      <c r="AM23" s="8">
        <f t="shared" si="1"/>
        <v>0.40865872267496428</v>
      </c>
      <c r="AN23" s="8">
        <f t="shared" si="2"/>
        <v>-1.5255139971670171</v>
      </c>
      <c r="AO23" s="8">
        <f t="shared" si="3"/>
        <v>0</v>
      </c>
      <c r="AQ23" s="8">
        <f t="shared" si="4"/>
        <v>-1.9116944195191792</v>
      </c>
      <c r="AR23" s="8">
        <f t="shared" si="5"/>
        <v>7.3707195516976824</v>
      </c>
      <c r="AS23" s="8">
        <f t="shared" si="6"/>
        <v>-5.4590251321785068</v>
      </c>
      <c r="AT23" s="8">
        <f t="shared" si="7"/>
        <v>0</v>
      </c>
    </row>
    <row r="24" spans="1:46" x14ac:dyDescent="0.25">
      <c r="A24" s="27" t="s">
        <v>16</v>
      </c>
      <c r="C24" s="8">
        <f>'Tav7'!C24/'Tav7'!$F24*100</f>
        <v>30.860559110811721</v>
      </c>
      <c r="D24" s="8">
        <f>'Tav7'!D24/'Tav7'!$F24*100</f>
        <v>62.068223494629692</v>
      </c>
      <c r="E24" s="8">
        <f>'Tav7'!E24/'Tav7'!$F24*100</f>
        <v>7.0712173945585866</v>
      </c>
      <c r="F24" s="8">
        <f>'Tav7'!F24/'Tav7'!$F24*100</f>
        <v>100</v>
      </c>
      <c r="H24" s="8">
        <f>'Tav7'!H24/'Tav7'!$K24*100</f>
        <v>29.563940615750344</v>
      </c>
      <c r="I24" s="8">
        <f>'Tav7'!I24/'Tav7'!$K24*100</f>
        <v>64.597851166476332</v>
      </c>
      <c r="J24" s="8">
        <f>'Tav7'!J24/'Tav7'!$K24*100</f>
        <v>5.8382082177733237</v>
      </c>
      <c r="K24" s="8">
        <f>'Tav7'!K24/'Tav7'!$K24*100</f>
        <v>100</v>
      </c>
      <c r="M24" s="8">
        <f>'Tav7'!M24/'Tav7'!$P24*100</f>
        <v>27.483209859447484</v>
      </c>
      <c r="N24" s="8">
        <f>'Tav7'!N24/'Tav7'!$P24*100</f>
        <v>67.23395416464723</v>
      </c>
      <c r="O24" s="8">
        <f>'Tav7'!O24/'Tav7'!$P24*100</f>
        <v>5.2828359759052823</v>
      </c>
      <c r="P24" s="8">
        <f>'Tav7'!P24/'Tav7'!$P24*100</f>
        <v>100</v>
      </c>
      <c r="R24" s="8">
        <f>'Tav7'!R24/'Tav7'!$U24*100</f>
        <v>25.823361823361822</v>
      </c>
      <c r="S24" s="8">
        <f>'Tav7'!S24/'Tav7'!$U24*100</f>
        <v>69.851851851851848</v>
      </c>
      <c r="T24" s="8">
        <f>'Tav7'!T24/'Tav7'!$U24*100</f>
        <v>4.3247863247863245</v>
      </c>
      <c r="U24" s="8">
        <f>'Tav7'!U24/'Tav7'!$U24*100</f>
        <v>100</v>
      </c>
      <c r="W24" s="8">
        <f>'Tav7'!W24/'Tav7'!$Z24*100</f>
        <v>23.84587909634789</v>
      </c>
      <c r="X24" s="8">
        <f>'Tav7'!X24/'Tav7'!$Z24*100</f>
        <v>72.419412447539955</v>
      </c>
      <c r="Y24" s="8">
        <f>'Tav7'!Y24/'Tav7'!$Z24*100</f>
        <v>3.7347084561121529</v>
      </c>
      <c r="Z24" s="8">
        <f>'Tav7'!Z24/'Tav7'!$Z24*100</f>
        <v>100</v>
      </c>
      <c r="AB24" s="8">
        <f>'Tav7'!AB24/'Tav7'!$AE24*100</f>
        <v>23.408557793415838</v>
      </c>
      <c r="AC24" s="8">
        <f>'Tav7'!AC24/'Tav7'!$AE24*100</f>
        <v>73.687616274367059</v>
      </c>
      <c r="AD24" s="8">
        <f>'Tav7'!AD24/'Tav7'!$AE24*100</f>
        <v>2.9038259322170994</v>
      </c>
      <c r="AE24" s="8">
        <f>'Tav7'!AE24/'Tav7'!$AE24*100</f>
        <v>100</v>
      </c>
      <c r="AF24" s="27"/>
      <c r="AG24" s="8">
        <f>'Tav7'!AG24/'Tav7'!$AJ24*100</f>
        <v>23.126091294587177</v>
      </c>
      <c r="AH24" s="8">
        <f>'Tav7'!AH24/'Tav7'!$AJ24*100</f>
        <v>74.713145422798704</v>
      </c>
      <c r="AI24" s="8">
        <f>'Tav7'!AI24/'Tav7'!$AJ24*100</f>
        <v>2.1607632826141181</v>
      </c>
      <c r="AJ24" s="8">
        <f>'Tav7'!AJ24/'Tav7'!$AJ24*100</f>
        <v>100</v>
      </c>
      <c r="AL24" s="8">
        <f t="shared" si="0"/>
        <v>-0.28246649882866137</v>
      </c>
      <c r="AM24" s="8">
        <f t="shared" si="1"/>
        <v>1.0255291484316444</v>
      </c>
      <c r="AN24" s="8">
        <f t="shared" si="2"/>
        <v>-0.7430626496029813</v>
      </c>
      <c r="AO24" s="8">
        <f t="shared" si="3"/>
        <v>0</v>
      </c>
      <c r="AQ24" s="8">
        <f t="shared" si="4"/>
        <v>-7.7344678162245444</v>
      </c>
      <c r="AR24" s="8">
        <f t="shared" si="5"/>
        <v>12.644921928169012</v>
      </c>
      <c r="AS24" s="8">
        <f t="shared" si="6"/>
        <v>-4.9104541119444685</v>
      </c>
      <c r="AT24" s="8">
        <f t="shared" si="7"/>
        <v>0</v>
      </c>
    </row>
    <row r="25" spans="1:46" x14ac:dyDescent="0.25">
      <c r="A25" s="27" t="s">
        <v>17</v>
      </c>
      <c r="C25" s="8">
        <f>'Tav7'!C25/'Tav7'!$F25*100</f>
        <v>36.241715399610136</v>
      </c>
      <c r="D25" s="8">
        <f>'Tav7'!D25/'Tav7'!$F25*100</f>
        <v>56.600389863547761</v>
      </c>
      <c r="E25" s="8">
        <f>'Tav7'!E25/'Tav7'!$F25*100</f>
        <v>7.1578947368421044</v>
      </c>
      <c r="F25" s="8">
        <f>'Tav7'!F25/'Tav7'!$F25*100</f>
        <v>100</v>
      </c>
      <c r="H25" s="8">
        <f>'Tav7'!H25/'Tav7'!$K25*100</f>
        <v>29.576612903225808</v>
      </c>
      <c r="I25" s="8">
        <f>'Tav7'!I25/'Tav7'!$K25*100</f>
        <v>62.469758064516135</v>
      </c>
      <c r="J25" s="8">
        <f>'Tav7'!J25/'Tav7'!$K25*100</f>
        <v>7.9536290322580641</v>
      </c>
      <c r="K25" s="8">
        <f>'Tav7'!K25/'Tav7'!$K25*100</f>
        <v>100</v>
      </c>
      <c r="M25" s="8">
        <f>'Tav7'!M25/'Tav7'!$P25*100</f>
        <v>27.581750032312264</v>
      </c>
      <c r="N25" s="8">
        <f>'Tav7'!N25/'Tav7'!$P25*100</f>
        <v>66.744216104433235</v>
      </c>
      <c r="O25" s="8">
        <f>'Tav7'!O25/'Tav7'!$P25*100</f>
        <v>5.6740338632544915</v>
      </c>
      <c r="P25" s="8">
        <f>'Tav7'!P25/'Tav7'!$P25*100</f>
        <v>100</v>
      </c>
      <c r="R25" s="8">
        <f>'Tav7'!R25/'Tav7'!$U25*100</f>
        <v>25.94076655052265</v>
      </c>
      <c r="S25" s="8">
        <f>'Tav7'!S25/'Tav7'!$U25*100</f>
        <v>69.076655052264812</v>
      </c>
      <c r="T25" s="8">
        <f>'Tav7'!T25/'Tav7'!$U25*100</f>
        <v>4.982578397212543</v>
      </c>
      <c r="U25" s="8">
        <f>'Tav7'!U25/'Tav7'!$U25*100</f>
        <v>100</v>
      </c>
      <c r="W25" s="8">
        <f>'Tav7'!W25/'Tav7'!$Z25*100</f>
        <v>28.059643687064291</v>
      </c>
      <c r="X25" s="8">
        <f>'Tav7'!X25/'Tav7'!$Z25*100</f>
        <v>66.886134779240905</v>
      </c>
      <c r="Y25" s="8">
        <f>'Tav7'!Y25/'Tav7'!$Z25*100</f>
        <v>5.0542215336948102</v>
      </c>
      <c r="Z25" s="8">
        <f>'Tav7'!Z25/'Tav7'!$Z25*100</f>
        <v>100</v>
      </c>
      <c r="AB25" s="8">
        <f>'Tav7'!AB25/'Tav7'!$AE25*100</f>
        <v>31.555555555555554</v>
      </c>
      <c r="AC25" s="8">
        <f>'Tav7'!AC25/'Tav7'!$AE25*100</f>
        <v>61.94708994708995</v>
      </c>
      <c r="AD25" s="8">
        <f>'Tav7'!AD25/'Tav7'!$AE25*100</f>
        <v>6.4973544973544977</v>
      </c>
      <c r="AE25" s="8">
        <f>'Tav7'!AE25/'Tav7'!$AE25*100</f>
        <v>100</v>
      </c>
      <c r="AF25" s="27"/>
      <c r="AG25" s="8">
        <f>'Tav7'!AG25/'Tav7'!$AJ25*100</f>
        <v>34.009888108248767</v>
      </c>
      <c r="AH25" s="8">
        <f>'Tav7'!AH25/'Tav7'!$AJ25*100</f>
        <v>63.413999479573249</v>
      </c>
      <c r="AI25" s="8">
        <f>'Tav7'!AI25/'Tav7'!$AJ25*100</f>
        <v>2.5761124121779861</v>
      </c>
      <c r="AJ25" s="8">
        <f>'Tav7'!AJ25/'Tav7'!$AJ25*100</f>
        <v>100</v>
      </c>
      <c r="AL25" s="8">
        <f t="shared" si="0"/>
        <v>2.4543325526932129</v>
      </c>
      <c r="AM25" s="8">
        <f t="shared" si="1"/>
        <v>1.4669095324832995</v>
      </c>
      <c r="AN25" s="8">
        <f t="shared" si="2"/>
        <v>-3.9212420851765115</v>
      </c>
      <c r="AO25" s="8">
        <f t="shared" si="3"/>
        <v>0</v>
      </c>
      <c r="AQ25" s="8">
        <f t="shared" si="4"/>
        <v>-2.2318272913613697</v>
      </c>
      <c r="AR25" s="8">
        <f t="shared" si="5"/>
        <v>6.813609616025488</v>
      </c>
      <c r="AS25" s="8">
        <f t="shared" si="6"/>
        <v>-4.5817823246641183</v>
      </c>
      <c r="AT25" s="8">
        <f t="shared" si="7"/>
        <v>0</v>
      </c>
    </row>
    <row r="26" spans="1:46" x14ac:dyDescent="0.25">
      <c r="A26" s="27" t="s">
        <v>18</v>
      </c>
      <c r="C26" s="8">
        <f>'Tav7'!C26/'Tav7'!$F26*100</f>
        <v>34.349025810142344</v>
      </c>
      <c r="D26" s="8">
        <f>'Tav7'!D26/'Tav7'!$F26*100</f>
        <v>57.39139213244944</v>
      </c>
      <c r="E26" s="8">
        <f>'Tav7'!E26/'Tav7'!$F26*100</f>
        <v>8.2595820574082168</v>
      </c>
      <c r="F26" s="8">
        <f>'Tav7'!F26/'Tav7'!$F26*100</f>
        <v>100</v>
      </c>
      <c r="H26" s="8">
        <f>'Tav7'!H26/'Tav7'!$K26*100</f>
        <v>33.394841430772978</v>
      </c>
      <c r="I26" s="8">
        <f>'Tav7'!I26/'Tav7'!$K26*100</f>
        <v>58.810528023359552</v>
      </c>
      <c r="J26" s="8">
        <f>'Tav7'!J26/'Tav7'!$K26*100</f>
        <v>7.7946305458674674</v>
      </c>
      <c r="K26" s="8">
        <f>'Tav7'!K26/'Tav7'!$K26*100</f>
        <v>100</v>
      </c>
      <c r="M26" s="8">
        <f>'Tav7'!M26/'Tav7'!$P26*100</f>
        <v>28.978848134357921</v>
      </c>
      <c r="N26" s="8">
        <f>'Tav7'!N26/'Tav7'!$P26*100</f>
        <v>63.669492196783651</v>
      </c>
      <c r="O26" s="8">
        <f>'Tav7'!O26/'Tav7'!$P26*100</f>
        <v>7.3516596688584332</v>
      </c>
      <c r="P26" s="8">
        <f>'Tav7'!P26/'Tav7'!$P26*100</f>
        <v>100</v>
      </c>
      <c r="R26" s="8">
        <f>'Tav7'!R26/'Tav7'!$U26*100</f>
        <v>27.312990409764602</v>
      </c>
      <c r="S26" s="8">
        <f>'Tav7'!S26/'Tav7'!$U26*100</f>
        <v>66.301656495204881</v>
      </c>
      <c r="T26" s="8">
        <f>'Tav7'!T26/'Tav7'!$U26*100</f>
        <v>6.3853530950305144</v>
      </c>
      <c r="U26" s="8">
        <f>'Tav7'!U26/'Tav7'!$U26*100</f>
        <v>100</v>
      </c>
      <c r="W26" s="8">
        <f>'Tav7'!W26/'Tav7'!$Z26*100</f>
        <v>26.879699248120303</v>
      </c>
      <c r="X26" s="8">
        <f>'Tav7'!X26/'Tav7'!$Z26*100</f>
        <v>66.81634642160958</v>
      </c>
      <c r="Y26" s="8">
        <f>'Tav7'!Y26/'Tav7'!$Z26*100</f>
        <v>6.3039543302701198</v>
      </c>
      <c r="Z26" s="8">
        <f>'Tav7'!Z26/'Tav7'!$Z26*100</f>
        <v>100</v>
      </c>
      <c r="AB26" s="8">
        <f>'Tav7'!AB26/'Tav7'!$AE26*100</f>
        <v>26.378815352070113</v>
      </c>
      <c r="AC26" s="8">
        <f>'Tav7'!AC26/'Tav7'!$AE26*100</f>
        <v>68.223028105167728</v>
      </c>
      <c r="AD26" s="8">
        <f>'Tav7'!AD26/'Tav7'!$AE26*100</f>
        <v>5.3981565427621634</v>
      </c>
      <c r="AE26" s="8">
        <f>'Tav7'!AE26/'Tav7'!$AE26*100</f>
        <v>100</v>
      </c>
      <c r="AF26" s="27"/>
      <c r="AG26" s="8">
        <f>'Tav7'!AG26/'Tav7'!$AJ26*100</f>
        <v>26.044561454829118</v>
      </c>
      <c r="AH26" s="8">
        <f>'Tav7'!AH26/'Tav7'!$AJ26*100</f>
        <v>71.429964409341324</v>
      </c>
      <c r="AI26" s="8">
        <f>'Tav7'!AI26/'Tav7'!$AJ26*100</f>
        <v>2.5254741358295552</v>
      </c>
      <c r="AJ26" s="8">
        <f>'Tav7'!AJ26/'Tav7'!$AJ26*100</f>
        <v>100</v>
      </c>
      <c r="AL26" s="8">
        <f t="shared" si="0"/>
        <v>-0.33425389724099475</v>
      </c>
      <c r="AM26" s="8">
        <f t="shared" si="1"/>
        <v>3.2069363041735954</v>
      </c>
      <c r="AN26" s="8">
        <f t="shared" si="2"/>
        <v>-2.8726824069326082</v>
      </c>
      <c r="AO26" s="8">
        <f t="shared" si="3"/>
        <v>0</v>
      </c>
      <c r="AQ26" s="8">
        <f t="shared" si="4"/>
        <v>-8.3044643553132254</v>
      </c>
      <c r="AR26" s="8">
        <f t="shared" si="5"/>
        <v>14.038572276891884</v>
      </c>
      <c r="AS26" s="8">
        <f t="shared" si="6"/>
        <v>-5.7341079215786621</v>
      </c>
      <c r="AT26" s="8">
        <f t="shared" si="7"/>
        <v>0</v>
      </c>
    </row>
    <row r="27" spans="1:46" x14ac:dyDescent="0.25">
      <c r="A27" s="27" t="s">
        <v>19</v>
      </c>
      <c r="C27" s="8">
        <f>'Tav7'!C27/'Tav7'!$F27*100</f>
        <v>28.401124515141813</v>
      </c>
      <c r="D27" s="8">
        <f>'Tav7'!D27/'Tav7'!$F27*100</f>
        <v>61.722002775701931</v>
      </c>
      <c r="E27" s="8">
        <f>'Tav7'!E27/'Tav7'!$F27*100</f>
        <v>9.8768727091562578</v>
      </c>
      <c r="F27" s="8">
        <f>'Tav7'!F27/'Tav7'!$F27*100</f>
        <v>100</v>
      </c>
      <c r="H27" s="8">
        <f>'Tav7'!H27/'Tav7'!$K27*100</f>
        <v>27.042290206478498</v>
      </c>
      <c r="I27" s="8">
        <f>'Tav7'!I27/'Tav7'!$K27*100</f>
        <v>64.0178064027278</v>
      </c>
      <c r="J27" s="8">
        <f>'Tav7'!J27/'Tav7'!$K27*100</f>
        <v>8.9399033907937095</v>
      </c>
      <c r="K27" s="8">
        <f>'Tav7'!K27/'Tav7'!$K27*100</f>
        <v>100</v>
      </c>
      <c r="M27" s="8">
        <f>'Tav7'!M27/'Tav7'!$P27*100</f>
        <v>24.360311450817914</v>
      </c>
      <c r="N27" s="8">
        <f>'Tav7'!N27/'Tav7'!$P27*100</f>
        <v>68.180584327451967</v>
      </c>
      <c r="O27" s="8">
        <f>'Tav7'!O27/'Tav7'!$P27*100</f>
        <v>7.459104221730124</v>
      </c>
      <c r="P27" s="8">
        <f>'Tav7'!P27/'Tav7'!$P27*100</f>
        <v>100</v>
      </c>
      <c r="R27" s="8">
        <f>'Tav7'!R27/'Tav7'!$U27*100</f>
        <v>24.822162578126466</v>
      </c>
      <c r="S27" s="8">
        <f>'Tav7'!S27/'Tav7'!$U27*100</f>
        <v>68.524184012462698</v>
      </c>
      <c r="T27" s="8">
        <f>'Tav7'!T27/'Tav7'!$U27*100</f>
        <v>6.653653409410837</v>
      </c>
      <c r="U27" s="8">
        <f>'Tav7'!U27/'Tav7'!$U27*100</f>
        <v>100</v>
      </c>
      <c r="W27" s="8">
        <f>'Tav7'!W27/'Tav7'!$Z27*100</f>
        <v>26.385665010738222</v>
      </c>
      <c r="X27" s="8">
        <f>'Tav7'!X27/'Tav7'!$Z27*100</f>
        <v>67.815692995205751</v>
      </c>
      <c r="Y27" s="8">
        <f>'Tav7'!Y27/'Tav7'!$Z27*100</f>
        <v>5.7986419940560117</v>
      </c>
      <c r="Z27" s="8">
        <f>'Tav7'!Z27/'Tav7'!$Z27*100</f>
        <v>100</v>
      </c>
      <c r="AB27" s="8">
        <f>'Tav7'!AB27/'Tav7'!$AE27*100</f>
        <v>22.670807453416149</v>
      </c>
      <c r="AC27" s="8">
        <f>'Tav7'!AC27/'Tav7'!$AE27*100</f>
        <v>72.420434301121858</v>
      </c>
      <c r="AD27" s="8">
        <f>'Tav7'!AD27/'Tav7'!$AE27*100</f>
        <v>4.9087582454619865</v>
      </c>
      <c r="AE27" s="8">
        <f>'Tav7'!AE27/'Tav7'!$AE27*100</f>
        <v>100</v>
      </c>
      <c r="AF27" s="27"/>
      <c r="AG27" s="8">
        <f>'Tav7'!AG27/'Tav7'!$AJ27*100</f>
        <v>19.417759219785673</v>
      </c>
      <c r="AH27" s="8">
        <f>'Tav7'!AH27/'Tav7'!$AJ27*100</f>
        <v>78.275469384179644</v>
      </c>
      <c r="AI27" s="8">
        <f>'Tav7'!AI27/'Tav7'!$AJ27*100</f>
        <v>2.3067713960346894</v>
      </c>
      <c r="AJ27" s="8">
        <f>'Tav7'!AJ27/'Tav7'!$AJ27*100</f>
        <v>100</v>
      </c>
      <c r="AL27" s="8">
        <f t="shared" si="0"/>
        <v>-3.2530482336304765</v>
      </c>
      <c r="AM27" s="8">
        <f t="shared" si="1"/>
        <v>5.8550350830577855</v>
      </c>
      <c r="AN27" s="8">
        <f t="shared" si="2"/>
        <v>-2.6019868494272971</v>
      </c>
      <c r="AO27" s="8">
        <f t="shared" si="3"/>
        <v>0</v>
      </c>
      <c r="AQ27" s="8">
        <f t="shared" si="4"/>
        <v>-8.9833652953561405</v>
      </c>
      <c r="AR27" s="8">
        <f t="shared" si="5"/>
        <v>16.553466608477713</v>
      </c>
      <c r="AS27" s="8">
        <f t="shared" si="6"/>
        <v>-7.5701013131215689</v>
      </c>
      <c r="AT27" s="8">
        <f t="shared" si="7"/>
        <v>0</v>
      </c>
    </row>
    <row r="28" spans="1:46" x14ac:dyDescent="0.25">
      <c r="A28" s="27" t="s">
        <v>20</v>
      </c>
      <c r="C28" s="8">
        <f>'Tav7'!C28/'Tav7'!$F28*100</f>
        <v>32.5260029717682</v>
      </c>
      <c r="D28" s="8">
        <f>'Tav7'!D28/'Tav7'!$F28*100</f>
        <v>60.078008915304601</v>
      </c>
      <c r="E28" s="8">
        <f>'Tav7'!E28/'Tav7'!$F28*100</f>
        <v>7.395988112927192</v>
      </c>
      <c r="F28" s="8">
        <f>'Tav7'!F28/'Tav7'!$F28*100</f>
        <v>100</v>
      </c>
      <c r="H28" s="8">
        <f>'Tav7'!H28/'Tav7'!$K28*100</f>
        <v>30.917394757744244</v>
      </c>
      <c r="I28" s="8">
        <f>'Tav7'!I28/'Tav7'!$K28*100</f>
        <v>62.956711675933285</v>
      </c>
      <c r="J28" s="8">
        <f>'Tav7'!J28/'Tav7'!$K28*100</f>
        <v>6.1258935663224783</v>
      </c>
      <c r="K28" s="8">
        <f>'Tav7'!K28/'Tav7'!$K28*100</f>
        <v>100</v>
      </c>
      <c r="M28" s="8">
        <f>'Tav7'!M28/'Tav7'!$P28*100</f>
        <v>27.580511973575554</v>
      </c>
      <c r="N28" s="8">
        <f>'Tav7'!N28/'Tav7'!$P28*100</f>
        <v>67.11690456529432</v>
      </c>
      <c r="O28" s="8">
        <f>'Tav7'!O28/'Tav7'!$P28*100</f>
        <v>5.3025834611301175</v>
      </c>
      <c r="P28" s="8">
        <f>'Tav7'!P28/'Tav7'!$P28*100</f>
        <v>100</v>
      </c>
      <c r="R28" s="8">
        <f>'Tav7'!R28/'Tav7'!$U28*100</f>
        <v>25.695848235111178</v>
      </c>
      <c r="S28" s="8">
        <f>'Tav7'!S28/'Tav7'!$U28*100</f>
        <v>68.659617477841707</v>
      </c>
      <c r="T28" s="8">
        <f>'Tav7'!T28/'Tav7'!$U28*100</f>
        <v>5.644534287047116</v>
      </c>
      <c r="U28" s="8">
        <f>'Tav7'!U28/'Tav7'!$U28*100</f>
        <v>100</v>
      </c>
      <c r="W28" s="8">
        <f>'Tav7'!W28/'Tav7'!$Z28*100</f>
        <v>24.372733328399082</v>
      </c>
      <c r="X28" s="8">
        <f>'Tav7'!X28/'Tav7'!$Z28*100</f>
        <v>71.016209014876765</v>
      </c>
      <c r="Y28" s="8">
        <f>'Tav7'!Y28/'Tav7'!$Z28*100</f>
        <v>4.6110576567241504</v>
      </c>
      <c r="Z28" s="8">
        <f>'Tav7'!Z28/'Tav7'!$Z28*100</f>
        <v>100</v>
      </c>
      <c r="AB28" s="8">
        <f>'Tav7'!AB28/'Tav7'!$AE28*100</f>
        <v>19.763714625881491</v>
      </c>
      <c r="AC28" s="8">
        <f>'Tav7'!AC28/'Tav7'!$AE28*100</f>
        <v>76.197453979302139</v>
      </c>
      <c r="AD28" s="8">
        <f>'Tav7'!AD28/'Tav7'!$AE28*100</f>
        <v>4.0388313948163752</v>
      </c>
      <c r="AE28" s="8">
        <f>'Tav7'!AE28/'Tav7'!$AE28*100</f>
        <v>100</v>
      </c>
      <c r="AF28" s="27"/>
      <c r="AG28" s="8">
        <f>'Tav7'!AG28/'Tav7'!$AJ28*100</f>
        <v>17.144884923451283</v>
      </c>
      <c r="AH28" s="8">
        <f>'Tav7'!AH28/'Tav7'!$AJ28*100</f>
        <v>81.334279630943925</v>
      </c>
      <c r="AI28" s="8">
        <f>'Tav7'!AI28/'Tav7'!$AJ28*100</f>
        <v>1.5208354456047857</v>
      </c>
      <c r="AJ28" s="8">
        <f>'Tav7'!AJ28/'Tav7'!$AJ28*100</f>
        <v>100</v>
      </c>
      <c r="AL28" s="8">
        <f t="shared" si="0"/>
        <v>-2.6188297024302081</v>
      </c>
      <c r="AM28" s="8">
        <f t="shared" si="1"/>
        <v>5.1368256516417858</v>
      </c>
      <c r="AN28" s="8">
        <f t="shared" si="2"/>
        <v>-2.5179959492115893</v>
      </c>
      <c r="AO28" s="8">
        <f t="shared" si="3"/>
        <v>0</v>
      </c>
      <c r="AQ28" s="8">
        <f t="shared" si="4"/>
        <v>-15.381118048316917</v>
      </c>
      <c r="AR28" s="8">
        <f t="shared" si="5"/>
        <v>21.256270715639324</v>
      </c>
      <c r="AS28" s="8">
        <f t="shared" si="6"/>
        <v>-5.8751526673224062</v>
      </c>
      <c r="AT28" s="8">
        <f t="shared" si="7"/>
        <v>0</v>
      </c>
    </row>
    <row r="29" spans="1:46" s="277" customFormat="1" x14ac:dyDescent="0.25">
      <c r="C29" s="179"/>
      <c r="D29" s="179"/>
      <c r="E29" s="179"/>
      <c r="F29" s="179"/>
      <c r="H29" s="179"/>
      <c r="I29" s="179"/>
      <c r="J29" s="179"/>
      <c r="K29" s="179"/>
      <c r="M29" s="179"/>
      <c r="N29" s="179"/>
      <c r="O29" s="179"/>
      <c r="P29" s="179"/>
      <c r="R29" s="179"/>
      <c r="S29" s="179"/>
      <c r="T29" s="179"/>
      <c r="U29" s="179"/>
      <c r="W29" s="179"/>
      <c r="X29" s="179"/>
      <c r="Y29" s="179"/>
      <c r="Z29" s="179"/>
      <c r="AB29" s="179"/>
      <c r="AC29" s="179"/>
      <c r="AD29" s="179"/>
      <c r="AE29" s="179"/>
      <c r="AG29" s="179"/>
      <c r="AH29" s="179"/>
      <c r="AI29" s="179"/>
      <c r="AJ29" s="179"/>
      <c r="AL29" s="179"/>
      <c r="AM29" s="179"/>
      <c r="AN29" s="179"/>
      <c r="AO29" s="179"/>
      <c r="AQ29" s="179"/>
      <c r="AR29" s="179"/>
      <c r="AS29" s="179"/>
      <c r="AT29" s="179"/>
    </row>
    <row r="30" spans="1:46" s="33" customFormat="1" x14ac:dyDescent="0.25">
      <c r="A30" s="33" t="s">
        <v>21</v>
      </c>
      <c r="C30" s="36">
        <f>'Tav7'!C30/'Tav7'!$F30*100</f>
        <v>31.225623591921771</v>
      </c>
      <c r="D30" s="36">
        <f>'Tav7'!D30/'Tav7'!$F30*100</f>
        <v>63.047989728599227</v>
      </c>
      <c r="E30" s="36">
        <f>'Tav7'!E30/'Tav7'!$F30*100</f>
        <v>5.7263866794790008</v>
      </c>
      <c r="F30" s="36">
        <f>'Tav7'!F30/'Tav7'!$F30*100</f>
        <v>100</v>
      </c>
      <c r="H30" s="36">
        <f>'Tav7'!H30/'Tav7'!$K30*100</f>
        <v>30.753818427120144</v>
      </c>
      <c r="I30" s="36">
        <f>'Tav7'!I30/'Tav7'!$K30*100</f>
        <v>62.489302363045077</v>
      </c>
      <c r="J30" s="36">
        <f>'Tav7'!J30/'Tav7'!$K30*100</f>
        <v>6.7568792098347776</v>
      </c>
      <c r="K30" s="36">
        <f>'Tav7'!K30/'Tav7'!$K30*100</f>
        <v>100</v>
      </c>
      <c r="M30" s="36">
        <f>'Tav7'!M30/'Tav7'!$P30*100</f>
        <v>26.636158707086633</v>
      </c>
      <c r="N30" s="36">
        <f>'Tav7'!N30/'Tav7'!$P30*100</f>
        <v>66.033924194084818</v>
      </c>
      <c r="O30" s="36">
        <f>'Tav7'!O30/'Tav7'!$P30*100</f>
        <v>7.3299170988285436</v>
      </c>
      <c r="P30" s="36">
        <f>'Tav7'!P30/'Tav7'!$P30*100</f>
        <v>100</v>
      </c>
      <c r="R30" s="36">
        <f>'Tav7'!R30/'Tav7'!$U30*100</f>
        <v>24.839285296844928</v>
      </c>
      <c r="S30" s="36">
        <f>'Tav7'!S30/'Tav7'!$U30*100</f>
        <v>68.345632066576798</v>
      </c>
      <c r="T30" s="36">
        <f>'Tav7'!T30/'Tav7'!$U30*100</f>
        <v>6.8150826365782766</v>
      </c>
      <c r="U30" s="36">
        <f>'Tav7'!U30/'Tav7'!$U30*100</f>
        <v>100</v>
      </c>
      <c r="W30" s="36">
        <f>'Tav7'!W30/'Tav7'!$Z30*100</f>
        <v>23.728376173930673</v>
      </c>
      <c r="X30" s="36">
        <f>'Tav7'!X30/'Tav7'!$Z30*100</f>
        <v>70.523395666479274</v>
      </c>
      <c r="Y30" s="36">
        <f>'Tav7'!Y30/'Tav7'!$Z30*100</f>
        <v>5.7482281595900577</v>
      </c>
      <c r="Z30" s="36">
        <f>'Tav7'!Z30/'Tav7'!$Z30*100</f>
        <v>100</v>
      </c>
      <c r="AB30" s="36">
        <f>'Tav7'!AB30/'Tav7'!$AE30*100</f>
        <v>20.509220853806394</v>
      </c>
      <c r="AC30" s="36">
        <f>'Tav7'!AC30/'Tav7'!$AE30*100</f>
        <v>74.898432348499355</v>
      </c>
      <c r="AD30" s="36">
        <f>'Tav7'!AD30/'Tav7'!$AE30*100</f>
        <v>4.5923467976942547</v>
      </c>
      <c r="AE30" s="36">
        <f>'Tav7'!AE30/'Tav7'!$AE30*100</f>
        <v>100</v>
      </c>
      <c r="AG30" s="36">
        <f>'Tav7'!AG30/'Tav7'!$AJ30*100</f>
        <v>19.727014632015724</v>
      </c>
      <c r="AH30" s="36">
        <f>'Tav7'!AH30/'Tav7'!$AJ30*100</f>
        <v>77.810657348766114</v>
      </c>
      <c r="AI30" s="36">
        <f>'Tav7'!AI30/'Tav7'!$AJ30*100</f>
        <v>2.46232801921817</v>
      </c>
      <c r="AJ30" s="36">
        <f>'Tav7'!AJ30/'Tav7'!$AJ30*100</f>
        <v>100</v>
      </c>
      <c r="AL30" s="36">
        <f t="shared" si="0"/>
        <v>-0.78220622179066979</v>
      </c>
      <c r="AM30" s="36">
        <f t="shared" si="1"/>
        <v>2.9122250002667585</v>
      </c>
      <c r="AN30" s="36">
        <f t="shared" si="2"/>
        <v>-2.1300187784760847</v>
      </c>
      <c r="AO30" s="36">
        <f t="shared" si="3"/>
        <v>0</v>
      </c>
      <c r="AQ30" s="36">
        <f t="shared" si="4"/>
        <v>-11.498608959906047</v>
      </c>
      <c r="AR30" s="36">
        <f t="shared" si="5"/>
        <v>14.762667620166887</v>
      </c>
      <c r="AS30" s="36">
        <f t="shared" si="6"/>
        <v>-3.2640586602608308</v>
      </c>
      <c r="AT30" s="36">
        <f t="shared" si="7"/>
        <v>0</v>
      </c>
    </row>
    <row r="31" spans="1:46" s="33" customFormat="1" x14ac:dyDescent="0.25">
      <c r="A31" s="33" t="s">
        <v>22</v>
      </c>
      <c r="C31" s="36">
        <f>'Tav7'!C31/'Tav7'!$F31*100</f>
        <v>37.783154106434083</v>
      </c>
      <c r="D31" s="36">
        <f>'Tav7'!D31/'Tav7'!$F31*100</f>
        <v>58.798763635737473</v>
      </c>
      <c r="E31" s="36">
        <f>'Tav7'!E31/'Tav7'!$F31*100</f>
        <v>3.4180822578284413</v>
      </c>
      <c r="F31" s="36">
        <f>'Tav7'!F31/'Tav7'!$F31*100</f>
        <v>100</v>
      </c>
      <c r="H31" s="36">
        <f>'Tav7'!H31/'Tav7'!$K31*100</f>
        <v>36.518582189147011</v>
      </c>
      <c r="I31" s="36">
        <f>'Tav7'!I31/'Tav7'!$K31*100</f>
        <v>60.484290529077789</v>
      </c>
      <c r="J31" s="36">
        <f>'Tav7'!J31/'Tav7'!$K31*100</f>
        <v>2.9971272817752039</v>
      </c>
      <c r="K31" s="36">
        <f>'Tav7'!K31/'Tav7'!$K31*100</f>
        <v>100</v>
      </c>
      <c r="M31" s="36">
        <f>'Tav7'!M31/'Tav7'!$P31*100</f>
        <v>29.767812202300547</v>
      </c>
      <c r="N31" s="36">
        <f>'Tav7'!N31/'Tav7'!$P31*100</f>
        <v>67.435412549231486</v>
      </c>
      <c r="O31" s="36">
        <f>'Tav7'!O31/'Tav7'!$P31*100</f>
        <v>2.7967752484679584</v>
      </c>
      <c r="P31" s="36">
        <f>'Tav7'!P31/'Tav7'!$P31*100</f>
        <v>100</v>
      </c>
      <c r="R31" s="36">
        <f>'Tav7'!R31/'Tav7'!$U31*100</f>
        <v>28.426581331849249</v>
      </c>
      <c r="S31" s="36">
        <f>'Tav7'!S31/'Tav7'!$U31*100</f>
        <v>69.112506304457469</v>
      </c>
      <c r="T31" s="36">
        <f>'Tav7'!T31/'Tav7'!$U31*100</f>
        <v>2.4609123636932817</v>
      </c>
      <c r="U31" s="36">
        <f>'Tav7'!U31/'Tav7'!$U31*100</f>
        <v>100</v>
      </c>
      <c r="W31" s="36">
        <f>'Tav7'!W31/'Tav7'!$Z31*100</f>
        <v>24.536826903239117</v>
      </c>
      <c r="X31" s="36">
        <f>'Tav7'!X31/'Tav7'!$Z31*100</f>
        <v>73.350526098617692</v>
      </c>
      <c r="Y31" s="36">
        <f>'Tav7'!Y31/'Tav7'!$Z31*100</f>
        <v>2.1126469981431812</v>
      </c>
      <c r="Z31" s="36">
        <f>'Tav7'!Z31/'Tav7'!$Z31*100</f>
        <v>100</v>
      </c>
      <c r="AB31" s="36">
        <f>'Tav7'!AB31/'Tav7'!$AE31*100</f>
        <v>21.99479496377576</v>
      </c>
      <c r="AC31" s="36">
        <f>'Tav7'!AC31/'Tav7'!$AE31*100</f>
        <v>76.363977397950805</v>
      </c>
      <c r="AD31" s="36">
        <f>'Tav7'!AD31/'Tav7'!$AE31*100</f>
        <v>1.6412276382734285</v>
      </c>
      <c r="AE31" s="36">
        <f>'Tav7'!AE31/'Tav7'!$AE31*100</f>
        <v>100</v>
      </c>
      <c r="AG31" s="36">
        <f>'Tav7'!AG31/'Tav7'!$AJ31*100</f>
        <v>20.355019905109888</v>
      </c>
      <c r="AH31" s="36">
        <f>'Tav7'!AH31/'Tav7'!$AJ31*100</f>
        <v>78.674265146970598</v>
      </c>
      <c r="AI31" s="36">
        <f>'Tav7'!AI31/'Tav7'!$AJ31*100</f>
        <v>0.97071494791950708</v>
      </c>
      <c r="AJ31" s="36">
        <f>'Tav7'!AJ31/'Tav7'!$AJ31*100</f>
        <v>100</v>
      </c>
      <c r="AL31" s="36">
        <f t="shared" si="0"/>
        <v>-1.6397750586658724</v>
      </c>
      <c r="AM31" s="36">
        <f t="shared" si="1"/>
        <v>2.3102877490197926</v>
      </c>
      <c r="AN31" s="36">
        <f t="shared" si="2"/>
        <v>-0.67051269035392147</v>
      </c>
      <c r="AO31" s="36">
        <f t="shared" si="3"/>
        <v>0</v>
      </c>
      <c r="AQ31" s="36">
        <f t="shared" si="4"/>
        <v>-17.428134201324195</v>
      </c>
      <c r="AR31" s="36">
        <f t="shared" si="5"/>
        <v>19.875501511233125</v>
      </c>
      <c r="AS31" s="36">
        <f t="shared" si="6"/>
        <v>-2.4473673099089344</v>
      </c>
      <c r="AT31" s="36">
        <f t="shared" si="7"/>
        <v>0</v>
      </c>
    </row>
    <row r="32" spans="1:46" s="33" customFormat="1" x14ac:dyDescent="0.25">
      <c r="A32" s="33" t="s">
        <v>23</v>
      </c>
      <c r="C32" s="36">
        <f>'Tav7'!C32/'Tav7'!$F32*100</f>
        <v>39.038116729501439</v>
      </c>
      <c r="D32" s="36">
        <f>'Tav7'!D32/'Tav7'!$F32*100</f>
        <v>56.874441815913443</v>
      </c>
      <c r="E32" s="36">
        <f>'Tav7'!E32/'Tav7'!$F32*100</f>
        <v>4.0874414545851199</v>
      </c>
      <c r="F32" s="36">
        <f>'Tav7'!F32/'Tav7'!$F32*100</f>
        <v>100</v>
      </c>
      <c r="H32" s="36">
        <f>'Tav7'!H32/'Tav7'!$K32*100</f>
        <v>36.716737310512997</v>
      </c>
      <c r="I32" s="36">
        <f>'Tav7'!I32/'Tav7'!$K32*100</f>
        <v>59.547481389976994</v>
      </c>
      <c r="J32" s="36">
        <f>'Tav7'!J32/'Tav7'!$K32*100</f>
        <v>3.735781299510009</v>
      </c>
      <c r="K32" s="36">
        <f>'Tav7'!K32/'Tav7'!$K32*100</f>
        <v>100</v>
      </c>
      <c r="M32" s="36">
        <f>'Tav7'!M32/'Tav7'!$P32*100</f>
        <v>34.114736783589969</v>
      </c>
      <c r="N32" s="36">
        <f>'Tav7'!N32/'Tav7'!$P32*100</f>
        <v>62.845627883706712</v>
      </c>
      <c r="O32" s="36">
        <f>'Tav7'!O32/'Tav7'!$P32*100</f>
        <v>3.0396353327033188</v>
      </c>
      <c r="P32" s="36">
        <f>'Tav7'!P32/'Tav7'!$P32*100</f>
        <v>100</v>
      </c>
      <c r="R32" s="36">
        <f>'Tav7'!R32/'Tav7'!$U32*100</f>
        <v>32.568702685886137</v>
      </c>
      <c r="S32" s="36">
        <f>'Tav7'!S32/'Tav7'!$U32*100</f>
        <v>64.743337135746131</v>
      </c>
      <c r="T32" s="36">
        <f>'Tav7'!T32/'Tav7'!$U32*100</f>
        <v>2.687960178367728</v>
      </c>
      <c r="U32" s="36">
        <f>'Tav7'!U32/'Tav7'!$U32*100</f>
        <v>100</v>
      </c>
      <c r="W32" s="36">
        <f>'Tav7'!W32/'Tav7'!$Z32*100</f>
        <v>30.863145511583014</v>
      </c>
      <c r="X32" s="36">
        <f>'Tav7'!X32/'Tav7'!$Z32*100</f>
        <v>66.413036920849422</v>
      </c>
      <c r="Y32" s="36">
        <f>'Tav7'!Y32/'Tav7'!$Z32*100</f>
        <v>2.7238175675675675</v>
      </c>
      <c r="Z32" s="36">
        <f>'Tav7'!Z32/'Tav7'!$Z32*100</f>
        <v>100</v>
      </c>
      <c r="AB32" s="36">
        <f>'Tav7'!AB32/'Tav7'!$AE32*100</f>
        <v>29.359096428165866</v>
      </c>
      <c r="AC32" s="36">
        <f>'Tav7'!AC32/'Tav7'!$AE32*100</f>
        <v>68.443994094986849</v>
      </c>
      <c r="AD32" s="36">
        <f>'Tav7'!AD32/'Tav7'!$AE32*100</f>
        <v>2.1969094768472823</v>
      </c>
      <c r="AE32" s="36">
        <f>'Tav7'!AE32/'Tav7'!$AE32*100</f>
        <v>100</v>
      </c>
      <c r="AG32" s="36">
        <f>'Tav7'!AG32/'Tav7'!$AJ32*100</f>
        <v>29.018543133761327</v>
      </c>
      <c r="AH32" s="36">
        <f>'Tav7'!AH32/'Tav7'!$AJ32*100</f>
        <v>69.885083477096828</v>
      </c>
      <c r="AI32" s="36">
        <f>'Tav7'!AI32/'Tav7'!$AJ32*100</f>
        <v>1.0963733891418497</v>
      </c>
      <c r="AJ32" s="36">
        <f>'Tav7'!AJ32/'Tav7'!$AJ32*100</f>
        <v>100</v>
      </c>
      <c r="AL32" s="36">
        <f t="shared" si="0"/>
        <v>-0.34055329440453974</v>
      </c>
      <c r="AM32" s="36">
        <f t="shared" si="1"/>
        <v>1.4410893821099791</v>
      </c>
      <c r="AN32" s="36">
        <f t="shared" si="2"/>
        <v>-1.1005360877054327</v>
      </c>
      <c r="AO32" s="36">
        <f t="shared" si="3"/>
        <v>0</v>
      </c>
      <c r="AQ32" s="36">
        <f t="shared" si="4"/>
        <v>-10.019573595740113</v>
      </c>
      <c r="AR32" s="36">
        <f t="shared" si="5"/>
        <v>13.010641661183385</v>
      </c>
      <c r="AS32" s="36">
        <f t="shared" si="6"/>
        <v>-2.9910680654432702</v>
      </c>
      <c r="AT32" s="36">
        <f t="shared" si="7"/>
        <v>0</v>
      </c>
    </row>
    <row r="33" spans="1:46" s="33" customFormat="1" x14ac:dyDescent="0.25">
      <c r="A33" s="33" t="s">
        <v>24</v>
      </c>
      <c r="C33" s="36">
        <f>'Tav7'!C33/'Tav7'!$F33*100</f>
        <v>34.499953338562776</v>
      </c>
      <c r="D33" s="36">
        <f>'Tav7'!D33/'Tav7'!$F33*100</f>
        <v>58.312419761244769</v>
      </c>
      <c r="E33" s="36">
        <f>'Tav7'!E33/'Tav7'!$F33*100</f>
        <v>7.1876269001924467</v>
      </c>
      <c r="F33" s="36">
        <f>'Tav7'!F33/'Tav7'!$F33*100</f>
        <v>100</v>
      </c>
      <c r="H33" s="36">
        <f>'Tav7'!H33/'Tav7'!$K33*100</f>
        <v>32.95056902871692</v>
      </c>
      <c r="I33" s="36">
        <f>'Tav7'!I33/'Tav7'!$K33*100</f>
        <v>60.679124098797978</v>
      </c>
      <c r="J33" s="36">
        <f>'Tav7'!J33/'Tav7'!$K33*100</f>
        <v>6.3703068724851111</v>
      </c>
      <c r="K33" s="36">
        <f>'Tav7'!K33/'Tav7'!$K33*100</f>
        <v>100</v>
      </c>
      <c r="M33" s="36">
        <f>'Tav7'!M33/'Tav7'!$P33*100</f>
        <v>30.88508396971007</v>
      </c>
      <c r="N33" s="36">
        <f>'Tav7'!N33/'Tav7'!$P33*100</f>
        <v>63.313081344155741</v>
      </c>
      <c r="O33" s="36">
        <f>'Tav7'!O33/'Tav7'!$P33*100</f>
        <v>5.8018346861341916</v>
      </c>
      <c r="P33" s="36">
        <f>'Tav7'!P33/'Tav7'!$P33*100</f>
        <v>100</v>
      </c>
      <c r="R33" s="36">
        <f>'Tav7'!R33/'Tav7'!$U33*100</f>
        <v>29.654678168546784</v>
      </c>
      <c r="S33" s="36">
        <f>'Tav7'!S33/'Tav7'!$U33*100</f>
        <v>65.395620437956197</v>
      </c>
      <c r="T33" s="36">
        <f>'Tav7'!T33/'Tav7'!$U33*100</f>
        <v>4.9497013934970147</v>
      </c>
      <c r="U33" s="36">
        <f>'Tav7'!U33/'Tav7'!$U33*100</f>
        <v>100</v>
      </c>
      <c r="W33" s="36">
        <f>'Tav7'!W33/'Tav7'!$Z33*100</f>
        <v>28.690086509235446</v>
      </c>
      <c r="X33" s="36">
        <f>'Tav7'!X33/'Tav7'!$Z33*100</f>
        <v>66.714987140519057</v>
      </c>
      <c r="Y33" s="36">
        <f>'Tav7'!Y33/'Tav7'!$Z33*100</f>
        <v>4.5949263502454993</v>
      </c>
      <c r="Z33" s="36">
        <f>'Tav7'!Z33/'Tav7'!$Z33*100</f>
        <v>100</v>
      </c>
      <c r="AB33" s="36">
        <f>'Tav7'!AB33/'Tav7'!$AE33*100</f>
        <v>29.144018222291244</v>
      </c>
      <c r="AC33" s="36">
        <f>'Tav7'!AC33/'Tav7'!$AE33*100</f>
        <v>67.036159859191386</v>
      </c>
      <c r="AD33" s="36">
        <f>'Tav7'!AD33/'Tav7'!$AE33*100</f>
        <v>3.8198219185173681</v>
      </c>
      <c r="AE33" s="36">
        <f>'Tav7'!AE33/'Tav7'!$AE33*100</f>
        <v>100</v>
      </c>
      <c r="AG33" s="36">
        <f>'Tav7'!AG33/'Tav7'!$AJ33*100</f>
        <v>29.918748745549024</v>
      </c>
      <c r="AH33" s="36">
        <f>'Tav7'!AH33/'Tav7'!$AJ33*100</f>
        <v>67.862266857962695</v>
      </c>
      <c r="AI33" s="36">
        <f>'Tav7'!AI33/'Tav7'!$AJ33*100</f>
        <v>2.2189843964882807</v>
      </c>
      <c r="AJ33" s="36">
        <f>'Tav7'!AJ33/'Tav7'!$AJ33*100</f>
        <v>100</v>
      </c>
      <c r="AL33" s="36">
        <f t="shared" si="0"/>
        <v>0.77473052325778013</v>
      </c>
      <c r="AM33" s="36">
        <f t="shared" si="1"/>
        <v>0.82610699877130855</v>
      </c>
      <c r="AN33" s="36">
        <f t="shared" si="2"/>
        <v>-1.6008375220290874</v>
      </c>
      <c r="AO33" s="36">
        <f t="shared" si="3"/>
        <v>0</v>
      </c>
      <c r="AQ33" s="36">
        <f t="shared" si="4"/>
        <v>-4.5812045930137515</v>
      </c>
      <c r="AR33" s="36">
        <f t="shared" si="5"/>
        <v>9.5498470967179259</v>
      </c>
      <c r="AS33" s="36">
        <f t="shared" si="6"/>
        <v>-4.9686425037041655</v>
      </c>
      <c r="AT33" s="36">
        <f t="shared" si="7"/>
        <v>0</v>
      </c>
    </row>
    <row r="34" spans="1:46" s="33" customFormat="1" x14ac:dyDescent="0.25">
      <c r="A34" s="33" t="s">
        <v>25</v>
      </c>
      <c r="C34" s="36">
        <f>'Tav7'!C34/'Tav7'!$F34*100</f>
        <v>29.198128104274929</v>
      </c>
      <c r="D34" s="36">
        <f>'Tav7'!D34/'Tav7'!$F34*100</f>
        <v>61.40435244466137</v>
      </c>
      <c r="E34" s="36">
        <f>'Tav7'!E34/'Tav7'!$F34*100</f>
        <v>9.3975194510637081</v>
      </c>
      <c r="F34" s="36">
        <f>'Tav7'!F34/'Tav7'!$F34*100</f>
        <v>100</v>
      </c>
      <c r="H34" s="36">
        <f>'Tav7'!H34/'Tav7'!$K34*100</f>
        <v>27.788505659223006</v>
      </c>
      <c r="I34" s="36">
        <f>'Tav7'!I34/'Tav7'!$K34*100</f>
        <v>63.813475068828382</v>
      </c>
      <c r="J34" s="36">
        <f>'Tav7'!J34/'Tav7'!$K34*100</f>
        <v>8.3980192719486073</v>
      </c>
      <c r="K34" s="36">
        <f>'Tav7'!K34/'Tav7'!$K34*100</f>
        <v>100</v>
      </c>
      <c r="M34" s="36">
        <f>'Tav7'!M34/'Tav7'!$P34*100</f>
        <v>24.988211480293046</v>
      </c>
      <c r="N34" s="36">
        <f>'Tav7'!N34/'Tav7'!$P34*100</f>
        <v>67.973179680042335</v>
      </c>
      <c r="O34" s="36">
        <f>'Tav7'!O34/'Tav7'!$P34*100</f>
        <v>7.0386088396646311</v>
      </c>
      <c r="P34" s="36">
        <f>'Tav7'!P34/'Tav7'!$P34*100</f>
        <v>100</v>
      </c>
      <c r="R34" s="36">
        <f>'Tav7'!R34/'Tav7'!$U34*100</f>
        <v>24.992062412119562</v>
      </c>
      <c r="S34" s="36">
        <f>'Tav7'!S34/'Tav7'!$U34*100</f>
        <v>68.550520856957107</v>
      </c>
      <c r="T34" s="36">
        <f>'Tav7'!T34/'Tav7'!$U34*100</f>
        <v>6.457416730923331</v>
      </c>
      <c r="U34" s="36">
        <f>'Tav7'!U34/'Tav7'!$U34*100</f>
        <v>100</v>
      </c>
      <c r="W34" s="36">
        <f>'Tav7'!W34/'Tav7'!$Z34*100</f>
        <v>25.929405448933029</v>
      </c>
      <c r="X34" s="36">
        <f>'Tav7'!X34/'Tav7'!$Z34*100</f>
        <v>68.541135418064698</v>
      </c>
      <c r="Y34" s="36">
        <f>'Tav7'!Y34/'Tav7'!$Z34*100</f>
        <v>5.5294591330022822</v>
      </c>
      <c r="Z34" s="36">
        <f>'Tav7'!Z34/'Tav7'!$Z34*100</f>
        <v>100</v>
      </c>
      <c r="AB34" s="36">
        <f>'Tav7'!AB34/'Tav7'!$AE34*100</f>
        <v>22.065691900032409</v>
      </c>
      <c r="AC34" s="36">
        <f>'Tav7'!AC34/'Tav7'!$AE34*100</f>
        <v>73.206626379701461</v>
      </c>
      <c r="AD34" s="36">
        <f>'Tav7'!AD34/'Tav7'!$AE34*100</f>
        <v>4.7276817202661228</v>
      </c>
      <c r="AE34" s="36">
        <f>'Tav7'!AE34/'Tav7'!$AE34*100</f>
        <v>100</v>
      </c>
      <c r="AG34" s="36">
        <f>'Tav7'!AG34/'Tav7'!$AJ34*100</f>
        <v>18.909544321015641</v>
      </c>
      <c r="AH34" s="36">
        <f>'Tav7'!AH34/'Tav7'!$AJ34*100</f>
        <v>78.959419632736342</v>
      </c>
      <c r="AI34" s="36">
        <f>'Tav7'!AI34/'Tav7'!$AJ34*100</f>
        <v>2.131036046248016</v>
      </c>
      <c r="AJ34" s="36">
        <f>'Tav7'!AJ34/'Tav7'!$AJ34*100</f>
        <v>100</v>
      </c>
      <c r="AL34" s="36">
        <f t="shared" si="0"/>
        <v>-3.1561475790167677</v>
      </c>
      <c r="AM34" s="36">
        <f t="shared" si="1"/>
        <v>5.7527932530348806</v>
      </c>
      <c r="AN34" s="36">
        <f t="shared" si="2"/>
        <v>-2.5966456740181068</v>
      </c>
      <c r="AO34" s="36">
        <f t="shared" si="3"/>
        <v>0</v>
      </c>
      <c r="AQ34" s="36">
        <f t="shared" si="4"/>
        <v>-10.288583783259288</v>
      </c>
      <c r="AR34" s="36">
        <f t="shared" si="5"/>
        <v>17.555067188074972</v>
      </c>
      <c r="AS34" s="36">
        <f t="shared" si="6"/>
        <v>-7.2664834048156921</v>
      </c>
      <c r="AT34" s="36">
        <f t="shared" si="7"/>
        <v>0</v>
      </c>
    </row>
    <row r="35" spans="1:46" s="33" customFormat="1" x14ac:dyDescent="0.25">
      <c r="A35" s="33" t="s">
        <v>26</v>
      </c>
      <c r="C35" s="36">
        <f>'Tav7'!C35/'Tav7'!$F35*100</f>
        <v>34.636591940881019</v>
      </c>
      <c r="D35" s="36">
        <f>'Tav7'!D35/'Tav7'!$F35*100</f>
        <v>59.350418781810987</v>
      </c>
      <c r="E35" s="36">
        <f>'Tav7'!E35/'Tav7'!$F35*100</f>
        <v>6.0129892773079936</v>
      </c>
      <c r="F35" s="36">
        <f>'Tav7'!F35/'Tav7'!$F35*100</f>
        <v>100</v>
      </c>
      <c r="H35" s="36">
        <f>'Tav7'!H35/'Tav7'!$K35*100</f>
        <v>33.123261375282652</v>
      </c>
      <c r="I35" s="36">
        <f>'Tav7'!I35/'Tav7'!$K35*100</f>
        <v>61.138748352881848</v>
      </c>
      <c r="J35" s="36">
        <f>'Tav7'!J35/'Tav7'!$K35*100</f>
        <v>5.7379902718354998</v>
      </c>
      <c r="K35" s="36">
        <f>'Tav7'!K35/'Tav7'!$K35*100</f>
        <v>100</v>
      </c>
      <c r="L35"/>
      <c r="M35" s="36">
        <f>'Tav7'!M35/'Tav7'!$P35*100</f>
        <v>29.950732868596074</v>
      </c>
      <c r="N35" s="36">
        <f>'Tav7'!N35/'Tav7'!$P35*100</f>
        <v>64.717955013717926</v>
      </c>
      <c r="O35" s="36">
        <f>'Tav7'!O35/'Tav7'!$P35*100</f>
        <v>5.331312117685993</v>
      </c>
      <c r="P35" s="36">
        <f>'Tav7'!P35/'Tav7'!$P35*100</f>
        <v>100</v>
      </c>
      <c r="R35" s="36">
        <f>'Tav7'!R35/'Tav7'!$U35*100</f>
        <v>28.670941361691511</v>
      </c>
      <c r="S35" s="36">
        <f>'Tav7'!S35/'Tav7'!$U35*100</f>
        <v>66.603532008075305</v>
      </c>
      <c r="T35" s="36">
        <f>'Tav7'!T35/'Tav7'!$U35*100</f>
        <v>4.7255266302331824</v>
      </c>
      <c r="U35" s="36">
        <f>'Tav7'!U35/'Tav7'!$U35*100</f>
        <v>100</v>
      </c>
      <c r="W35" s="36">
        <f>'Tav7'!W35/'Tav7'!$Z35*100</f>
        <v>27.5059632613129</v>
      </c>
      <c r="X35" s="36">
        <f>'Tav7'!X35/'Tav7'!$Z35*100</f>
        <v>68.259688737941332</v>
      </c>
      <c r="Y35" s="36">
        <f>'Tav7'!Y35/'Tav7'!$Z35*100</f>
        <v>4.2343480007457686</v>
      </c>
      <c r="Z35" s="36">
        <f>'Tav7'!Z35/'Tav7'!$Z35*100</f>
        <v>100</v>
      </c>
      <c r="AB35" s="36">
        <f>'Tav7'!AB35/'Tav7'!$AE35*100</f>
        <v>25.949636471977456</v>
      </c>
      <c r="AC35" s="36">
        <f>'Tav7'!AC35/'Tav7'!$AE35*100</f>
        <v>70.576384538654452</v>
      </c>
      <c r="AD35" s="36">
        <f>'Tav7'!AD35/'Tav7'!$AE35*100</f>
        <v>3.4739789893680881</v>
      </c>
      <c r="AE35" s="36">
        <f>'Tav7'!AE35/'Tav7'!$AE35*100</f>
        <v>100</v>
      </c>
      <c r="AG35" s="36">
        <f>'Tav7'!AG35/'Tav7'!$AJ35*100</f>
        <v>25.402095108024469</v>
      </c>
      <c r="AH35" s="36">
        <f>'Tav7'!AH35/'Tav7'!$AJ35*100</f>
        <v>72.733568706079495</v>
      </c>
      <c r="AI35" s="36">
        <f>'Tav7'!AI35/'Tav7'!$AJ35*100</f>
        <v>1.864336185896039</v>
      </c>
      <c r="AJ35" s="36">
        <f>'Tav7'!AJ35/'Tav7'!$AJ35*100</f>
        <v>100</v>
      </c>
      <c r="AL35" s="36">
        <f t="shared" si="0"/>
        <v>-0.54754136395298758</v>
      </c>
      <c r="AM35" s="36">
        <f t="shared" si="1"/>
        <v>2.1571841674250436</v>
      </c>
      <c r="AN35" s="36">
        <f t="shared" si="2"/>
        <v>-1.6096428034720491</v>
      </c>
      <c r="AO35" s="36">
        <f t="shared" si="3"/>
        <v>0</v>
      </c>
      <c r="AQ35" s="36">
        <f t="shared" si="4"/>
        <v>-9.23449683285655</v>
      </c>
      <c r="AR35" s="36">
        <f t="shared" si="5"/>
        <v>13.383149924268508</v>
      </c>
      <c r="AS35" s="36">
        <f t="shared" si="6"/>
        <v>-4.1486530914119548</v>
      </c>
      <c r="AT35" s="36">
        <f t="shared" si="7"/>
        <v>0</v>
      </c>
    </row>
    <row r="36" spans="1:4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9"/>
      <c r="AC36" s="29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</sheetData>
  <mergeCells count="10">
    <mergeCell ref="A4:A5"/>
    <mergeCell ref="AQ4:AT4"/>
    <mergeCell ref="C4:F4"/>
    <mergeCell ref="H4:K4"/>
    <mergeCell ref="M4:P4"/>
    <mergeCell ref="R4:U4"/>
    <mergeCell ref="W4:Z4"/>
    <mergeCell ref="AB4:AE4"/>
    <mergeCell ref="AG4:AJ4"/>
    <mergeCell ref="AL4:A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75"/>
  <sheetViews>
    <sheetView zoomScale="98" zoomScaleNormal="98" workbookViewId="0">
      <selection activeCell="B7" sqref="B7"/>
    </sheetView>
  </sheetViews>
  <sheetFormatPr defaultColWidth="11.42578125" defaultRowHeight="15" x14ac:dyDescent="0.25"/>
  <cols>
    <col min="1" max="1" width="27.140625" style="27" customWidth="1"/>
    <col min="2" max="2" width="18.140625" style="7" customWidth="1"/>
    <col min="3" max="3" width="17.42578125" style="7" customWidth="1"/>
    <col min="4" max="4" width="16.28515625" style="7" customWidth="1"/>
    <col min="5" max="5" width="11.42578125" style="27"/>
    <col min="6" max="6" width="1" style="27" customWidth="1"/>
    <col min="7" max="7" width="17.85546875" style="27" bestFit="1" customWidth="1"/>
    <col min="8" max="8" width="14.7109375" style="27" bestFit="1" customWidth="1"/>
    <col min="9" max="9" width="15.85546875" style="27" bestFit="1" customWidth="1"/>
    <col min="10" max="10" width="9" style="27" bestFit="1" customWidth="1"/>
    <col min="11" max="11" width="1.140625" style="27" customWidth="1"/>
    <col min="12" max="12" width="17.85546875" style="27" bestFit="1" customWidth="1"/>
    <col min="13" max="13" width="14.7109375" style="27" bestFit="1" customWidth="1"/>
    <col min="14" max="14" width="15.85546875" style="27" bestFit="1" customWidth="1"/>
    <col min="15" max="15" width="9" style="27" bestFit="1" customWidth="1"/>
    <col min="16" max="16" width="1" style="27" customWidth="1"/>
    <col min="17" max="17" width="17.85546875" style="27" bestFit="1" customWidth="1"/>
    <col min="18" max="18" width="14.7109375" style="27" bestFit="1" customWidth="1"/>
    <col min="19" max="19" width="15.85546875" style="27" bestFit="1" customWidth="1"/>
    <col min="20" max="20" width="9" style="27" bestFit="1" customWidth="1"/>
    <col min="21" max="21" width="1" style="27" customWidth="1"/>
    <col min="22" max="22" width="17.85546875" style="27" bestFit="1" customWidth="1"/>
    <col min="23" max="23" width="14.7109375" style="27" bestFit="1" customWidth="1"/>
    <col min="24" max="24" width="15.85546875" style="27" bestFit="1" customWidth="1"/>
    <col min="25" max="25" width="9" style="27" bestFit="1" customWidth="1"/>
    <col min="26" max="26" width="0.85546875" style="27" customWidth="1"/>
    <col min="27" max="27" width="17.85546875" style="27" bestFit="1" customWidth="1"/>
    <col min="28" max="28" width="14.7109375" style="27" bestFit="1" customWidth="1"/>
    <col min="29" max="29" width="15.85546875" style="27" bestFit="1" customWidth="1"/>
    <col min="30" max="30" width="9" style="27" bestFit="1" customWidth="1"/>
    <col min="31" max="31" width="1.42578125" style="27" customWidth="1"/>
    <col min="32" max="32" width="17.5703125" style="125" customWidth="1"/>
    <col min="33" max="33" width="15.42578125" style="125" customWidth="1"/>
    <col min="34" max="34" width="15.7109375" style="125" customWidth="1"/>
    <col min="35" max="35" width="10.42578125" style="125" customWidth="1"/>
    <col min="36" max="36" width="1.42578125" style="125" customWidth="1"/>
    <col min="37" max="37" width="18.140625" style="126" hidden="1" customWidth="1"/>
    <col min="38" max="38" width="14.7109375" style="126" hidden="1" customWidth="1"/>
    <col min="39" max="39" width="15.85546875" style="126" hidden="1" customWidth="1"/>
    <col min="40" max="40" width="8" style="126" hidden="1" customWidth="1"/>
    <col min="41" max="41" width="1.42578125" style="126" hidden="1" customWidth="1"/>
    <col min="42" max="42" width="17.85546875" style="27" hidden="1" customWidth="1"/>
    <col min="43" max="43" width="14.7109375" style="27" hidden="1" customWidth="1"/>
    <col min="44" max="44" width="15.85546875" style="27" hidden="1" customWidth="1"/>
    <col min="45" max="45" width="12.42578125" style="27" hidden="1" customWidth="1"/>
    <col min="47" max="49" width="11.42578125" style="27"/>
    <col min="50" max="50" width="1.85546875" style="27" customWidth="1"/>
    <col min="51" max="16384" width="11.42578125" style="27"/>
  </cols>
  <sheetData>
    <row r="1" spans="1:54" x14ac:dyDescent="0.25">
      <c r="A1" s="27" t="s">
        <v>524</v>
      </c>
    </row>
    <row r="2" spans="1:54" x14ac:dyDescent="0.25">
      <c r="A2" s="11" t="s">
        <v>74</v>
      </c>
      <c r="AT2" s="367"/>
      <c r="AU2" s="367"/>
      <c r="AV2" s="367"/>
      <c r="AW2" s="367"/>
      <c r="AX2" s="367"/>
      <c r="AY2" s="367"/>
      <c r="AZ2" s="367"/>
      <c r="BA2" s="367"/>
      <c r="BB2" s="367"/>
    </row>
    <row r="3" spans="1:54" x14ac:dyDescent="0.25">
      <c r="A3" s="1"/>
      <c r="B3" s="14"/>
      <c r="C3" s="1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66"/>
      <c r="AU3" s="366"/>
      <c r="AV3" s="366"/>
      <c r="AW3" s="366"/>
      <c r="AX3" s="366"/>
      <c r="AY3" s="366"/>
      <c r="AZ3" s="366"/>
      <c r="BA3" s="366"/>
      <c r="BB3" s="366"/>
    </row>
    <row r="4" spans="1:54" ht="15" customHeight="1" x14ac:dyDescent="0.25">
      <c r="A4" s="504" t="s">
        <v>48</v>
      </c>
      <c r="B4" s="514">
        <v>2013</v>
      </c>
      <c r="C4" s="514"/>
      <c r="D4" s="514"/>
      <c r="E4" s="514"/>
      <c r="F4" s="19"/>
      <c r="G4" s="494">
        <v>2014</v>
      </c>
      <c r="H4" s="494"/>
      <c r="I4" s="494"/>
      <c r="J4" s="494"/>
      <c r="K4" s="19"/>
      <c r="L4" s="494">
        <v>2015</v>
      </c>
      <c r="M4" s="494"/>
      <c r="N4" s="494"/>
      <c r="O4" s="494"/>
      <c r="P4" s="19"/>
      <c r="Q4" s="494">
        <v>2016</v>
      </c>
      <c r="R4" s="494"/>
      <c r="S4" s="494"/>
      <c r="T4" s="494"/>
      <c r="U4" s="19"/>
      <c r="V4" s="494">
        <v>2017</v>
      </c>
      <c r="W4" s="494"/>
      <c r="X4" s="494"/>
      <c r="Y4" s="494"/>
      <c r="Z4" s="19"/>
      <c r="AA4" s="494">
        <v>2018</v>
      </c>
      <c r="AB4" s="494"/>
      <c r="AC4" s="494"/>
      <c r="AD4" s="494"/>
      <c r="AE4" s="19"/>
      <c r="AF4" s="494">
        <v>2019</v>
      </c>
      <c r="AG4" s="494"/>
      <c r="AH4" s="494"/>
      <c r="AI4" s="494"/>
      <c r="AJ4" s="19"/>
      <c r="AK4" s="513" t="s">
        <v>76</v>
      </c>
      <c r="AL4" s="513"/>
      <c r="AM4" s="513"/>
      <c r="AN4" s="513"/>
      <c r="AO4" s="19"/>
      <c r="AP4" s="513" t="s">
        <v>75</v>
      </c>
      <c r="AQ4" s="513"/>
      <c r="AR4" s="513"/>
      <c r="AS4" s="513"/>
      <c r="AT4" s="512" t="s">
        <v>76</v>
      </c>
      <c r="AU4" s="512"/>
      <c r="AV4" s="512"/>
      <c r="AW4" s="512"/>
      <c r="AX4" s="152"/>
      <c r="AY4" s="512" t="s">
        <v>75</v>
      </c>
      <c r="AZ4" s="512"/>
      <c r="BA4" s="512"/>
      <c r="BB4" s="512"/>
    </row>
    <row r="5" spans="1:54" x14ac:dyDescent="0.25">
      <c r="A5" s="505"/>
      <c r="B5" s="14" t="s">
        <v>47</v>
      </c>
      <c r="C5" s="14" t="s">
        <v>46</v>
      </c>
      <c r="D5" s="14" t="s">
        <v>99</v>
      </c>
      <c r="E5" s="1" t="s">
        <v>0</v>
      </c>
      <c r="F5" s="1"/>
      <c r="G5" s="14" t="s">
        <v>47</v>
      </c>
      <c r="H5" s="14" t="s">
        <v>46</v>
      </c>
      <c r="I5" s="14" t="s">
        <v>99</v>
      </c>
      <c r="J5" s="1" t="s">
        <v>0</v>
      </c>
      <c r="K5" s="1"/>
      <c r="L5" s="14" t="s">
        <v>47</v>
      </c>
      <c r="M5" s="14" t="s">
        <v>46</v>
      </c>
      <c r="N5" s="14" t="s">
        <v>99</v>
      </c>
      <c r="O5" s="1"/>
      <c r="P5" s="1"/>
      <c r="Q5" s="14" t="s">
        <v>47</v>
      </c>
      <c r="R5" s="14" t="s">
        <v>46</v>
      </c>
      <c r="S5" s="14" t="s">
        <v>99</v>
      </c>
      <c r="T5" s="1" t="s">
        <v>0</v>
      </c>
      <c r="U5" s="1"/>
      <c r="V5" s="14" t="s">
        <v>47</v>
      </c>
      <c r="W5" s="14" t="s">
        <v>46</v>
      </c>
      <c r="X5" s="14" t="s">
        <v>99</v>
      </c>
      <c r="Y5" s="14" t="s">
        <v>0</v>
      </c>
      <c r="Z5" s="1"/>
      <c r="AA5" s="14" t="s">
        <v>47</v>
      </c>
      <c r="AB5" s="14" t="s">
        <v>46</v>
      </c>
      <c r="AC5" s="14" t="s">
        <v>99</v>
      </c>
      <c r="AD5" s="1" t="s">
        <v>0</v>
      </c>
      <c r="AE5" s="1"/>
      <c r="AF5" s="14" t="s">
        <v>47</v>
      </c>
      <c r="AG5" s="14" t="s">
        <v>46</v>
      </c>
      <c r="AH5" s="14" t="s">
        <v>99</v>
      </c>
      <c r="AI5" s="1" t="s">
        <v>0</v>
      </c>
      <c r="AJ5" s="1"/>
      <c r="AK5" s="14" t="s">
        <v>47</v>
      </c>
      <c r="AL5" s="14" t="s">
        <v>46</v>
      </c>
      <c r="AM5" s="14" t="s">
        <v>49</v>
      </c>
      <c r="AN5" s="1" t="s">
        <v>0</v>
      </c>
      <c r="AO5" s="1"/>
      <c r="AP5" s="14" t="s">
        <v>47</v>
      </c>
      <c r="AQ5" s="14" t="s">
        <v>46</v>
      </c>
      <c r="AR5" s="14" t="s">
        <v>49</v>
      </c>
      <c r="AS5" s="1" t="s">
        <v>0</v>
      </c>
      <c r="AT5" s="14" t="s">
        <v>47</v>
      </c>
      <c r="AU5" s="14" t="s">
        <v>46</v>
      </c>
      <c r="AV5" s="14" t="s">
        <v>49</v>
      </c>
      <c r="AW5" s="1" t="s">
        <v>0</v>
      </c>
      <c r="AX5" s="1"/>
      <c r="AY5" s="14" t="s">
        <v>47</v>
      </c>
      <c r="AZ5" s="14" t="s">
        <v>46</v>
      </c>
      <c r="BA5" s="14" t="s">
        <v>49</v>
      </c>
      <c r="BB5" s="1" t="s">
        <v>0</v>
      </c>
    </row>
    <row r="6" spans="1:54" s="277" customFormat="1" x14ac:dyDescent="0.25">
      <c r="A6" s="119"/>
      <c r="B6" s="12"/>
      <c r="C6" s="12"/>
      <c r="D6" s="12"/>
      <c r="E6" s="2"/>
      <c r="F6" s="2"/>
      <c r="G6" s="12"/>
      <c r="H6" s="12"/>
      <c r="I6" s="12"/>
      <c r="J6" s="2"/>
      <c r="K6" s="2"/>
      <c r="L6" s="12"/>
      <c r="M6" s="12"/>
      <c r="N6" s="12"/>
      <c r="O6" s="2"/>
      <c r="P6" s="2"/>
      <c r="Q6" s="12"/>
      <c r="R6" s="12"/>
      <c r="S6" s="12"/>
      <c r="T6" s="2"/>
      <c r="U6" s="2"/>
      <c r="V6" s="12"/>
      <c r="W6" s="12"/>
      <c r="X6" s="12"/>
      <c r="Y6" s="12"/>
      <c r="Z6" s="2"/>
      <c r="AA6" s="12"/>
      <c r="AB6" s="12"/>
      <c r="AC6" s="12"/>
      <c r="AD6" s="2"/>
      <c r="AE6" s="2"/>
      <c r="AF6" s="12"/>
      <c r="AG6" s="12"/>
      <c r="AH6" s="12"/>
      <c r="AI6" s="2"/>
      <c r="AJ6" s="2"/>
      <c r="AK6" s="12"/>
      <c r="AL6" s="12"/>
      <c r="AM6" s="12"/>
      <c r="AN6" s="2"/>
      <c r="AO6" s="2"/>
      <c r="AP6" s="12"/>
      <c r="AQ6" s="12"/>
      <c r="AR6" s="12"/>
      <c r="AS6" s="2"/>
      <c r="AT6" s="12"/>
      <c r="AU6" s="12"/>
      <c r="AV6" s="12"/>
      <c r="AW6" s="2"/>
      <c r="AX6" s="2"/>
      <c r="AY6" s="12"/>
      <c r="AZ6" s="12"/>
      <c r="BA6" s="12"/>
      <c r="BB6" s="2"/>
    </row>
    <row r="7" spans="1:54" x14ac:dyDescent="0.25">
      <c r="A7" s="27" t="s">
        <v>37</v>
      </c>
      <c r="B7" s="10">
        <v>12968</v>
      </c>
      <c r="C7" s="10">
        <v>29788</v>
      </c>
      <c r="D7" s="10">
        <v>2378</v>
      </c>
      <c r="E7" s="10">
        <f>B7+C7+D7</f>
        <v>45134</v>
      </c>
      <c r="G7" s="41">
        <v>11382</v>
      </c>
      <c r="H7" s="41">
        <v>23322</v>
      </c>
      <c r="I7" s="41">
        <v>1590</v>
      </c>
      <c r="J7" s="41">
        <f>G7+H7+I7</f>
        <v>36294</v>
      </c>
      <c r="L7" s="41">
        <v>7365</v>
      </c>
      <c r="M7" s="41">
        <v>21156</v>
      </c>
      <c r="N7" s="41">
        <v>1165</v>
      </c>
      <c r="O7" s="41">
        <f>L7+M7+N7</f>
        <v>29686</v>
      </c>
      <c r="Q7" s="41">
        <v>4390</v>
      </c>
      <c r="R7" s="41">
        <v>18812</v>
      </c>
      <c r="S7" s="41">
        <v>812</v>
      </c>
      <c r="T7" s="41">
        <f>Q7+R7+S7</f>
        <v>24014</v>
      </c>
      <c r="V7" s="10">
        <v>3659</v>
      </c>
      <c r="W7" s="10">
        <v>16347</v>
      </c>
      <c r="X7" s="10">
        <v>581</v>
      </c>
      <c r="Y7" s="10">
        <f>V7+W7+X7</f>
        <v>20587</v>
      </c>
      <c r="Z7" s="10"/>
      <c r="AA7" s="10">
        <v>2880</v>
      </c>
      <c r="AB7" s="10">
        <v>15414</v>
      </c>
      <c r="AC7" s="10">
        <v>626</v>
      </c>
      <c r="AD7" s="10">
        <f>AA7+AB7+AC7</f>
        <v>18920</v>
      </c>
      <c r="AF7" s="10">
        <v>2517</v>
      </c>
      <c r="AG7" s="10">
        <v>15070</v>
      </c>
      <c r="AH7" s="10">
        <v>391</v>
      </c>
      <c r="AI7" s="10">
        <f>AF7+AG7+AH7</f>
        <v>17978</v>
      </c>
      <c r="AK7" s="8">
        <f>(AF7-AA7)/AA7*100</f>
        <v>-12.604166666666666</v>
      </c>
      <c r="AL7" s="8">
        <f>(AG7-AB7)/AB7*100</f>
        <v>-2.2317373816011421</v>
      </c>
      <c r="AM7" s="8">
        <f>(AH7-AC7)/AC7*100</f>
        <v>-37.539936102236418</v>
      </c>
      <c r="AN7" s="8">
        <f>(AI7-AD7)/AD7*100</f>
        <v>-4.9788583509513744</v>
      </c>
      <c r="AP7" s="8">
        <f>(AF7-B7)/B7*100</f>
        <v>-80.590684762492288</v>
      </c>
      <c r="AQ7" s="8">
        <f>(AG7-C7)/C7*100</f>
        <v>-49.409158050221563</v>
      </c>
      <c r="AR7" s="8">
        <f>(AH7-D7)/D7*100</f>
        <v>-83.557611438183343</v>
      </c>
      <c r="AS7" s="8">
        <f>(AI7-E7)/E7*100</f>
        <v>-60.167501218593522</v>
      </c>
      <c r="AT7" s="335">
        <f>(AF7-AA7)/AA7*100</f>
        <v>-12.604166666666666</v>
      </c>
      <c r="AU7" s="335">
        <f t="shared" ref="AU7:AW7" si="0">(AG7-AB7)/AB7*100</f>
        <v>-2.2317373816011421</v>
      </c>
      <c r="AV7" s="335">
        <f t="shared" si="0"/>
        <v>-37.539936102236418</v>
      </c>
      <c r="AW7" s="335">
        <f t="shared" si="0"/>
        <v>-4.9788583509513744</v>
      </c>
      <c r="AY7" s="4">
        <f>(AF7-B7)/B7*100</f>
        <v>-80.590684762492288</v>
      </c>
      <c r="AZ7" s="4">
        <f>(AG7-C7)/C7*100</f>
        <v>-49.409158050221563</v>
      </c>
      <c r="BA7" s="4">
        <f>(AH7-D7)/D7*100</f>
        <v>-83.557611438183343</v>
      </c>
      <c r="BB7" s="4">
        <f>(AI7-E7)/E7*100</f>
        <v>-60.167501218593522</v>
      </c>
    </row>
    <row r="8" spans="1:54" ht="15" customHeight="1" x14ac:dyDescent="0.25">
      <c r="A8" s="277" t="s">
        <v>117</v>
      </c>
      <c r="B8" s="10">
        <v>464</v>
      </c>
      <c r="C8" s="10">
        <v>497</v>
      </c>
      <c r="D8" s="10">
        <v>9</v>
      </c>
      <c r="E8" s="10">
        <f t="shared" ref="E8:E35" si="1">B8+C8+D8</f>
        <v>970</v>
      </c>
      <c r="G8" s="41">
        <v>545</v>
      </c>
      <c r="H8" s="41">
        <v>521</v>
      </c>
      <c r="I8" s="41">
        <v>7</v>
      </c>
      <c r="J8" s="41">
        <f t="shared" ref="J8:J34" si="2">G8+H8+I8</f>
        <v>1073</v>
      </c>
      <c r="L8" s="41">
        <v>189</v>
      </c>
      <c r="M8" s="41">
        <v>382</v>
      </c>
      <c r="N8" s="41">
        <v>42</v>
      </c>
      <c r="O8" s="41">
        <f t="shared" ref="O8:O34" si="3">L8+M8+N8</f>
        <v>613</v>
      </c>
      <c r="Q8" s="41">
        <v>146</v>
      </c>
      <c r="R8" s="41">
        <v>263</v>
      </c>
      <c r="S8" s="41">
        <v>31</v>
      </c>
      <c r="T8" s="41">
        <f t="shared" ref="T8:T34" si="4">Q8+R8+S8</f>
        <v>440</v>
      </c>
      <c r="V8" s="10">
        <v>76</v>
      </c>
      <c r="W8" s="10">
        <v>266</v>
      </c>
      <c r="X8" s="10">
        <v>14</v>
      </c>
      <c r="Y8" s="10">
        <f t="shared" ref="Y8:Y35" si="5">V8+W8+X8</f>
        <v>356</v>
      </c>
      <c r="Z8" s="10"/>
      <c r="AA8" s="10">
        <v>92</v>
      </c>
      <c r="AB8" s="10">
        <v>280</v>
      </c>
      <c r="AC8" s="10">
        <v>11</v>
      </c>
      <c r="AD8" s="10">
        <f t="shared" ref="AD8:AD35" si="6">AA8+AB8+AC8</f>
        <v>383</v>
      </c>
      <c r="AF8" s="10">
        <v>56</v>
      </c>
      <c r="AG8" s="10">
        <v>331</v>
      </c>
      <c r="AH8" s="10">
        <v>5</v>
      </c>
      <c r="AI8" s="10">
        <f t="shared" ref="AI8:AI35" si="7">AF8+AG8+AH8</f>
        <v>392</v>
      </c>
      <c r="AK8" s="8">
        <f t="shared" ref="AK8:AK35" si="8">(AF8-AA8)/AA8*100</f>
        <v>-39.130434782608695</v>
      </c>
      <c r="AL8" s="8">
        <f t="shared" ref="AL8:AL35" si="9">(AG8-AB8)/AB8*100</f>
        <v>18.214285714285712</v>
      </c>
      <c r="AM8" s="8">
        <f t="shared" ref="AM8:AM35" si="10">(AH8-AC8)/AC8*100</f>
        <v>-54.54545454545454</v>
      </c>
      <c r="AN8" s="8">
        <f t="shared" ref="AN8:AN35" si="11">(AI8-AD8)/AD8*100</f>
        <v>2.3498694516971277</v>
      </c>
      <c r="AP8" s="8">
        <f t="shared" ref="AP8:AP35" si="12">(AF8-B8)/B8*100</f>
        <v>-87.931034482758619</v>
      </c>
      <c r="AQ8" s="8">
        <f t="shared" ref="AQ8:AQ35" si="13">(AG8-C8)/C8*100</f>
        <v>-33.400402414486926</v>
      </c>
      <c r="AR8" s="8">
        <f t="shared" ref="AR8:AR35" si="14">(AH8-D8)/D8*100</f>
        <v>-44.444444444444443</v>
      </c>
      <c r="AS8" s="8">
        <f t="shared" ref="AS8:AS35" si="15">(AI8-E8)/E8*100</f>
        <v>-59.587628865979383</v>
      </c>
      <c r="AT8" s="335">
        <f t="shared" ref="AT8:AT35" si="16">(AF8-AA8)/AA8*100</f>
        <v>-39.130434782608695</v>
      </c>
      <c r="AU8" s="335">
        <f t="shared" ref="AU8:AU35" si="17">(AG8-AB8)/AB8*100</f>
        <v>18.214285714285712</v>
      </c>
      <c r="AV8" s="335">
        <f t="shared" ref="AV8:AV35" si="18">(AH8-AC8)/AC8*100</f>
        <v>-54.54545454545454</v>
      </c>
      <c r="AW8" s="335">
        <f t="shared" ref="AW8:AW35" si="19">(AI8-AD8)/AD8*100</f>
        <v>2.3498694516971277</v>
      </c>
      <c r="AY8" s="4">
        <f t="shared" ref="AY8:AY35" si="20">(AF8-B8)/B8*100</f>
        <v>-87.931034482758619</v>
      </c>
      <c r="AZ8" s="4">
        <f t="shared" ref="AZ8:AZ35" si="21">(AG8-C8)/C8*100</f>
        <v>-33.400402414486926</v>
      </c>
      <c r="BA8" s="4">
        <f t="shared" ref="BA8:BA35" si="22">(AH8-D8)/D8*100</f>
        <v>-44.444444444444443</v>
      </c>
      <c r="BB8" s="4">
        <f t="shared" ref="BB8:BB35" si="23">(AI8-E8)/E8*100</f>
        <v>-59.587628865979383</v>
      </c>
    </row>
    <row r="9" spans="1:54" x14ac:dyDescent="0.25">
      <c r="A9" s="27" t="s">
        <v>5</v>
      </c>
      <c r="B9" s="10">
        <v>4295</v>
      </c>
      <c r="C9" s="10">
        <v>10249</v>
      </c>
      <c r="D9" s="10">
        <v>249</v>
      </c>
      <c r="E9" s="10">
        <f t="shared" si="1"/>
        <v>14793</v>
      </c>
      <c r="G9" s="41">
        <v>3594</v>
      </c>
      <c r="H9" s="41">
        <v>7857</v>
      </c>
      <c r="I9" s="41">
        <v>198</v>
      </c>
      <c r="J9" s="41">
        <f t="shared" si="2"/>
        <v>11649</v>
      </c>
      <c r="L9" s="41">
        <v>2380</v>
      </c>
      <c r="M9" s="41">
        <v>6810</v>
      </c>
      <c r="N9" s="41">
        <v>258</v>
      </c>
      <c r="O9" s="41">
        <f t="shared" si="3"/>
        <v>9448</v>
      </c>
      <c r="Q9" s="41">
        <v>2080</v>
      </c>
      <c r="R9" s="41">
        <v>5439</v>
      </c>
      <c r="S9" s="41">
        <v>107</v>
      </c>
      <c r="T9" s="41">
        <f t="shared" si="4"/>
        <v>7626</v>
      </c>
      <c r="V9" s="10">
        <v>1367</v>
      </c>
      <c r="W9" s="10">
        <v>4807</v>
      </c>
      <c r="X9" s="10">
        <v>74</v>
      </c>
      <c r="Y9" s="10">
        <f t="shared" si="5"/>
        <v>6248</v>
      </c>
      <c r="Z9" s="10"/>
      <c r="AA9" s="10">
        <v>1350</v>
      </c>
      <c r="AB9" s="10">
        <v>4665</v>
      </c>
      <c r="AC9" s="10">
        <v>68</v>
      </c>
      <c r="AD9" s="10">
        <f t="shared" si="6"/>
        <v>6083</v>
      </c>
      <c r="AF9" s="10">
        <v>1155</v>
      </c>
      <c r="AG9" s="10">
        <v>5344</v>
      </c>
      <c r="AH9" s="10">
        <v>45</v>
      </c>
      <c r="AI9" s="10">
        <f t="shared" si="7"/>
        <v>6544</v>
      </c>
      <c r="AK9" s="8">
        <f t="shared" si="8"/>
        <v>-14.444444444444443</v>
      </c>
      <c r="AL9" s="8">
        <f t="shared" si="9"/>
        <v>14.555198285101822</v>
      </c>
      <c r="AM9" s="8">
        <f t="shared" si="10"/>
        <v>-33.82352941176471</v>
      </c>
      <c r="AN9" s="8">
        <f t="shared" si="11"/>
        <v>7.5784974519151742</v>
      </c>
      <c r="AP9" s="8">
        <f t="shared" si="12"/>
        <v>-73.108265424912688</v>
      </c>
      <c r="AQ9" s="8">
        <f t="shared" si="13"/>
        <v>-47.858327641721147</v>
      </c>
      <c r="AR9" s="8">
        <f t="shared" si="14"/>
        <v>-81.92771084337349</v>
      </c>
      <c r="AS9" s="8">
        <f t="shared" si="15"/>
        <v>-55.762860812546478</v>
      </c>
      <c r="AT9" s="335">
        <f t="shared" si="16"/>
        <v>-14.444444444444443</v>
      </c>
      <c r="AU9" s="335">
        <f t="shared" si="17"/>
        <v>14.555198285101822</v>
      </c>
      <c r="AV9" s="335">
        <f t="shared" si="18"/>
        <v>-33.82352941176471</v>
      </c>
      <c r="AW9" s="335">
        <f t="shared" si="19"/>
        <v>7.5784974519151742</v>
      </c>
      <c r="AY9" s="4">
        <f t="shared" si="20"/>
        <v>-73.108265424912688</v>
      </c>
      <c r="AZ9" s="4">
        <f t="shared" si="21"/>
        <v>-47.858327641721147</v>
      </c>
      <c r="BA9" s="4">
        <f t="shared" si="22"/>
        <v>-81.92771084337349</v>
      </c>
      <c r="BB9" s="4">
        <f t="shared" si="23"/>
        <v>-55.762860812546478</v>
      </c>
    </row>
    <row r="10" spans="1:54" x14ac:dyDescent="0.25">
      <c r="A10" s="27" t="s">
        <v>6</v>
      </c>
      <c r="B10" s="10">
        <v>45370</v>
      </c>
      <c r="C10" s="10">
        <v>74232</v>
      </c>
      <c r="D10" s="10">
        <v>6769</v>
      </c>
      <c r="E10" s="10">
        <f t="shared" si="1"/>
        <v>126371</v>
      </c>
      <c r="G10" s="41">
        <v>34818</v>
      </c>
      <c r="H10" s="41">
        <v>58245</v>
      </c>
      <c r="I10" s="41">
        <v>6840</v>
      </c>
      <c r="J10" s="41">
        <f t="shared" si="2"/>
        <v>99903</v>
      </c>
      <c r="L10" s="41">
        <v>24201</v>
      </c>
      <c r="M10" s="41">
        <v>51363</v>
      </c>
      <c r="N10" s="41">
        <v>6921</v>
      </c>
      <c r="O10" s="41">
        <f t="shared" si="3"/>
        <v>82485</v>
      </c>
      <c r="Q10" s="41">
        <v>18389</v>
      </c>
      <c r="R10" s="41">
        <v>40868</v>
      </c>
      <c r="S10" s="41">
        <v>5272</v>
      </c>
      <c r="T10" s="41">
        <f t="shared" si="4"/>
        <v>64529</v>
      </c>
      <c r="V10" s="10">
        <v>14647</v>
      </c>
      <c r="W10" s="10">
        <v>37134</v>
      </c>
      <c r="X10" s="10">
        <v>3424</v>
      </c>
      <c r="Y10" s="10">
        <f t="shared" si="5"/>
        <v>55205</v>
      </c>
      <c r="Z10" s="10"/>
      <c r="AA10" s="10">
        <v>10690</v>
      </c>
      <c r="AB10" s="10">
        <v>34667</v>
      </c>
      <c r="AC10" s="10">
        <v>2361</v>
      </c>
      <c r="AD10" s="10">
        <f t="shared" si="6"/>
        <v>47718</v>
      </c>
      <c r="AF10" s="10">
        <v>8999</v>
      </c>
      <c r="AG10" s="10">
        <v>33106</v>
      </c>
      <c r="AH10" s="10">
        <v>1354</v>
      </c>
      <c r="AI10" s="10">
        <f t="shared" si="7"/>
        <v>43459</v>
      </c>
      <c r="AK10" s="8">
        <f t="shared" si="8"/>
        <v>-15.818521983161835</v>
      </c>
      <c r="AL10" s="8">
        <f t="shared" si="9"/>
        <v>-4.5028413188334726</v>
      </c>
      <c r="AM10" s="8">
        <f t="shared" si="10"/>
        <v>-42.651418890300718</v>
      </c>
      <c r="AN10" s="8">
        <f t="shared" si="11"/>
        <v>-8.9253531162244855</v>
      </c>
      <c r="AP10" s="8">
        <f t="shared" si="12"/>
        <v>-80.165307471897734</v>
      </c>
      <c r="AQ10" s="8">
        <f t="shared" si="13"/>
        <v>-55.401982972303053</v>
      </c>
      <c r="AR10" s="8">
        <f t="shared" si="14"/>
        <v>-79.997045353818891</v>
      </c>
      <c r="AS10" s="8">
        <f t="shared" si="15"/>
        <v>-65.609989633697609</v>
      </c>
      <c r="AT10" s="335">
        <f t="shared" si="16"/>
        <v>-15.818521983161835</v>
      </c>
      <c r="AU10" s="335">
        <f t="shared" si="17"/>
        <v>-4.5028413188334726</v>
      </c>
      <c r="AV10" s="335">
        <f t="shared" si="18"/>
        <v>-42.651418890300718</v>
      </c>
      <c r="AW10" s="335">
        <f t="shared" si="19"/>
        <v>-8.9253531162244855</v>
      </c>
      <c r="AY10" s="4">
        <f t="shared" si="20"/>
        <v>-80.165307471897734</v>
      </c>
      <c r="AZ10" s="4">
        <f t="shared" si="21"/>
        <v>-55.401982972303053</v>
      </c>
      <c r="BA10" s="4">
        <f t="shared" si="22"/>
        <v>-79.997045353818891</v>
      </c>
      <c r="BB10" s="4">
        <f t="shared" si="23"/>
        <v>-65.609989633697609</v>
      </c>
    </row>
    <row r="11" spans="1:54" ht="15" customHeight="1" x14ac:dyDescent="0.25">
      <c r="A11" s="277" t="s">
        <v>118</v>
      </c>
      <c r="B11" s="10">
        <v>1585</v>
      </c>
      <c r="C11" s="10">
        <v>1825</v>
      </c>
      <c r="D11" s="10">
        <v>119</v>
      </c>
      <c r="E11" s="10">
        <f t="shared" si="1"/>
        <v>3529</v>
      </c>
      <c r="G11" s="41">
        <v>977</v>
      </c>
      <c r="H11" s="41">
        <v>1658</v>
      </c>
      <c r="I11" s="41">
        <v>121</v>
      </c>
      <c r="J11" s="41">
        <f t="shared" si="2"/>
        <v>2756</v>
      </c>
      <c r="L11" s="41">
        <v>800</v>
      </c>
      <c r="M11" s="41">
        <v>1539</v>
      </c>
      <c r="N11" s="41">
        <v>118</v>
      </c>
      <c r="O11" s="41">
        <f t="shared" si="3"/>
        <v>2457</v>
      </c>
      <c r="Q11" s="41">
        <v>545</v>
      </c>
      <c r="R11" s="41">
        <v>1549</v>
      </c>
      <c r="S11" s="41">
        <v>63</v>
      </c>
      <c r="T11" s="41">
        <f t="shared" si="4"/>
        <v>2157</v>
      </c>
      <c r="V11" s="10">
        <v>395</v>
      </c>
      <c r="W11" s="10">
        <v>1240</v>
      </c>
      <c r="X11" s="10">
        <v>20</v>
      </c>
      <c r="Y11" s="10">
        <f t="shared" si="5"/>
        <v>1655</v>
      </c>
      <c r="Z11" s="10"/>
      <c r="AA11" s="10">
        <v>310</v>
      </c>
      <c r="AB11" s="10">
        <v>1122</v>
      </c>
      <c r="AC11" s="10">
        <v>19</v>
      </c>
      <c r="AD11" s="10">
        <f t="shared" si="6"/>
        <v>1451</v>
      </c>
      <c r="AF11" s="10">
        <v>255</v>
      </c>
      <c r="AG11" s="10">
        <v>1153</v>
      </c>
      <c r="AH11" s="10">
        <v>16</v>
      </c>
      <c r="AI11" s="10">
        <f t="shared" si="7"/>
        <v>1424</v>
      </c>
      <c r="AK11" s="8">
        <f t="shared" si="8"/>
        <v>-17.741935483870968</v>
      </c>
      <c r="AL11" s="8">
        <f t="shared" si="9"/>
        <v>2.7629233511586455</v>
      </c>
      <c r="AM11" s="8">
        <f t="shared" si="10"/>
        <v>-15.789473684210526</v>
      </c>
      <c r="AN11" s="8">
        <f t="shared" si="11"/>
        <v>-1.8607856650585803</v>
      </c>
      <c r="AP11" s="8">
        <f t="shared" si="12"/>
        <v>-83.911671924290218</v>
      </c>
      <c r="AQ11" s="8">
        <f t="shared" si="13"/>
        <v>-36.821917808219176</v>
      </c>
      <c r="AR11" s="8">
        <f t="shared" si="14"/>
        <v>-86.554621848739501</v>
      </c>
      <c r="AS11" s="8">
        <f t="shared" si="15"/>
        <v>-59.64862567299518</v>
      </c>
      <c r="AT11" s="335">
        <f t="shared" si="16"/>
        <v>-17.741935483870968</v>
      </c>
      <c r="AU11" s="335">
        <f t="shared" si="17"/>
        <v>2.7629233511586455</v>
      </c>
      <c r="AV11" s="335">
        <f t="shared" si="18"/>
        <v>-15.789473684210526</v>
      </c>
      <c r="AW11" s="335">
        <f t="shared" si="19"/>
        <v>-1.8607856650585803</v>
      </c>
      <c r="AY11" s="4">
        <f t="shared" si="20"/>
        <v>-83.911671924290218</v>
      </c>
      <c r="AZ11" s="4">
        <f t="shared" si="21"/>
        <v>-36.821917808219176</v>
      </c>
      <c r="BA11" s="4">
        <f t="shared" si="22"/>
        <v>-86.554621848739501</v>
      </c>
      <c r="BB11" s="4">
        <f t="shared" si="23"/>
        <v>-59.64862567299518</v>
      </c>
    </row>
    <row r="12" spans="1:54" x14ac:dyDescent="0.25">
      <c r="A12" s="27" t="s">
        <v>3</v>
      </c>
      <c r="B12" s="10">
        <v>526</v>
      </c>
      <c r="C12" s="10">
        <v>815</v>
      </c>
      <c r="D12" s="10">
        <v>94</v>
      </c>
      <c r="E12" s="10">
        <f t="shared" si="1"/>
        <v>1435</v>
      </c>
      <c r="G12" s="41">
        <v>204</v>
      </c>
      <c r="H12" s="41">
        <v>771</v>
      </c>
      <c r="I12" s="41">
        <v>101</v>
      </c>
      <c r="J12" s="41">
        <f t="shared" si="2"/>
        <v>1076</v>
      </c>
      <c r="L12" s="41">
        <v>194</v>
      </c>
      <c r="M12" s="41">
        <v>716</v>
      </c>
      <c r="N12" s="41">
        <v>90</v>
      </c>
      <c r="O12" s="41">
        <f t="shared" si="3"/>
        <v>1000</v>
      </c>
      <c r="Q12" s="41">
        <v>150</v>
      </c>
      <c r="R12" s="41">
        <v>685</v>
      </c>
      <c r="S12" s="41">
        <v>34</v>
      </c>
      <c r="T12" s="41">
        <f t="shared" si="4"/>
        <v>869</v>
      </c>
      <c r="V12" s="10">
        <v>158</v>
      </c>
      <c r="W12" s="10">
        <v>526</v>
      </c>
      <c r="X12" s="10">
        <v>12</v>
      </c>
      <c r="Y12" s="10">
        <f t="shared" si="5"/>
        <v>696</v>
      </c>
      <c r="Z12" s="10"/>
      <c r="AA12" s="10">
        <v>71</v>
      </c>
      <c r="AB12" s="10">
        <v>499</v>
      </c>
      <c r="AC12" s="10">
        <v>13</v>
      </c>
      <c r="AD12" s="10">
        <f t="shared" si="6"/>
        <v>583</v>
      </c>
      <c r="AF12" s="10">
        <v>77</v>
      </c>
      <c r="AG12" s="10">
        <v>542</v>
      </c>
      <c r="AH12" s="10">
        <v>9</v>
      </c>
      <c r="AI12" s="10">
        <f t="shared" si="7"/>
        <v>628</v>
      </c>
      <c r="AK12" s="8">
        <f t="shared" si="8"/>
        <v>8.4507042253521121</v>
      </c>
      <c r="AL12" s="8">
        <f t="shared" si="9"/>
        <v>8.6172344689378768</v>
      </c>
      <c r="AM12" s="8">
        <f t="shared" si="10"/>
        <v>-30.76923076923077</v>
      </c>
      <c r="AN12" s="8">
        <f t="shared" si="11"/>
        <v>7.7186963979416809</v>
      </c>
      <c r="AP12" s="8">
        <f t="shared" si="12"/>
        <v>-85.361216730038024</v>
      </c>
      <c r="AQ12" s="8">
        <f t="shared" si="13"/>
        <v>-33.496932515337427</v>
      </c>
      <c r="AR12" s="8">
        <f t="shared" si="14"/>
        <v>-90.425531914893625</v>
      </c>
      <c r="AS12" s="8">
        <f t="shared" si="15"/>
        <v>-56.236933797909408</v>
      </c>
      <c r="AT12" s="335">
        <f t="shared" si="16"/>
        <v>8.4507042253521121</v>
      </c>
      <c r="AU12" s="335">
        <f t="shared" si="17"/>
        <v>8.6172344689378768</v>
      </c>
      <c r="AV12" s="335">
        <f t="shared" si="18"/>
        <v>-30.76923076923077</v>
      </c>
      <c r="AW12" s="335">
        <f t="shared" si="19"/>
        <v>7.7186963979416809</v>
      </c>
      <c r="AY12" s="4">
        <f t="shared" si="20"/>
        <v>-85.361216730038024</v>
      </c>
      <c r="AZ12" s="4">
        <f t="shared" si="21"/>
        <v>-33.496932515337427</v>
      </c>
      <c r="BA12" s="4">
        <f t="shared" si="22"/>
        <v>-90.425531914893625</v>
      </c>
      <c r="BB12" s="4">
        <f t="shared" si="23"/>
        <v>-56.236933797909408</v>
      </c>
    </row>
    <row r="13" spans="1:54" x14ac:dyDescent="0.25">
      <c r="A13" s="27" t="s">
        <v>4</v>
      </c>
      <c r="B13" s="10">
        <v>1059</v>
      </c>
      <c r="C13" s="10">
        <v>1010</v>
      </c>
      <c r="D13" s="10">
        <v>25</v>
      </c>
      <c r="E13" s="10">
        <f t="shared" si="1"/>
        <v>2094</v>
      </c>
      <c r="G13" s="41">
        <v>773</v>
      </c>
      <c r="H13" s="41">
        <v>887</v>
      </c>
      <c r="I13" s="41">
        <v>20</v>
      </c>
      <c r="J13" s="41">
        <f t="shared" si="2"/>
        <v>1680</v>
      </c>
      <c r="L13" s="41">
        <v>606</v>
      </c>
      <c r="M13" s="41">
        <v>823</v>
      </c>
      <c r="N13" s="41">
        <v>28</v>
      </c>
      <c r="O13" s="41">
        <f t="shared" si="3"/>
        <v>1457</v>
      </c>
      <c r="Q13" s="41">
        <v>395</v>
      </c>
      <c r="R13" s="41">
        <v>864</v>
      </c>
      <c r="S13" s="41">
        <v>29</v>
      </c>
      <c r="T13" s="41">
        <f t="shared" si="4"/>
        <v>1288</v>
      </c>
      <c r="V13" s="10">
        <v>237</v>
      </c>
      <c r="W13" s="10">
        <v>714</v>
      </c>
      <c r="X13" s="10">
        <v>8</v>
      </c>
      <c r="Y13" s="10">
        <f t="shared" si="5"/>
        <v>959</v>
      </c>
      <c r="Z13" s="10"/>
      <c r="AA13" s="10">
        <v>239</v>
      </c>
      <c r="AB13" s="10">
        <v>623</v>
      </c>
      <c r="AC13" s="10">
        <v>6</v>
      </c>
      <c r="AD13" s="10">
        <f t="shared" si="6"/>
        <v>868</v>
      </c>
      <c r="AF13" s="10">
        <v>178</v>
      </c>
      <c r="AG13" s="10">
        <v>611</v>
      </c>
      <c r="AH13" s="10">
        <v>7</v>
      </c>
      <c r="AI13" s="10">
        <f t="shared" si="7"/>
        <v>796</v>
      </c>
      <c r="AK13" s="8">
        <f t="shared" si="8"/>
        <v>-25.523012552301257</v>
      </c>
      <c r="AL13" s="8">
        <f t="shared" si="9"/>
        <v>-1.9261637239165328</v>
      </c>
      <c r="AM13" s="8">
        <f t="shared" si="10"/>
        <v>16.666666666666664</v>
      </c>
      <c r="AN13" s="8">
        <f t="shared" si="11"/>
        <v>-8.2949308755760374</v>
      </c>
      <c r="AP13" s="8">
        <f t="shared" si="12"/>
        <v>-83.19169027384325</v>
      </c>
      <c r="AQ13" s="8">
        <f t="shared" si="13"/>
        <v>-39.504950495049506</v>
      </c>
      <c r="AR13" s="8">
        <f t="shared" si="14"/>
        <v>-72</v>
      </c>
      <c r="AS13" s="8">
        <f t="shared" si="15"/>
        <v>-61.98662846227316</v>
      </c>
      <c r="AT13" s="335">
        <f t="shared" si="16"/>
        <v>-25.523012552301257</v>
      </c>
      <c r="AU13" s="335">
        <f t="shared" si="17"/>
        <v>-1.9261637239165328</v>
      </c>
      <c r="AV13" s="335">
        <f t="shared" si="18"/>
        <v>16.666666666666664</v>
      </c>
      <c r="AW13" s="335">
        <f t="shared" si="19"/>
        <v>-8.2949308755760374</v>
      </c>
      <c r="AY13" s="4">
        <f t="shared" si="20"/>
        <v>-83.19169027384325</v>
      </c>
      <c r="AZ13" s="4">
        <f t="shared" si="21"/>
        <v>-39.504950495049506</v>
      </c>
      <c r="BA13" s="4">
        <f t="shared" si="22"/>
        <v>-72</v>
      </c>
      <c r="BB13" s="4">
        <f t="shared" si="23"/>
        <v>-61.98662846227316</v>
      </c>
    </row>
    <row r="14" spans="1:54" ht="15" customHeight="1" x14ac:dyDescent="0.25">
      <c r="A14" s="27" t="s">
        <v>7</v>
      </c>
      <c r="B14" s="10">
        <v>15006</v>
      </c>
      <c r="C14" s="10">
        <v>23550</v>
      </c>
      <c r="D14" s="10">
        <v>768</v>
      </c>
      <c r="E14" s="10">
        <f t="shared" si="1"/>
        <v>39324</v>
      </c>
      <c r="G14" s="41">
        <v>10544</v>
      </c>
      <c r="H14" s="41">
        <v>18036</v>
      </c>
      <c r="I14" s="41">
        <v>616</v>
      </c>
      <c r="J14" s="41">
        <f t="shared" si="2"/>
        <v>29196</v>
      </c>
      <c r="L14" s="41">
        <v>6473</v>
      </c>
      <c r="M14" s="41">
        <v>16484</v>
      </c>
      <c r="N14" s="41">
        <v>397</v>
      </c>
      <c r="O14" s="41">
        <f t="shared" si="3"/>
        <v>23354</v>
      </c>
      <c r="Q14" s="41">
        <v>4863</v>
      </c>
      <c r="R14" s="41">
        <v>13650</v>
      </c>
      <c r="S14" s="41">
        <v>342</v>
      </c>
      <c r="T14" s="41">
        <f t="shared" si="4"/>
        <v>18855</v>
      </c>
      <c r="V14" s="10">
        <v>3378</v>
      </c>
      <c r="W14" s="10">
        <v>12219</v>
      </c>
      <c r="X14" s="10">
        <v>229</v>
      </c>
      <c r="Y14" s="10">
        <f t="shared" si="5"/>
        <v>15826</v>
      </c>
      <c r="Z14" s="10"/>
      <c r="AA14" s="10">
        <v>3214</v>
      </c>
      <c r="AB14" s="10">
        <v>11909</v>
      </c>
      <c r="AC14" s="10">
        <v>173</v>
      </c>
      <c r="AD14" s="10">
        <f t="shared" si="6"/>
        <v>15296</v>
      </c>
      <c r="AF14" s="10">
        <v>2547</v>
      </c>
      <c r="AG14" s="10">
        <v>11017</v>
      </c>
      <c r="AH14" s="10">
        <v>135</v>
      </c>
      <c r="AI14" s="10">
        <f t="shared" si="7"/>
        <v>13699</v>
      </c>
      <c r="AK14" s="8">
        <f t="shared" si="8"/>
        <v>-20.752955818294961</v>
      </c>
      <c r="AL14" s="8">
        <f t="shared" si="9"/>
        <v>-7.4901335124695612</v>
      </c>
      <c r="AM14" s="8">
        <f t="shared" si="10"/>
        <v>-21.965317919075144</v>
      </c>
      <c r="AN14" s="8">
        <f t="shared" si="11"/>
        <v>-10.440638075313807</v>
      </c>
      <c r="AP14" s="8">
        <f t="shared" si="12"/>
        <v>-83.026789284286281</v>
      </c>
      <c r="AQ14" s="8">
        <f t="shared" si="13"/>
        <v>-53.218683651804668</v>
      </c>
      <c r="AR14" s="8">
        <f t="shared" si="14"/>
        <v>-82.421875</v>
      </c>
      <c r="AS14" s="8">
        <f t="shared" si="15"/>
        <v>-65.163767673685285</v>
      </c>
      <c r="AT14" s="335">
        <f t="shared" si="16"/>
        <v>-20.752955818294961</v>
      </c>
      <c r="AU14" s="335">
        <f t="shared" si="17"/>
        <v>-7.4901335124695612</v>
      </c>
      <c r="AV14" s="335">
        <f t="shared" si="18"/>
        <v>-21.965317919075144</v>
      </c>
      <c r="AW14" s="335">
        <f t="shared" si="19"/>
        <v>-10.440638075313807</v>
      </c>
      <c r="AY14" s="4">
        <f t="shared" si="20"/>
        <v>-83.026789284286281</v>
      </c>
      <c r="AZ14" s="4">
        <f t="shared" si="21"/>
        <v>-53.218683651804668</v>
      </c>
      <c r="BA14" s="4">
        <f t="shared" si="22"/>
        <v>-82.421875</v>
      </c>
      <c r="BB14" s="4">
        <f t="shared" si="23"/>
        <v>-65.163767673685285</v>
      </c>
    </row>
    <row r="15" spans="1:54" x14ac:dyDescent="0.25">
      <c r="A15" s="27" t="s">
        <v>50</v>
      </c>
      <c r="B15" s="10">
        <v>2382</v>
      </c>
      <c r="C15" s="10">
        <v>5427</v>
      </c>
      <c r="D15" s="10">
        <v>322</v>
      </c>
      <c r="E15" s="10">
        <f t="shared" si="1"/>
        <v>8131</v>
      </c>
      <c r="G15" s="41">
        <v>1770</v>
      </c>
      <c r="H15" s="41">
        <v>4252</v>
      </c>
      <c r="I15" s="41">
        <v>237</v>
      </c>
      <c r="J15" s="41">
        <f t="shared" si="2"/>
        <v>6259</v>
      </c>
      <c r="L15" s="41">
        <v>1480</v>
      </c>
      <c r="M15" s="41">
        <v>3665</v>
      </c>
      <c r="N15" s="41">
        <v>149</v>
      </c>
      <c r="O15" s="41">
        <f t="shared" si="3"/>
        <v>5294</v>
      </c>
      <c r="Q15" s="41">
        <v>921</v>
      </c>
      <c r="R15" s="41">
        <v>2870</v>
      </c>
      <c r="S15" s="41">
        <v>88</v>
      </c>
      <c r="T15" s="41">
        <f t="shared" si="4"/>
        <v>3879</v>
      </c>
      <c r="V15" s="10">
        <v>749</v>
      </c>
      <c r="W15" s="10">
        <v>2641</v>
      </c>
      <c r="X15" s="10">
        <v>99</v>
      </c>
      <c r="Y15" s="10">
        <f t="shared" si="5"/>
        <v>3489</v>
      </c>
      <c r="Z15" s="10"/>
      <c r="AA15" s="10">
        <v>745</v>
      </c>
      <c r="AB15" s="10">
        <v>2679</v>
      </c>
      <c r="AC15" s="10">
        <v>93</v>
      </c>
      <c r="AD15" s="10">
        <f t="shared" si="6"/>
        <v>3517</v>
      </c>
      <c r="AF15" s="10">
        <v>517</v>
      </c>
      <c r="AG15" s="10">
        <v>2186</v>
      </c>
      <c r="AH15" s="10">
        <v>24</v>
      </c>
      <c r="AI15" s="10">
        <f t="shared" si="7"/>
        <v>2727</v>
      </c>
      <c r="AK15" s="8">
        <f t="shared" si="8"/>
        <v>-30.604026845637584</v>
      </c>
      <c r="AL15" s="8">
        <f t="shared" si="9"/>
        <v>-18.402388951101155</v>
      </c>
      <c r="AM15" s="8">
        <f t="shared" si="10"/>
        <v>-74.193548387096769</v>
      </c>
      <c r="AN15" s="8">
        <f t="shared" si="11"/>
        <v>-22.462325845891385</v>
      </c>
      <c r="AP15" s="8">
        <f t="shared" si="12"/>
        <v>-78.295549958018469</v>
      </c>
      <c r="AQ15" s="8">
        <f t="shared" si="13"/>
        <v>-59.719918923899016</v>
      </c>
      <c r="AR15" s="8">
        <f t="shared" si="14"/>
        <v>-92.546583850931668</v>
      </c>
      <c r="AS15" s="8">
        <f t="shared" si="15"/>
        <v>-66.46168982904932</v>
      </c>
      <c r="AT15" s="335">
        <f t="shared" si="16"/>
        <v>-30.604026845637584</v>
      </c>
      <c r="AU15" s="335">
        <f t="shared" si="17"/>
        <v>-18.402388951101155</v>
      </c>
      <c r="AV15" s="335">
        <f t="shared" si="18"/>
        <v>-74.193548387096769</v>
      </c>
      <c r="AW15" s="335">
        <f t="shared" si="19"/>
        <v>-22.462325845891385</v>
      </c>
      <c r="AY15" s="4">
        <f t="shared" si="20"/>
        <v>-78.295549958018469</v>
      </c>
      <c r="AZ15" s="4">
        <f t="shared" si="21"/>
        <v>-59.719918923899016</v>
      </c>
      <c r="BA15" s="4">
        <f t="shared" si="22"/>
        <v>-92.546583850931668</v>
      </c>
      <c r="BB15" s="4">
        <f t="shared" si="23"/>
        <v>-66.46168982904932</v>
      </c>
    </row>
    <row r="16" spans="1:54" x14ac:dyDescent="0.25">
      <c r="A16" s="27" t="s">
        <v>8</v>
      </c>
      <c r="B16" s="10">
        <v>16828</v>
      </c>
      <c r="C16" s="10">
        <v>30276</v>
      </c>
      <c r="D16" s="10">
        <v>1715</v>
      </c>
      <c r="E16" s="10">
        <f t="shared" si="1"/>
        <v>48819</v>
      </c>
      <c r="G16" s="41">
        <v>12962</v>
      </c>
      <c r="H16" s="41">
        <v>23689</v>
      </c>
      <c r="I16" s="41">
        <v>809</v>
      </c>
      <c r="J16" s="41">
        <f t="shared" si="2"/>
        <v>37460</v>
      </c>
      <c r="L16" s="41">
        <v>8171</v>
      </c>
      <c r="M16" s="41">
        <v>20848</v>
      </c>
      <c r="N16" s="41">
        <v>520</v>
      </c>
      <c r="O16" s="41">
        <f t="shared" si="3"/>
        <v>29539</v>
      </c>
      <c r="Q16" s="41">
        <v>6524</v>
      </c>
      <c r="R16" s="41">
        <v>17836</v>
      </c>
      <c r="S16" s="41">
        <v>413</v>
      </c>
      <c r="T16" s="41">
        <f t="shared" si="4"/>
        <v>24773</v>
      </c>
      <c r="V16" s="10">
        <v>4879</v>
      </c>
      <c r="W16" s="10">
        <v>16575</v>
      </c>
      <c r="X16" s="10">
        <v>280</v>
      </c>
      <c r="Y16" s="10">
        <f t="shared" si="5"/>
        <v>21734</v>
      </c>
      <c r="Z16" s="10"/>
      <c r="AA16" s="10">
        <v>3901</v>
      </c>
      <c r="AB16" s="10">
        <v>15292</v>
      </c>
      <c r="AC16" s="10">
        <v>232</v>
      </c>
      <c r="AD16" s="10">
        <f t="shared" si="6"/>
        <v>19425</v>
      </c>
      <c r="AF16" s="10">
        <v>3447</v>
      </c>
      <c r="AG16" s="10">
        <v>13804</v>
      </c>
      <c r="AH16" s="10">
        <v>139</v>
      </c>
      <c r="AI16" s="10">
        <f t="shared" si="7"/>
        <v>17390</v>
      </c>
      <c r="AK16" s="8">
        <f t="shared" si="8"/>
        <v>-11.638041527813382</v>
      </c>
      <c r="AL16" s="8">
        <f t="shared" si="9"/>
        <v>-9.7305780800418518</v>
      </c>
      <c r="AM16" s="8">
        <f t="shared" si="10"/>
        <v>-40.086206896551722</v>
      </c>
      <c r="AN16" s="8">
        <f t="shared" si="11"/>
        <v>-10.476190476190476</v>
      </c>
      <c r="AP16" s="8">
        <f t="shared" si="12"/>
        <v>-79.516282386498688</v>
      </c>
      <c r="AQ16" s="8">
        <f t="shared" si="13"/>
        <v>-54.406130268199234</v>
      </c>
      <c r="AR16" s="8">
        <f t="shared" si="14"/>
        <v>-91.895043731778429</v>
      </c>
      <c r="AS16" s="8">
        <f t="shared" si="15"/>
        <v>-64.378623077080647</v>
      </c>
      <c r="AT16" s="335">
        <f t="shared" si="16"/>
        <v>-11.638041527813382</v>
      </c>
      <c r="AU16" s="335">
        <f t="shared" si="17"/>
        <v>-9.7305780800418518</v>
      </c>
      <c r="AV16" s="335">
        <f t="shared" si="18"/>
        <v>-40.086206896551722</v>
      </c>
      <c r="AW16" s="335">
        <f t="shared" si="19"/>
        <v>-10.476190476190476</v>
      </c>
      <c r="AY16" s="4">
        <f t="shared" si="20"/>
        <v>-79.516282386498688</v>
      </c>
      <c r="AZ16" s="4">
        <f t="shared" si="21"/>
        <v>-54.406130268199234</v>
      </c>
      <c r="BA16" s="4">
        <f t="shared" si="22"/>
        <v>-91.895043731778429</v>
      </c>
      <c r="BB16" s="4">
        <f t="shared" si="23"/>
        <v>-64.378623077080647</v>
      </c>
    </row>
    <row r="17" spans="1:54" ht="15" customHeight="1" x14ac:dyDescent="0.25">
      <c r="A17" s="27" t="s">
        <v>9</v>
      </c>
      <c r="B17" s="10">
        <v>22701</v>
      </c>
      <c r="C17" s="10">
        <v>30677</v>
      </c>
      <c r="D17" s="10">
        <v>1398</v>
      </c>
      <c r="E17" s="10">
        <f t="shared" si="1"/>
        <v>54776</v>
      </c>
      <c r="G17" s="41">
        <v>15331</v>
      </c>
      <c r="H17" s="41">
        <v>25248</v>
      </c>
      <c r="I17" s="41">
        <v>1121</v>
      </c>
      <c r="J17" s="41">
        <f t="shared" si="2"/>
        <v>41700</v>
      </c>
      <c r="L17" s="41">
        <v>10439</v>
      </c>
      <c r="M17" s="41">
        <v>23218</v>
      </c>
      <c r="N17" s="41">
        <v>764</v>
      </c>
      <c r="O17" s="41">
        <f t="shared" si="3"/>
        <v>34421</v>
      </c>
      <c r="Q17" s="41">
        <v>7751</v>
      </c>
      <c r="R17" s="41">
        <v>18833</v>
      </c>
      <c r="S17" s="41">
        <v>579</v>
      </c>
      <c r="T17" s="41">
        <f t="shared" si="4"/>
        <v>27163</v>
      </c>
      <c r="V17" s="10">
        <v>6459</v>
      </c>
      <c r="W17" s="10">
        <v>16157</v>
      </c>
      <c r="X17" s="10">
        <v>457</v>
      </c>
      <c r="Y17" s="10">
        <f t="shared" si="5"/>
        <v>23073</v>
      </c>
      <c r="Z17" s="10"/>
      <c r="AA17" s="10">
        <v>5123</v>
      </c>
      <c r="AB17" s="10">
        <v>15153</v>
      </c>
      <c r="AC17" s="10">
        <v>372</v>
      </c>
      <c r="AD17" s="10">
        <f t="shared" si="6"/>
        <v>20648</v>
      </c>
      <c r="AF17" s="10">
        <v>4519</v>
      </c>
      <c r="AG17" s="10">
        <v>15295</v>
      </c>
      <c r="AH17" s="10">
        <v>210</v>
      </c>
      <c r="AI17" s="10">
        <f t="shared" si="7"/>
        <v>20024</v>
      </c>
      <c r="AK17" s="8">
        <f t="shared" si="8"/>
        <v>-11.789966816318563</v>
      </c>
      <c r="AL17" s="8">
        <f t="shared" si="9"/>
        <v>0.93710816339998682</v>
      </c>
      <c r="AM17" s="8">
        <f t="shared" si="10"/>
        <v>-43.548387096774192</v>
      </c>
      <c r="AN17" s="8">
        <f t="shared" si="11"/>
        <v>-3.0220844633862844</v>
      </c>
      <c r="AP17" s="8">
        <f t="shared" si="12"/>
        <v>-80.093387956477684</v>
      </c>
      <c r="AQ17" s="8">
        <f t="shared" si="13"/>
        <v>-50.141800045636799</v>
      </c>
      <c r="AR17" s="8">
        <f t="shared" si="14"/>
        <v>-84.978540772532185</v>
      </c>
      <c r="AS17" s="8">
        <f t="shared" si="15"/>
        <v>-63.443844019278515</v>
      </c>
      <c r="AT17" s="335">
        <f t="shared" si="16"/>
        <v>-11.789966816318563</v>
      </c>
      <c r="AU17" s="335">
        <f t="shared" si="17"/>
        <v>0.93710816339998682</v>
      </c>
      <c r="AV17" s="335">
        <f t="shared" si="18"/>
        <v>-43.548387096774192</v>
      </c>
      <c r="AW17" s="335">
        <f t="shared" si="19"/>
        <v>-3.0220844633862844</v>
      </c>
      <c r="AY17" s="4">
        <f t="shared" si="20"/>
        <v>-80.093387956477684</v>
      </c>
      <c r="AZ17" s="4">
        <f t="shared" si="21"/>
        <v>-50.141800045636799</v>
      </c>
      <c r="BA17" s="4">
        <f t="shared" si="22"/>
        <v>-84.978540772532185</v>
      </c>
      <c r="BB17" s="4">
        <f t="shared" si="23"/>
        <v>-63.443844019278515</v>
      </c>
    </row>
    <row r="18" spans="1:54" x14ac:dyDescent="0.25">
      <c r="A18" s="27" t="s">
        <v>10</v>
      </c>
      <c r="B18" s="10">
        <v>8791</v>
      </c>
      <c r="C18" s="10">
        <v>8993</v>
      </c>
      <c r="D18" s="10">
        <v>849</v>
      </c>
      <c r="E18" s="10">
        <f t="shared" si="1"/>
        <v>18633</v>
      </c>
      <c r="G18" s="41">
        <v>5787</v>
      </c>
      <c r="H18" s="41">
        <v>7993</v>
      </c>
      <c r="I18" s="41">
        <v>646</v>
      </c>
      <c r="J18" s="41">
        <f t="shared" si="2"/>
        <v>14426</v>
      </c>
      <c r="L18" s="41">
        <v>3923</v>
      </c>
      <c r="M18" s="41">
        <v>6085</v>
      </c>
      <c r="N18" s="41">
        <v>325</v>
      </c>
      <c r="O18" s="41">
        <f t="shared" si="3"/>
        <v>10333</v>
      </c>
      <c r="Q18" s="41">
        <v>3113</v>
      </c>
      <c r="R18" s="41">
        <v>4528</v>
      </c>
      <c r="S18" s="41">
        <v>181</v>
      </c>
      <c r="T18" s="41">
        <f t="shared" si="4"/>
        <v>7822</v>
      </c>
      <c r="V18" s="10">
        <v>2303</v>
      </c>
      <c r="W18" s="10">
        <v>3876</v>
      </c>
      <c r="X18" s="10">
        <v>140</v>
      </c>
      <c r="Y18" s="10">
        <f t="shared" si="5"/>
        <v>6319</v>
      </c>
      <c r="Z18" s="10"/>
      <c r="AA18" s="10">
        <v>1551</v>
      </c>
      <c r="AB18" s="10">
        <v>3804</v>
      </c>
      <c r="AC18" s="10">
        <v>77</v>
      </c>
      <c r="AD18" s="10">
        <f t="shared" si="6"/>
        <v>5432</v>
      </c>
      <c r="AF18" s="10">
        <v>1098</v>
      </c>
      <c r="AG18" s="10">
        <v>3572</v>
      </c>
      <c r="AH18" s="10">
        <v>44</v>
      </c>
      <c r="AI18" s="10">
        <f t="shared" si="7"/>
        <v>4714</v>
      </c>
      <c r="AK18" s="8">
        <f t="shared" si="8"/>
        <v>-29.206963249516445</v>
      </c>
      <c r="AL18" s="8">
        <f t="shared" si="9"/>
        <v>-6.0988433228180865</v>
      </c>
      <c r="AM18" s="8">
        <f t="shared" si="10"/>
        <v>-42.857142857142854</v>
      </c>
      <c r="AN18" s="8">
        <f t="shared" si="11"/>
        <v>-13.217967599410899</v>
      </c>
      <c r="AP18" s="8">
        <f t="shared" si="12"/>
        <v>-87.509953361392334</v>
      </c>
      <c r="AQ18" s="8">
        <f t="shared" si="13"/>
        <v>-60.280217947292336</v>
      </c>
      <c r="AR18" s="8">
        <f t="shared" si="14"/>
        <v>-94.817432273262654</v>
      </c>
      <c r="AS18" s="8">
        <f t="shared" si="15"/>
        <v>-74.700799656523373</v>
      </c>
      <c r="AT18" s="335">
        <f t="shared" si="16"/>
        <v>-29.206963249516445</v>
      </c>
      <c r="AU18" s="335">
        <f t="shared" si="17"/>
        <v>-6.0988433228180865</v>
      </c>
      <c r="AV18" s="335">
        <f t="shared" si="18"/>
        <v>-42.857142857142854</v>
      </c>
      <c r="AW18" s="335">
        <f t="shared" si="19"/>
        <v>-13.217967599410899</v>
      </c>
      <c r="AY18" s="4">
        <f t="shared" si="20"/>
        <v>-87.509953361392334</v>
      </c>
      <c r="AZ18" s="4">
        <f t="shared" si="21"/>
        <v>-60.280217947292336</v>
      </c>
      <c r="BA18" s="4">
        <f t="shared" si="22"/>
        <v>-94.817432273262654</v>
      </c>
      <c r="BB18" s="4">
        <f t="shared" si="23"/>
        <v>-74.700799656523373</v>
      </c>
    </row>
    <row r="19" spans="1:54" x14ac:dyDescent="0.25">
      <c r="A19" s="27" t="s">
        <v>11</v>
      </c>
      <c r="B19" s="10">
        <v>15812</v>
      </c>
      <c r="C19" s="10">
        <v>13284</v>
      </c>
      <c r="D19" s="10">
        <v>801</v>
      </c>
      <c r="E19" s="10">
        <f t="shared" si="1"/>
        <v>29897</v>
      </c>
      <c r="G19" s="41">
        <v>9764</v>
      </c>
      <c r="H19" s="41">
        <v>11402</v>
      </c>
      <c r="I19" s="41">
        <v>401</v>
      </c>
      <c r="J19" s="41">
        <f t="shared" si="2"/>
        <v>21567</v>
      </c>
      <c r="L19" s="41">
        <v>7197</v>
      </c>
      <c r="M19" s="41">
        <v>9614</v>
      </c>
      <c r="N19" s="41">
        <v>328</v>
      </c>
      <c r="O19" s="41">
        <f t="shared" si="3"/>
        <v>17139</v>
      </c>
      <c r="Q19" s="41">
        <v>4538</v>
      </c>
      <c r="R19" s="41">
        <v>7598</v>
      </c>
      <c r="S19" s="41">
        <v>224</v>
      </c>
      <c r="T19" s="41">
        <f t="shared" si="4"/>
        <v>12360</v>
      </c>
      <c r="V19" s="10">
        <v>3206</v>
      </c>
      <c r="W19" s="10">
        <v>5198</v>
      </c>
      <c r="X19" s="10">
        <v>147</v>
      </c>
      <c r="Y19" s="10">
        <f t="shared" si="5"/>
        <v>8551</v>
      </c>
      <c r="Z19" s="10"/>
      <c r="AA19" s="10">
        <v>2340</v>
      </c>
      <c r="AB19" s="10">
        <v>5155</v>
      </c>
      <c r="AC19" s="10">
        <v>105</v>
      </c>
      <c r="AD19" s="10">
        <f t="shared" si="6"/>
        <v>7600</v>
      </c>
      <c r="AF19" s="10">
        <v>1565</v>
      </c>
      <c r="AG19" s="10">
        <v>4688</v>
      </c>
      <c r="AH19" s="10">
        <v>63</v>
      </c>
      <c r="AI19" s="10">
        <f t="shared" si="7"/>
        <v>6316</v>
      </c>
      <c r="AK19" s="8">
        <f t="shared" si="8"/>
        <v>-33.119658119658119</v>
      </c>
      <c r="AL19" s="8">
        <f t="shared" si="9"/>
        <v>-9.0591658583899122</v>
      </c>
      <c r="AM19" s="8">
        <f t="shared" si="10"/>
        <v>-40</v>
      </c>
      <c r="AN19" s="8">
        <f t="shared" si="11"/>
        <v>-16.894736842105264</v>
      </c>
      <c r="AP19" s="8">
        <f t="shared" si="12"/>
        <v>-90.102453832532262</v>
      </c>
      <c r="AQ19" s="8">
        <f t="shared" si="13"/>
        <v>-64.709424872026503</v>
      </c>
      <c r="AR19" s="8">
        <f t="shared" si="14"/>
        <v>-92.134831460674164</v>
      </c>
      <c r="AS19" s="8">
        <f t="shared" si="15"/>
        <v>-78.874134528548012</v>
      </c>
      <c r="AT19" s="335">
        <f t="shared" si="16"/>
        <v>-33.119658119658119</v>
      </c>
      <c r="AU19" s="335">
        <f t="shared" si="17"/>
        <v>-9.0591658583899122</v>
      </c>
      <c r="AV19" s="335">
        <f t="shared" si="18"/>
        <v>-40</v>
      </c>
      <c r="AW19" s="335">
        <f t="shared" si="19"/>
        <v>-16.894736842105264</v>
      </c>
      <c r="AY19" s="4">
        <f t="shared" si="20"/>
        <v>-90.102453832532262</v>
      </c>
      <c r="AZ19" s="4">
        <f t="shared" si="21"/>
        <v>-64.709424872026503</v>
      </c>
      <c r="BA19" s="4">
        <f t="shared" si="22"/>
        <v>-92.134831460674164</v>
      </c>
      <c r="BB19" s="4">
        <f t="shared" si="23"/>
        <v>-78.874134528548012</v>
      </c>
    </row>
    <row r="20" spans="1:54" ht="15" customHeight="1" x14ac:dyDescent="0.25">
      <c r="A20" s="27" t="s">
        <v>12</v>
      </c>
      <c r="B20" s="10">
        <v>44020</v>
      </c>
      <c r="C20" s="10">
        <v>59133</v>
      </c>
      <c r="D20" s="10">
        <v>5357</v>
      </c>
      <c r="E20" s="10">
        <f t="shared" si="1"/>
        <v>108510</v>
      </c>
      <c r="G20" s="41">
        <v>33601</v>
      </c>
      <c r="H20" s="41">
        <v>50300</v>
      </c>
      <c r="I20" s="41">
        <v>3173</v>
      </c>
      <c r="J20" s="41">
        <f t="shared" si="2"/>
        <v>87074</v>
      </c>
      <c r="L20" s="41">
        <v>27674</v>
      </c>
      <c r="M20" s="41">
        <v>45529</v>
      </c>
      <c r="N20" s="41">
        <v>2202</v>
      </c>
      <c r="O20" s="41">
        <f t="shared" si="3"/>
        <v>75405</v>
      </c>
      <c r="Q20" s="41">
        <v>21135</v>
      </c>
      <c r="R20" s="41">
        <v>35843</v>
      </c>
      <c r="S20" s="41">
        <v>1462</v>
      </c>
      <c r="T20" s="41">
        <f t="shared" si="4"/>
        <v>58440</v>
      </c>
      <c r="V20" s="10">
        <v>18562</v>
      </c>
      <c r="W20" s="10">
        <v>34699</v>
      </c>
      <c r="X20" s="10">
        <v>1356</v>
      </c>
      <c r="Y20" s="10">
        <f t="shared" si="5"/>
        <v>54617</v>
      </c>
      <c r="Z20" s="10"/>
      <c r="AA20" s="10">
        <v>16406</v>
      </c>
      <c r="AB20" s="10">
        <v>32820</v>
      </c>
      <c r="AC20" s="10">
        <v>1208</v>
      </c>
      <c r="AD20" s="10">
        <f t="shared" si="6"/>
        <v>50434</v>
      </c>
      <c r="AF20" s="10">
        <v>14215</v>
      </c>
      <c r="AG20" s="10">
        <v>30033</v>
      </c>
      <c r="AH20" s="10">
        <v>712</v>
      </c>
      <c r="AI20" s="10">
        <f t="shared" si="7"/>
        <v>44960</v>
      </c>
      <c r="AK20" s="8">
        <f t="shared" si="8"/>
        <v>-13.3548701694502</v>
      </c>
      <c r="AL20" s="8">
        <f t="shared" si="9"/>
        <v>-8.4917733089579528</v>
      </c>
      <c r="AM20" s="8">
        <f t="shared" si="10"/>
        <v>-41.059602649006621</v>
      </c>
      <c r="AN20" s="8">
        <f t="shared" si="11"/>
        <v>-10.85378911052068</v>
      </c>
      <c r="AP20" s="8">
        <f t="shared" si="12"/>
        <v>-67.707860063607455</v>
      </c>
      <c r="AQ20" s="8">
        <f t="shared" si="13"/>
        <v>-49.211100400791437</v>
      </c>
      <c r="AR20" s="8">
        <f t="shared" si="14"/>
        <v>-86.708978906104164</v>
      </c>
      <c r="AS20" s="8">
        <f t="shared" si="15"/>
        <v>-58.566030780573222</v>
      </c>
      <c r="AT20" s="335">
        <f t="shared" si="16"/>
        <v>-13.3548701694502</v>
      </c>
      <c r="AU20" s="335">
        <f t="shared" si="17"/>
        <v>-8.4917733089579528</v>
      </c>
      <c r="AV20" s="335">
        <f t="shared" si="18"/>
        <v>-41.059602649006621</v>
      </c>
      <c r="AW20" s="335">
        <f t="shared" si="19"/>
        <v>-10.85378911052068</v>
      </c>
      <c r="AY20" s="4">
        <f t="shared" si="20"/>
        <v>-67.707860063607455</v>
      </c>
      <c r="AZ20" s="4">
        <f t="shared" si="21"/>
        <v>-49.211100400791437</v>
      </c>
      <c r="BA20" s="4">
        <f t="shared" si="22"/>
        <v>-86.708978906104164</v>
      </c>
      <c r="BB20" s="4">
        <f t="shared" si="23"/>
        <v>-58.566030780573222</v>
      </c>
    </row>
    <row r="21" spans="1:54" x14ac:dyDescent="0.25">
      <c r="A21" s="27" t="s">
        <v>13</v>
      </c>
      <c r="B21" s="10">
        <v>11793</v>
      </c>
      <c r="C21" s="10">
        <v>16638</v>
      </c>
      <c r="D21" s="10">
        <v>691</v>
      </c>
      <c r="E21" s="10">
        <f t="shared" si="1"/>
        <v>29122</v>
      </c>
      <c r="G21" s="41">
        <v>7723</v>
      </c>
      <c r="H21" s="41">
        <v>13840</v>
      </c>
      <c r="I21" s="41">
        <v>379</v>
      </c>
      <c r="J21" s="41">
        <f t="shared" si="2"/>
        <v>21942</v>
      </c>
      <c r="L21" s="41">
        <v>6027</v>
      </c>
      <c r="M21" s="41">
        <v>10568</v>
      </c>
      <c r="N21" s="41">
        <v>257</v>
      </c>
      <c r="O21" s="41">
        <f t="shared" si="3"/>
        <v>16852</v>
      </c>
      <c r="Q21" s="41">
        <v>4014</v>
      </c>
      <c r="R21" s="41">
        <v>7978</v>
      </c>
      <c r="S21" s="41">
        <v>263</v>
      </c>
      <c r="T21" s="41">
        <f t="shared" si="4"/>
        <v>12255</v>
      </c>
      <c r="V21" s="10">
        <v>3356</v>
      </c>
      <c r="W21" s="10">
        <v>7094</v>
      </c>
      <c r="X21" s="10">
        <v>185</v>
      </c>
      <c r="Y21" s="10">
        <f t="shared" si="5"/>
        <v>10635</v>
      </c>
      <c r="Z21" s="10"/>
      <c r="AA21" s="10">
        <v>3018</v>
      </c>
      <c r="AB21" s="10">
        <v>6185</v>
      </c>
      <c r="AC21" s="10">
        <v>142</v>
      </c>
      <c r="AD21" s="10">
        <f t="shared" si="6"/>
        <v>9345</v>
      </c>
      <c r="AF21" s="10">
        <v>2958</v>
      </c>
      <c r="AG21" s="10">
        <v>5755</v>
      </c>
      <c r="AH21" s="10">
        <v>83</v>
      </c>
      <c r="AI21" s="10">
        <f t="shared" si="7"/>
        <v>8796</v>
      </c>
      <c r="AK21" s="8">
        <f t="shared" si="8"/>
        <v>-1.9880715705765408</v>
      </c>
      <c r="AL21" s="8">
        <f t="shared" si="9"/>
        <v>-6.952303961196443</v>
      </c>
      <c r="AM21" s="8">
        <f t="shared" si="10"/>
        <v>-41.549295774647888</v>
      </c>
      <c r="AN21" s="8">
        <f t="shared" si="11"/>
        <v>-5.8747993579454256</v>
      </c>
      <c r="AP21" s="8">
        <f t="shared" si="12"/>
        <v>-74.917323836174006</v>
      </c>
      <c r="AQ21" s="8">
        <f t="shared" si="13"/>
        <v>-65.410506070441158</v>
      </c>
      <c r="AR21" s="8">
        <f t="shared" si="14"/>
        <v>-87.988422575976841</v>
      </c>
      <c r="AS21" s="8">
        <f t="shared" si="15"/>
        <v>-69.796030492411234</v>
      </c>
      <c r="AT21" s="335">
        <f t="shared" si="16"/>
        <v>-1.9880715705765408</v>
      </c>
      <c r="AU21" s="335">
        <f t="shared" si="17"/>
        <v>-6.952303961196443</v>
      </c>
      <c r="AV21" s="335">
        <f t="shared" si="18"/>
        <v>-41.549295774647888</v>
      </c>
      <c r="AW21" s="335">
        <f t="shared" si="19"/>
        <v>-5.8747993579454256</v>
      </c>
      <c r="AY21" s="4">
        <f t="shared" si="20"/>
        <v>-74.917323836174006</v>
      </c>
      <c r="AZ21" s="4">
        <f t="shared" si="21"/>
        <v>-65.410506070441158</v>
      </c>
      <c r="BA21" s="4">
        <f t="shared" si="22"/>
        <v>-87.988422575976841</v>
      </c>
      <c r="BB21" s="4">
        <f t="shared" si="23"/>
        <v>-69.796030492411234</v>
      </c>
    </row>
    <row r="22" spans="1:54" x14ac:dyDescent="0.25">
      <c r="A22" s="27" t="s">
        <v>14</v>
      </c>
      <c r="B22" s="10">
        <v>1270</v>
      </c>
      <c r="C22" s="10">
        <v>3448</v>
      </c>
      <c r="D22" s="10">
        <v>310</v>
      </c>
      <c r="E22" s="10">
        <f t="shared" si="1"/>
        <v>5028</v>
      </c>
      <c r="G22" s="41">
        <v>1162</v>
      </c>
      <c r="H22" s="41">
        <v>2558</v>
      </c>
      <c r="I22" s="41">
        <v>299</v>
      </c>
      <c r="J22" s="41">
        <f t="shared" si="2"/>
        <v>4019</v>
      </c>
      <c r="L22" s="41">
        <v>1007</v>
      </c>
      <c r="M22" s="41">
        <v>2449</v>
      </c>
      <c r="N22" s="41">
        <v>193</v>
      </c>
      <c r="O22" s="41">
        <f t="shared" si="3"/>
        <v>3649</v>
      </c>
      <c r="Q22" s="41">
        <v>967</v>
      </c>
      <c r="R22" s="41">
        <v>1935</v>
      </c>
      <c r="S22" s="41">
        <v>105</v>
      </c>
      <c r="T22" s="41">
        <f t="shared" si="4"/>
        <v>3007</v>
      </c>
      <c r="V22" s="10">
        <v>613</v>
      </c>
      <c r="W22" s="10">
        <v>1871</v>
      </c>
      <c r="X22" s="10">
        <v>125</v>
      </c>
      <c r="Y22" s="10">
        <f t="shared" si="5"/>
        <v>2609</v>
      </c>
      <c r="Z22" s="10"/>
      <c r="AA22" s="10">
        <v>771</v>
      </c>
      <c r="AB22" s="10">
        <v>1648</v>
      </c>
      <c r="AC22" s="10">
        <v>53</v>
      </c>
      <c r="AD22" s="10">
        <f t="shared" si="6"/>
        <v>2472</v>
      </c>
      <c r="AF22" s="10">
        <v>675</v>
      </c>
      <c r="AG22" s="10">
        <v>1552</v>
      </c>
      <c r="AH22" s="10">
        <v>21</v>
      </c>
      <c r="AI22" s="10">
        <f t="shared" si="7"/>
        <v>2248</v>
      </c>
      <c r="AK22" s="8">
        <f t="shared" si="8"/>
        <v>-12.45136186770428</v>
      </c>
      <c r="AL22" s="8">
        <f t="shared" si="9"/>
        <v>-5.825242718446602</v>
      </c>
      <c r="AM22" s="8">
        <f t="shared" si="10"/>
        <v>-60.377358490566039</v>
      </c>
      <c r="AN22" s="8">
        <f t="shared" si="11"/>
        <v>-9.0614886731391593</v>
      </c>
      <c r="AP22" s="8">
        <f t="shared" si="12"/>
        <v>-46.8503937007874</v>
      </c>
      <c r="AQ22" s="8">
        <f t="shared" si="13"/>
        <v>-54.988399071925755</v>
      </c>
      <c r="AR22" s="8">
        <f t="shared" si="14"/>
        <v>-93.225806451612897</v>
      </c>
      <c r="AS22" s="8">
        <f t="shared" si="15"/>
        <v>-55.290373906125701</v>
      </c>
      <c r="AT22" s="335">
        <f t="shared" si="16"/>
        <v>-12.45136186770428</v>
      </c>
      <c r="AU22" s="335">
        <f t="shared" si="17"/>
        <v>-5.825242718446602</v>
      </c>
      <c r="AV22" s="335">
        <f t="shared" si="18"/>
        <v>-60.377358490566039</v>
      </c>
      <c r="AW22" s="335">
        <f t="shared" si="19"/>
        <v>-9.0614886731391593</v>
      </c>
      <c r="AY22" s="4">
        <f t="shared" si="20"/>
        <v>-46.8503937007874</v>
      </c>
      <c r="AZ22" s="4">
        <f t="shared" si="21"/>
        <v>-54.988399071925755</v>
      </c>
      <c r="BA22" s="4">
        <f t="shared" si="22"/>
        <v>-93.225806451612897</v>
      </c>
      <c r="BB22" s="4">
        <f t="shared" si="23"/>
        <v>-55.290373906125701</v>
      </c>
    </row>
    <row r="23" spans="1:54" x14ac:dyDescent="0.25">
      <c r="A23" s="27" t="s">
        <v>15</v>
      </c>
      <c r="B23" s="10">
        <v>50632</v>
      </c>
      <c r="C23" s="10">
        <v>91333</v>
      </c>
      <c r="D23" s="10">
        <v>10132</v>
      </c>
      <c r="E23" s="10">
        <f t="shared" si="1"/>
        <v>152097</v>
      </c>
      <c r="G23" s="41">
        <v>38042</v>
      </c>
      <c r="H23" s="41">
        <v>73397</v>
      </c>
      <c r="I23" s="41">
        <v>6370</v>
      </c>
      <c r="J23" s="41">
        <f t="shared" si="2"/>
        <v>117809</v>
      </c>
      <c r="L23" s="41">
        <v>28546</v>
      </c>
      <c r="M23" s="41">
        <v>60301</v>
      </c>
      <c r="N23" s="41">
        <v>4411</v>
      </c>
      <c r="O23" s="41">
        <f t="shared" si="3"/>
        <v>93258</v>
      </c>
      <c r="Q23" s="41">
        <v>21930</v>
      </c>
      <c r="R23" s="41">
        <v>48539</v>
      </c>
      <c r="S23" s="41">
        <v>2647</v>
      </c>
      <c r="T23" s="41">
        <f t="shared" si="4"/>
        <v>73116</v>
      </c>
      <c r="V23" s="10">
        <v>19910</v>
      </c>
      <c r="W23" s="10">
        <v>45857</v>
      </c>
      <c r="X23" s="10">
        <v>2250</v>
      </c>
      <c r="Y23" s="10">
        <f t="shared" si="5"/>
        <v>68017</v>
      </c>
      <c r="Z23" s="10"/>
      <c r="AA23" s="10">
        <v>21299</v>
      </c>
      <c r="AB23" s="10">
        <v>44976</v>
      </c>
      <c r="AC23" s="10">
        <v>2252</v>
      </c>
      <c r="AD23" s="10">
        <f t="shared" si="6"/>
        <v>68527</v>
      </c>
      <c r="AF23" s="10">
        <v>21019</v>
      </c>
      <c r="AG23" s="10">
        <v>41737</v>
      </c>
      <c r="AH23" s="10">
        <v>1513</v>
      </c>
      <c r="AI23" s="10">
        <f t="shared" si="7"/>
        <v>64269</v>
      </c>
      <c r="AK23" s="8">
        <f t="shared" si="8"/>
        <v>-1.3146157096577304</v>
      </c>
      <c r="AL23" s="8">
        <f t="shared" si="9"/>
        <v>-7.2016186410530061</v>
      </c>
      <c r="AM23" s="8">
        <f t="shared" si="10"/>
        <v>-32.815275310834814</v>
      </c>
      <c r="AN23" s="8">
        <f t="shared" si="11"/>
        <v>-6.2136092343164009</v>
      </c>
      <c r="AP23" s="8">
        <f t="shared" si="12"/>
        <v>-58.486727761099701</v>
      </c>
      <c r="AQ23" s="8">
        <f t="shared" si="13"/>
        <v>-54.302387964919582</v>
      </c>
      <c r="AR23" s="8">
        <f t="shared" si="14"/>
        <v>-85.067114093959731</v>
      </c>
      <c r="AS23" s="8">
        <f t="shared" si="15"/>
        <v>-57.744728692873629</v>
      </c>
      <c r="AT23" s="335">
        <f t="shared" si="16"/>
        <v>-1.3146157096577304</v>
      </c>
      <c r="AU23" s="335">
        <f t="shared" si="17"/>
        <v>-7.2016186410530061</v>
      </c>
      <c r="AV23" s="335">
        <f t="shared" si="18"/>
        <v>-32.815275310834814</v>
      </c>
      <c r="AW23" s="335">
        <f t="shared" si="19"/>
        <v>-6.2136092343164009</v>
      </c>
      <c r="AY23" s="4">
        <f t="shared" si="20"/>
        <v>-58.486727761099701</v>
      </c>
      <c r="AZ23" s="4">
        <f t="shared" si="21"/>
        <v>-54.302387964919582</v>
      </c>
      <c r="BA23" s="4">
        <f t="shared" si="22"/>
        <v>-85.067114093959731</v>
      </c>
      <c r="BB23" s="4">
        <f t="shared" si="23"/>
        <v>-57.744728692873629</v>
      </c>
    </row>
    <row r="24" spans="1:54" x14ac:dyDescent="0.25">
      <c r="A24" s="27" t="s">
        <v>16</v>
      </c>
      <c r="B24" s="10">
        <v>27955</v>
      </c>
      <c r="C24" s="10">
        <v>61424</v>
      </c>
      <c r="D24" s="10">
        <v>6761</v>
      </c>
      <c r="E24" s="10">
        <f t="shared" si="1"/>
        <v>96140</v>
      </c>
      <c r="G24" s="41">
        <v>21827</v>
      </c>
      <c r="H24" s="41">
        <v>51268</v>
      </c>
      <c r="I24" s="41">
        <v>4394</v>
      </c>
      <c r="J24" s="41">
        <f t="shared" si="2"/>
        <v>77489</v>
      </c>
      <c r="L24" s="41">
        <v>16988</v>
      </c>
      <c r="M24" s="41">
        <v>45361</v>
      </c>
      <c r="N24" s="41">
        <v>3307</v>
      </c>
      <c r="O24" s="41">
        <f t="shared" si="3"/>
        <v>65656</v>
      </c>
      <c r="Q24" s="41">
        <v>11525</v>
      </c>
      <c r="R24" s="41">
        <v>34692</v>
      </c>
      <c r="S24" s="41">
        <v>1944</v>
      </c>
      <c r="T24" s="41">
        <f t="shared" si="4"/>
        <v>48161</v>
      </c>
      <c r="V24" s="10">
        <v>9086</v>
      </c>
      <c r="W24" s="10">
        <v>30606</v>
      </c>
      <c r="X24" s="10">
        <v>1438</v>
      </c>
      <c r="Y24" s="10">
        <f t="shared" si="5"/>
        <v>41130</v>
      </c>
      <c r="Z24" s="10"/>
      <c r="AA24" s="10">
        <v>7817</v>
      </c>
      <c r="AB24" s="10">
        <v>26332</v>
      </c>
      <c r="AC24" s="10">
        <v>1003</v>
      </c>
      <c r="AD24" s="10">
        <f t="shared" si="6"/>
        <v>35152</v>
      </c>
      <c r="AF24" s="10">
        <v>6984</v>
      </c>
      <c r="AG24" s="10">
        <v>23324</v>
      </c>
      <c r="AH24" s="10">
        <v>682</v>
      </c>
      <c r="AI24" s="10">
        <f t="shared" si="7"/>
        <v>30990</v>
      </c>
      <c r="AK24" s="8">
        <f t="shared" si="8"/>
        <v>-10.656261993091979</v>
      </c>
      <c r="AL24" s="8">
        <f t="shared" si="9"/>
        <v>-11.423363208263709</v>
      </c>
      <c r="AM24" s="8">
        <f t="shared" si="10"/>
        <v>-32.00398803589232</v>
      </c>
      <c r="AN24" s="8">
        <f t="shared" si="11"/>
        <v>-11.840009103322712</v>
      </c>
      <c r="AP24" s="8">
        <f t="shared" si="12"/>
        <v>-75.016991593632625</v>
      </c>
      <c r="AQ24" s="8">
        <f t="shared" si="13"/>
        <v>-62.027871841625426</v>
      </c>
      <c r="AR24" s="8">
        <f t="shared" si="14"/>
        <v>-89.912734802544009</v>
      </c>
      <c r="AS24" s="8">
        <f t="shared" si="15"/>
        <v>-67.765758269190769</v>
      </c>
      <c r="AT24" s="335">
        <f t="shared" si="16"/>
        <v>-10.656261993091979</v>
      </c>
      <c r="AU24" s="335">
        <f t="shared" si="17"/>
        <v>-11.423363208263709</v>
      </c>
      <c r="AV24" s="335">
        <f t="shared" si="18"/>
        <v>-32.00398803589232</v>
      </c>
      <c r="AW24" s="335">
        <f t="shared" si="19"/>
        <v>-11.840009103322712</v>
      </c>
      <c r="AY24" s="4">
        <f t="shared" si="20"/>
        <v>-75.016991593632625</v>
      </c>
      <c r="AZ24" s="4">
        <f t="shared" si="21"/>
        <v>-62.027871841625426</v>
      </c>
      <c r="BA24" s="4">
        <f t="shared" si="22"/>
        <v>-89.912734802544009</v>
      </c>
      <c r="BB24" s="4">
        <f t="shared" si="23"/>
        <v>-67.765758269190769</v>
      </c>
    </row>
    <row r="25" spans="1:54" x14ac:dyDescent="0.25">
      <c r="A25" s="27" t="s">
        <v>17</v>
      </c>
      <c r="B25" s="10">
        <v>4071</v>
      </c>
      <c r="C25" s="10">
        <v>6735</v>
      </c>
      <c r="D25" s="10">
        <v>685</v>
      </c>
      <c r="E25" s="10">
        <f t="shared" si="1"/>
        <v>11491</v>
      </c>
      <c r="G25" s="41">
        <v>2506</v>
      </c>
      <c r="H25" s="41">
        <v>5654</v>
      </c>
      <c r="I25" s="41">
        <v>647</v>
      </c>
      <c r="J25" s="41">
        <f t="shared" si="2"/>
        <v>8807</v>
      </c>
      <c r="L25" s="41">
        <v>1888</v>
      </c>
      <c r="M25" s="41">
        <v>4793</v>
      </c>
      <c r="N25" s="41">
        <v>374</v>
      </c>
      <c r="O25" s="41">
        <f t="shared" si="3"/>
        <v>7055</v>
      </c>
      <c r="Q25" s="41">
        <v>1232</v>
      </c>
      <c r="R25" s="41">
        <v>3696</v>
      </c>
      <c r="S25" s="41">
        <v>250</v>
      </c>
      <c r="T25" s="41">
        <f t="shared" si="4"/>
        <v>5178</v>
      </c>
      <c r="V25" s="10">
        <v>1149</v>
      </c>
      <c r="W25" s="10">
        <v>3116</v>
      </c>
      <c r="X25" s="10">
        <v>214</v>
      </c>
      <c r="Y25" s="10">
        <f t="shared" si="5"/>
        <v>4479</v>
      </c>
      <c r="Z25" s="10"/>
      <c r="AA25" s="10">
        <v>1229</v>
      </c>
      <c r="AB25" s="10">
        <v>2601</v>
      </c>
      <c r="AC25" s="10">
        <v>294</v>
      </c>
      <c r="AD25" s="10">
        <f t="shared" si="6"/>
        <v>4124</v>
      </c>
      <c r="AF25" s="10">
        <v>1122</v>
      </c>
      <c r="AG25" s="10">
        <v>2265</v>
      </c>
      <c r="AH25" s="10">
        <v>97</v>
      </c>
      <c r="AI25" s="10">
        <f t="shared" si="7"/>
        <v>3484</v>
      </c>
      <c r="AK25" s="8">
        <f t="shared" si="8"/>
        <v>-8.7062652563059402</v>
      </c>
      <c r="AL25" s="8">
        <f t="shared" si="9"/>
        <v>-12.918108419838523</v>
      </c>
      <c r="AM25" s="8">
        <f t="shared" si="10"/>
        <v>-67.006802721088434</v>
      </c>
      <c r="AN25" s="8">
        <f t="shared" si="11"/>
        <v>-15.518913676042679</v>
      </c>
      <c r="AP25" s="8">
        <f t="shared" si="12"/>
        <v>-72.439204126750184</v>
      </c>
      <c r="AQ25" s="8">
        <f t="shared" si="13"/>
        <v>-66.369710467706014</v>
      </c>
      <c r="AR25" s="8">
        <f t="shared" si="14"/>
        <v>-85.839416058394164</v>
      </c>
      <c r="AS25" s="8">
        <f t="shared" si="15"/>
        <v>-69.680619615351148</v>
      </c>
      <c r="AT25" s="335">
        <f t="shared" si="16"/>
        <v>-8.7062652563059402</v>
      </c>
      <c r="AU25" s="335">
        <f t="shared" si="17"/>
        <v>-12.918108419838523</v>
      </c>
      <c r="AV25" s="335">
        <f t="shared" si="18"/>
        <v>-67.006802721088434</v>
      </c>
      <c r="AW25" s="335">
        <f t="shared" si="19"/>
        <v>-15.518913676042679</v>
      </c>
      <c r="AY25" s="4">
        <f t="shared" si="20"/>
        <v>-72.439204126750184</v>
      </c>
      <c r="AZ25" s="4">
        <f t="shared" si="21"/>
        <v>-66.369710467706014</v>
      </c>
      <c r="BA25" s="4">
        <f t="shared" si="22"/>
        <v>-85.839416058394164</v>
      </c>
      <c r="BB25" s="4">
        <f t="shared" si="23"/>
        <v>-69.680619615351148</v>
      </c>
    </row>
    <row r="26" spans="1:54" ht="15" customHeight="1" x14ac:dyDescent="0.25">
      <c r="A26" s="27" t="s">
        <v>18</v>
      </c>
      <c r="B26" s="10">
        <v>17710</v>
      </c>
      <c r="C26" s="10">
        <v>30939</v>
      </c>
      <c r="D26" s="10">
        <v>3880</v>
      </c>
      <c r="E26" s="10">
        <f t="shared" si="1"/>
        <v>52529</v>
      </c>
      <c r="G26" s="41">
        <v>14157</v>
      </c>
      <c r="H26" s="41">
        <v>26520</v>
      </c>
      <c r="I26" s="41">
        <v>2904</v>
      </c>
      <c r="J26" s="41">
        <f t="shared" si="2"/>
        <v>43581</v>
      </c>
      <c r="L26" s="41">
        <v>9235</v>
      </c>
      <c r="M26" s="41">
        <v>22356</v>
      </c>
      <c r="N26" s="41">
        <v>2051</v>
      </c>
      <c r="O26" s="41">
        <f t="shared" si="3"/>
        <v>33642</v>
      </c>
      <c r="Q26" s="41">
        <v>6689</v>
      </c>
      <c r="R26" s="41">
        <v>17630</v>
      </c>
      <c r="S26" s="41">
        <v>1485</v>
      </c>
      <c r="T26" s="41">
        <f t="shared" si="4"/>
        <v>25804</v>
      </c>
      <c r="V26" s="10">
        <v>6431</v>
      </c>
      <c r="W26" s="10">
        <v>17826</v>
      </c>
      <c r="X26" s="10">
        <v>1424</v>
      </c>
      <c r="Y26" s="10">
        <f t="shared" si="5"/>
        <v>25681</v>
      </c>
      <c r="Z26" s="10"/>
      <c r="AA26" s="10">
        <v>6190</v>
      </c>
      <c r="AB26" s="10">
        <v>17172</v>
      </c>
      <c r="AC26" s="10">
        <v>1258</v>
      </c>
      <c r="AD26" s="10">
        <f t="shared" si="6"/>
        <v>24620</v>
      </c>
      <c r="AF26" s="10">
        <v>4891</v>
      </c>
      <c r="AG26" s="10">
        <v>13995</v>
      </c>
      <c r="AH26" s="10">
        <v>510</v>
      </c>
      <c r="AI26" s="10">
        <f t="shared" si="7"/>
        <v>19396</v>
      </c>
      <c r="AK26" s="8">
        <f t="shared" si="8"/>
        <v>-20.985460420032311</v>
      </c>
      <c r="AL26" s="8">
        <f t="shared" si="9"/>
        <v>-18.50104821802935</v>
      </c>
      <c r="AM26" s="8">
        <f t="shared" si="10"/>
        <v>-59.45945945945946</v>
      </c>
      <c r="AN26" s="8">
        <f t="shared" si="11"/>
        <v>-21.218521527213646</v>
      </c>
      <c r="AP26" s="8">
        <f t="shared" si="12"/>
        <v>-72.382834556747596</v>
      </c>
      <c r="AQ26" s="8">
        <f t="shared" si="13"/>
        <v>-54.765829535537669</v>
      </c>
      <c r="AR26" s="8">
        <f t="shared" si="14"/>
        <v>-86.855670103092791</v>
      </c>
      <c r="AS26" s="8">
        <f t="shared" si="15"/>
        <v>-63.075634411467952</v>
      </c>
      <c r="AT26" s="335">
        <f t="shared" si="16"/>
        <v>-20.985460420032311</v>
      </c>
      <c r="AU26" s="335">
        <f t="shared" si="17"/>
        <v>-18.50104821802935</v>
      </c>
      <c r="AV26" s="335">
        <f t="shared" si="18"/>
        <v>-59.45945945945946</v>
      </c>
      <c r="AW26" s="335">
        <f t="shared" si="19"/>
        <v>-21.218521527213646</v>
      </c>
      <c r="AY26" s="4">
        <f t="shared" si="20"/>
        <v>-72.382834556747596</v>
      </c>
      <c r="AZ26" s="4">
        <f t="shared" si="21"/>
        <v>-54.765829535537669</v>
      </c>
      <c r="BA26" s="4">
        <f t="shared" si="22"/>
        <v>-86.855670103092791</v>
      </c>
      <c r="BB26" s="4">
        <f t="shared" si="23"/>
        <v>-63.075634411467952</v>
      </c>
    </row>
    <row r="27" spans="1:54" x14ac:dyDescent="0.25">
      <c r="A27" s="27" t="s">
        <v>19</v>
      </c>
      <c r="B27" s="10">
        <v>24637</v>
      </c>
      <c r="C27" s="10">
        <v>59994</v>
      </c>
      <c r="D27" s="10">
        <v>8486</v>
      </c>
      <c r="E27" s="10">
        <f t="shared" si="1"/>
        <v>93117</v>
      </c>
      <c r="G27" s="41">
        <v>17009</v>
      </c>
      <c r="H27" s="41">
        <v>47447</v>
      </c>
      <c r="I27" s="41">
        <v>5507</v>
      </c>
      <c r="J27" s="41">
        <f t="shared" si="2"/>
        <v>69963</v>
      </c>
      <c r="L27" s="41">
        <v>12474</v>
      </c>
      <c r="M27" s="41">
        <v>42202</v>
      </c>
      <c r="N27" s="41">
        <v>3736</v>
      </c>
      <c r="O27" s="41">
        <f t="shared" si="3"/>
        <v>58412</v>
      </c>
      <c r="Q27" s="41">
        <v>9762</v>
      </c>
      <c r="R27" s="41">
        <v>32460</v>
      </c>
      <c r="S27" s="41">
        <v>2550</v>
      </c>
      <c r="T27" s="41">
        <f t="shared" si="4"/>
        <v>44772</v>
      </c>
      <c r="V27" s="10">
        <v>9027</v>
      </c>
      <c r="W27" s="10">
        <v>27603</v>
      </c>
      <c r="X27" s="10">
        <v>1829</v>
      </c>
      <c r="Y27" s="10">
        <f t="shared" si="5"/>
        <v>38459</v>
      </c>
      <c r="Z27" s="10"/>
      <c r="AA27" s="10">
        <v>7601</v>
      </c>
      <c r="AB27" s="10">
        <v>27926</v>
      </c>
      <c r="AC27" s="10">
        <v>1493</v>
      </c>
      <c r="AD27" s="10">
        <f t="shared" si="6"/>
        <v>37020</v>
      </c>
      <c r="AF27" s="10">
        <v>5663</v>
      </c>
      <c r="AG27" s="10">
        <v>25546</v>
      </c>
      <c r="AH27" s="10">
        <v>695</v>
      </c>
      <c r="AI27" s="10">
        <f t="shared" si="7"/>
        <v>31904</v>
      </c>
      <c r="AK27" s="8">
        <f t="shared" si="8"/>
        <v>-25.496645178266022</v>
      </c>
      <c r="AL27" s="8">
        <f t="shared" si="9"/>
        <v>-8.5225238129341836</v>
      </c>
      <c r="AM27" s="8">
        <f t="shared" si="10"/>
        <v>-53.44943067649028</v>
      </c>
      <c r="AN27" s="8">
        <f t="shared" si="11"/>
        <v>-13.81955699621826</v>
      </c>
      <c r="AP27" s="8">
        <f t="shared" si="12"/>
        <v>-77.014246864472142</v>
      </c>
      <c r="AQ27" s="8">
        <f t="shared" si="13"/>
        <v>-57.419075240857417</v>
      </c>
      <c r="AR27" s="8">
        <f>(AH27-D27)/D27*100</f>
        <v>-91.810040065991032</v>
      </c>
      <c r="AS27" s="8">
        <f t="shared" si="15"/>
        <v>-65.737727804804706</v>
      </c>
      <c r="AT27" s="335">
        <f t="shared" si="16"/>
        <v>-25.496645178266022</v>
      </c>
      <c r="AU27" s="335">
        <f t="shared" si="17"/>
        <v>-8.5225238129341836</v>
      </c>
      <c r="AV27" s="335">
        <f t="shared" si="18"/>
        <v>-53.44943067649028</v>
      </c>
      <c r="AW27" s="335">
        <f t="shared" si="19"/>
        <v>-13.81955699621826</v>
      </c>
      <c r="AY27" s="4">
        <f t="shared" si="20"/>
        <v>-77.014246864472142</v>
      </c>
      <c r="AZ27" s="4">
        <f t="shared" si="21"/>
        <v>-57.419075240857417</v>
      </c>
      <c r="BA27" s="4">
        <f t="shared" si="22"/>
        <v>-91.810040065991032</v>
      </c>
      <c r="BB27" s="4">
        <f t="shared" si="23"/>
        <v>-65.737727804804706</v>
      </c>
    </row>
    <row r="28" spans="1:54" x14ac:dyDescent="0.25">
      <c r="A28" s="27" t="s">
        <v>20</v>
      </c>
      <c r="B28" s="10">
        <v>6796</v>
      </c>
      <c r="C28" s="10">
        <v>14756</v>
      </c>
      <c r="D28" s="10">
        <v>1670</v>
      </c>
      <c r="E28" s="10">
        <f t="shared" si="1"/>
        <v>23222</v>
      </c>
      <c r="G28" s="41">
        <v>4531</v>
      </c>
      <c r="H28" s="41">
        <v>11760</v>
      </c>
      <c r="I28" s="41">
        <v>1021</v>
      </c>
      <c r="J28" s="41">
        <f t="shared" si="2"/>
        <v>17312</v>
      </c>
      <c r="L28" s="41">
        <v>3396</v>
      </c>
      <c r="M28" s="41">
        <v>10545</v>
      </c>
      <c r="N28" s="41">
        <v>767</v>
      </c>
      <c r="O28" s="41">
        <f t="shared" si="3"/>
        <v>14708</v>
      </c>
      <c r="Q28" s="41">
        <v>2424</v>
      </c>
      <c r="R28" s="41">
        <v>8209</v>
      </c>
      <c r="S28" s="41">
        <v>598</v>
      </c>
      <c r="T28" s="41">
        <f t="shared" si="4"/>
        <v>11231</v>
      </c>
      <c r="V28" s="10">
        <v>2529</v>
      </c>
      <c r="W28" s="10">
        <v>9106</v>
      </c>
      <c r="X28" s="10">
        <v>522</v>
      </c>
      <c r="Y28" s="10">
        <f t="shared" si="5"/>
        <v>12157</v>
      </c>
      <c r="Z28" s="10"/>
      <c r="AA28" s="10">
        <v>1566</v>
      </c>
      <c r="AB28" s="10">
        <v>7606</v>
      </c>
      <c r="AC28" s="10">
        <v>299</v>
      </c>
      <c r="AD28" s="10">
        <f t="shared" si="6"/>
        <v>9471</v>
      </c>
      <c r="AF28" s="10">
        <v>1239</v>
      </c>
      <c r="AG28" s="10">
        <v>7332</v>
      </c>
      <c r="AH28" s="10">
        <v>107</v>
      </c>
      <c r="AI28" s="10">
        <f t="shared" si="7"/>
        <v>8678</v>
      </c>
      <c r="AK28" s="8">
        <f t="shared" si="8"/>
        <v>-20.88122605363985</v>
      </c>
      <c r="AL28" s="8">
        <f t="shared" si="9"/>
        <v>-3.6024191427820145</v>
      </c>
      <c r="AM28" s="8">
        <f t="shared" si="10"/>
        <v>-64.214046822742475</v>
      </c>
      <c r="AN28" s="8">
        <f t="shared" si="11"/>
        <v>-8.3729278851230085</v>
      </c>
      <c r="AP28" s="8">
        <f t="shared" si="12"/>
        <v>-81.768687463213652</v>
      </c>
      <c r="AQ28" s="8">
        <f t="shared" si="13"/>
        <v>-50.311737598265118</v>
      </c>
      <c r="AR28" s="8">
        <f t="shared" si="14"/>
        <v>-93.592814371257475</v>
      </c>
      <c r="AS28" s="8">
        <f t="shared" si="15"/>
        <v>-62.630264404444056</v>
      </c>
      <c r="AT28" s="335">
        <f t="shared" si="16"/>
        <v>-20.88122605363985</v>
      </c>
      <c r="AU28" s="335">
        <f t="shared" si="17"/>
        <v>-3.6024191427820145</v>
      </c>
      <c r="AV28" s="335">
        <f t="shared" si="18"/>
        <v>-64.214046822742475</v>
      </c>
      <c r="AW28" s="335">
        <f t="shared" si="19"/>
        <v>-8.3729278851230085</v>
      </c>
      <c r="AY28" s="4">
        <f t="shared" si="20"/>
        <v>-81.768687463213652</v>
      </c>
      <c r="AZ28" s="4">
        <f t="shared" si="21"/>
        <v>-50.311737598265118</v>
      </c>
      <c r="BA28" s="4">
        <f t="shared" si="22"/>
        <v>-93.592814371257475</v>
      </c>
      <c r="BB28" s="4">
        <f t="shared" si="23"/>
        <v>-62.630264404444056</v>
      </c>
    </row>
    <row r="29" spans="1:54" s="277" customFormat="1" x14ac:dyDescent="0.25">
      <c r="B29" s="10"/>
      <c r="C29" s="10"/>
      <c r="D29" s="10"/>
      <c r="E29" s="10"/>
      <c r="G29" s="41"/>
      <c r="H29" s="41"/>
      <c r="I29" s="41"/>
      <c r="J29" s="41"/>
      <c r="L29" s="41"/>
      <c r="M29" s="41"/>
      <c r="N29" s="41"/>
      <c r="O29" s="41"/>
      <c r="Q29" s="41"/>
      <c r="R29" s="41"/>
      <c r="S29" s="41"/>
      <c r="T29" s="41"/>
      <c r="V29" s="10"/>
      <c r="W29" s="10"/>
      <c r="X29" s="10"/>
      <c r="Y29" s="10"/>
      <c r="Z29" s="10"/>
      <c r="AA29" s="10"/>
      <c r="AB29" s="10"/>
      <c r="AC29" s="10"/>
      <c r="AD29" s="10"/>
      <c r="AF29" s="10"/>
      <c r="AG29" s="10"/>
      <c r="AH29" s="10"/>
      <c r="AI29" s="10"/>
      <c r="AK29" s="179"/>
      <c r="AL29" s="179"/>
      <c r="AM29" s="179"/>
      <c r="AN29" s="179"/>
      <c r="AP29" s="179"/>
      <c r="AQ29" s="179"/>
      <c r="AR29" s="179"/>
      <c r="AS29" s="179"/>
      <c r="AT29"/>
      <c r="AU29"/>
      <c r="AV29"/>
      <c r="AW29"/>
      <c r="AY29" s="4"/>
      <c r="AZ29" s="4"/>
      <c r="BA29" s="4"/>
      <c r="BB29" s="4"/>
    </row>
    <row r="30" spans="1:54" s="33" customFormat="1" ht="15" customHeight="1" x14ac:dyDescent="0.25">
      <c r="A30" s="33" t="s">
        <v>21</v>
      </c>
      <c r="B30" s="34">
        <v>63097</v>
      </c>
      <c r="C30" s="34">
        <v>114766</v>
      </c>
      <c r="D30" s="34">
        <v>9405</v>
      </c>
      <c r="E30" s="34">
        <f t="shared" si="1"/>
        <v>187268</v>
      </c>
      <c r="G30" s="34">
        <v>50339</v>
      </c>
      <c r="H30" s="34">
        <v>89945</v>
      </c>
      <c r="I30" s="34">
        <v>8635</v>
      </c>
      <c r="J30" s="34">
        <f t="shared" si="2"/>
        <v>148919</v>
      </c>
      <c r="L30" s="34">
        <v>34135</v>
      </c>
      <c r="M30" s="34">
        <v>79711</v>
      </c>
      <c r="N30" s="34">
        <v>8386</v>
      </c>
      <c r="O30" s="34">
        <f t="shared" si="3"/>
        <v>122232</v>
      </c>
      <c r="Q30" s="34">
        <v>25005</v>
      </c>
      <c r="R30" s="34">
        <v>65382</v>
      </c>
      <c r="S30" s="34">
        <v>6222</v>
      </c>
      <c r="T30" s="34">
        <f t="shared" si="4"/>
        <v>96609</v>
      </c>
      <c r="V30" s="34">
        <v>19749</v>
      </c>
      <c r="W30" s="34">
        <v>58554</v>
      </c>
      <c r="X30" s="34">
        <v>4093</v>
      </c>
      <c r="Y30" s="34">
        <f t="shared" si="5"/>
        <v>82396</v>
      </c>
      <c r="Z30" s="34"/>
      <c r="AA30" s="34">
        <v>15012</v>
      </c>
      <c r="AB30" s="34">
        <v>55026</v>
      </c>
      <c r="AC30" s="34">
        <v>3066</v>
      </c>
      <c r="AD30" s="34">
        <f t="shared" si="6"/>
        <v>73104</v>
      </c>
      <c r="AF30" s="34">
        <v>12727</v>
      </c>
      <c r="AG30" s="34">
        <v>53851</v>
      </c>
      <c r="AH30" s="34">
        <v>1795</v>
      </c>
      <c r="AI30" s="34">
        <f t="shared" si="7"/>
        <v>68373</v>
      </c>
      <c r="AK30" s="36">
        <f t="shared" si="8"/>
        <v>-15.221156408206769</v>
      </c>
      <c r="AL30" s="36">
        <f t="shared" si="9"/>
        <v>-2.1353541961981608</v>
      </c>
      <c r="AM30" s="36">
        <f t="shared" si="10"/>
        <v>-41.454664057403782</v>
      </c>
      <c r="AN30" s="36">
        <f t="shared" si="11"/>
        <v>-6.4716021011162184</v>
      </c>
      <c r="AP30" s="36">
        <f t="shared" si="12"/>
        <v>-79.829468912943568</v>
      </c>
      <c r="AQ30" s="36">
        <f t="shared" si="13"/>
        <v>-53.07756652667166</v>
      </c>
      <c r="AR30" s="36">
        <f t="shared" si="14"/>
        <v>-80.914407230196701</v>
      </c>
      <c r="AS30" s="36">
        <f t="shared" si="15"/>
        <v>-63.489223999829122</v>
      </c>
      <c r="AT30" s="153">
        <f t="shared" si="16"/>
        <v>-15.221156408206769</v>
      </c>
      <c r="AU30" s="153">
        <f t="shared" si="17"/>
        <v>-2.1353541961981608</v>
      </c>
      <c r="AV30" s="153">
        <f t="shared" si="18"/>
        <v>-41.454664057403782</v>
      </c>
      <c r="AW30" s="153">
        <f t="shared" si="19"/>
        <v>-6.4716021011162184</v>
      </c>
      <c r="AY30" s="153">
        <f t="shared" si="20"/>
        <v>-79.829468912943568</v>
      </c>
      <c r="AZ30" s="153">
        <f t="shared" si="21"/>
        <v>-53.07756652667166</v>
      </c>
      <c r="BA30" s="153">
        <f t="shared" si="22"/>
        <v>-80.914407230196701</v>
      </c>
      <c r="BB30" s="153">
        <f t="shared" si="23"/>
        <v>-63.489223999829122</v>
      </c>
    </row>
    <row r="31" spans="1:54" s="33" customFormat="1" x14ac:dyDescent="0.25">
      <c r="A31" s="33" t="s">
        <v>22</v>
      </c>
      <c r="B31" s="34">
        <v>35801</v>
      </c>
      <c r="C31" s="34">
        <v>61078</v>
      </c>
      <c r="D31" s="34">
        <v>2924</v>
      </c>
      <c r="E31" s="34">
        <f t="shared" si="1"/>
        <v>99803</v>
      </c>
      <c r="G31" s="34">
        <v>26253</v>
      </c>
      <c r="H31" s="34">
        <v>47635</v>
      </c>
      <c r="I31" s="34">
        <v>1783</v>
      </c>
      <c r="J31" s="34">
        <f t="shared" si="2"/>
        <v>75671</v>
      </c>
      <c r="L31" s="34">
        <v>16924</v>
      </c>
      <c r="M31" s="34">
        <v>42536</v>
      </c>
      <c r="N31" s="34">
        <v>1184</v>
      </c>
      <c r="O31" s="34">
        <f t="shared" si="3"/>
        <v>60644</v>
      </c>
      <c r="Q31" s="34">
        <v>12853</v>
      </c>
      <c r="R31" s="34">
        <v>35905</v>
      </c>
      <c r="S31" s="34">
        <v>906</v>
      </c>
      <c r="T31" s="34">
        <f t="shared" si="4"/>
        <v>49664</v>
      </c>
      <c r="V31" s="34">
        <v>9401</v>
      </c>
      <c r="W31" s="34">
        <v>32675</v>
      </c>
      <c r="X31" s="34">
        <v>628</v>
      </c>
      <c r="Y31" s="34">
        <f t="shared" si="5"/>
        <v>42704</v>
      </c>
      <c r="Z31" s="34"/>
      <c r="AA31" s="34">
        <v>8170</v>
      </c>
      <c r="AB31" s="34">
        <v>31002</v>
      </c>
      <c r="AC31" s="34">
        <v>517</v>
      </c>
      <c r="AD31" s="34">
        <f t="shared" si="6"/>
        <v>39689</v>
      </c>
      <c r="AF31" s="34">
        <v>6766</v>
      </c>
      <c r="AG31" s="34">
        <v>28160</v>
      </c>
      <c r="AH31" s="34">
        <v>314</v>
      </c>
      <c r="AI31" s="34">
        <f t="shared" si="7"/>
        <v>35240</v>
      </c>
      <c r="AK31" s="36">
        <f t="shared" si="8"/>
        <v>-17.184822521419829</v>
      </c>
      <c r="AL31" s="36">
        <f t="shared" si="9"/>
        <v>-9.16715050641894</v>
      </c>
      <c r="AM31" s="36">
        <f t="shared" si="10"/>
        <v>-39.264990328820119</v>
      </c>
      <c r="AN31" s="36">
        <f t="shared" si="11"/>
        <v>-11.209655068154904</v>
      </c>
      <c r="AP31" s="36">
        <f t="shared" si="12"/>
        <v>-81.101086561827884</v>
      </c>
      <c r="AQ31" s="36">
        <f t="shared" si="13"/>
        <v>-53.895019483283669</v>
      </c>
      <c r="AR31" s="36">
        <f t="shared" si="14"/>
        <v>-89.261285909712711</v>
      </c>
      <c r="AS31" s="36">
        <f t="shared" si="15"/>
        <v>-64.690440167129253</v>
      </c>
      <c r="AT31" s="153">
        <f t="shared" si="16"/>
        <v>-17.184822521419829</v>
      </c>
      <c r="AU31" s="153">
        <f t="shared" si="17"/>
        <v>-9.16715050641894</v>
      </c>
      <c r="AV31" s="153">
        <f t="shared" si="18"/>
        <v>-39.264990328820119</v>
      </c>
      <c r="AW31" s="153">
        <f t="shared" si="19"/>
        <v>-11.209655068154904</v>
      </c>
      <c r="AY31" s="153">
        <f t="shared" si="20"/>
        <v>-81.101086561827884</v>
      </c>
      <c r="AZ31" s="153">
        <f t="shared" si="21"/>
        <v>-53.895019483283669</v>
      </c>
      <c r="BA31" s="153">
        <f t="shared" si="22"/>
        <v>-89.261285909712711</v>
      </c>
      <c r="BB31" s="153">
        <f t="shared" si="23"/>
        <v>-64.690440167129253</v>
      </c>
    </row>
    <row r="32" spans="1:54" s="33" customFormat="1" x14ac:dyDescent="0.25">
      <c r="A32" s="33" t="s">
        <v>23</v>
      </c>
      <c r="B32" s="34">
        <v>91324</v>
      </c>
      <c r="C32" s="34">
        <v>112087</v>
      </c>
      <c r="D32" s="34">
        <v>8405</v>
      </c>
      <c r="E32" s="34">
        <f t="shared" si="1"/>
        <v>211816</v>
      </c>
      <c r="G32" s="34">
        <v>64483</v>
      </c>
      <c r="H32" s="34">
        <v>94943</v>
      </c>
      <c r="I32" s="34">
        <v>5341</v>
      </c>
      <c r="J32" s="34">
        <f>G32+H32+I32</f>
        <v>164767</v>
      </c>
      <c r="L32" s="34">
        <v>49233</v>
      </c>
      <c r="M32" s="34">
        <v>84446</v>
      </c>
      <c r="N32" s="34">
        <v>3619</v>
      </c>
      <c r="O32" s="34">
        <f t="shared" si="3"/>
        <v>137298</v>
      </c>
      <c r="Q32" s="34">
        <v>36537</v>
      </c>
      <c r="R32" s="34">
        <v>66802</v>
      </c>
      <c r="S32" s="34">
        <v>2446</v>
      </c>
      <c r="T32" s="34">
        <f t="shared" si="4"/>
        <v>105785</v>
      </c>
      <c r="V32" s="34">
        <v>30530</v>
      </c>
      <c r="W32" s="34">
        <v>59930</v>
      </c>
      <c r="X32" s="34">
        <v>2100</v>
      </c>
      <c r="Y32" s="34">
        <f t="shared" si="5"/>
        <v>92560</v>
      </c>
      <c r="Z32" s="34"/>
      <c r="AA32" s="34">
        <v>25420</v>
      </c>
      <c r="AB32" s="34">
        <v>56932</v>
      </c>
      <c r="AC32" s="34">
        <v>1762</v>
      </c>
      <c r="AD32" s="34">
        <f t="shared" si="6"/>
        <v>84114</v>
      </c>
      <c r="AF32" s="34">
        <v>21397</v>
      </c>
      <c r="AG32" s="34">
        <v>53588</v>
      </c>
      <c r="AH32" s="34">
        <v>1029</v>
      </c>
      <c r="AI32" s="34">
        <f t="shared" si="7"/>
        <v>76014</v>
      </c>
      <c r="AK32" s="36">
        <f t="shared" si="8"/>
        <v>-15.826121164437451</v>
      </c>
      <c r="AL32" s="36">
        <f t="shared" si="9"/>
        <v>-5.8736738565305977</v>
      </c>
      <c r="AM32" s="36">
        <f t="shared" si="10"/>
        <v>-41.600454029511916</v>
      </c>
      <c r="AN32" s="36">
        <f t="shared" si="11"/>
        <v>-9.6297881446608162</v>
      </c>
      <c r="AP32" s="36">
        <f t="shared" si="12"/>
        <v>-76.570233454513598</v>
      </c>
      <c r="AQ32" s="36">
        <f t="shared" si="13"/>
        <v>-52.190709002828164</v>
      </c>
      <c r="AR32" s="36">
        <f t="shared" si="14"/>
        <v>-87.757287328970847</v>
      </c>
      <c r="AS32" s="36">
        <f t="shared" si="15"/>
        <v>-64.113192582241183</v>
      </c>
      <c r="AT32" s="153">
        <f t="shared" si="16"/>
        <v>-15.826121164437451</v>
      </c>
      <c r="AU32" s="153">
        <f t="shared" si="17"/>
        <v>-5.8736738565305977</v>
      </c>
      <c r="AV32" s="153">
        <f t="shared" si="18"/>
        <v>-41.600454029511916</v>
      </c>
      <c r="AW32" s="153">
        <f t="shared" si="19"/>
        <v>-9.6297881446608162</v>
      </c>
      <c r="AY32" s="153">
        <f t="shared" si="20"/>
        <v>-76.570233454513598</v>
      </c>
      <c r="AZ32" s="153">
        <f t="shared" si="21"/>
        <v>-52.190709002828164</v>
      </c>
      <c r="BA32" s="153">
        <f t="shared" si="22"/>
        <v>-87.757287328970847</v>
      </c>
      <c r="BB32" s="153">
        <f t="shared" si="23"/>
        <v>-64.113192582241183</v>
      </c>
    </row>
    <row r="33" spans="1:54" s="33" customFormat="1" ht="15" customHeight="1" x14ac:dyDescent="0.25">
      <c r="A33" s="33" t="s">
        <v>24</v>
      </c>
      <c r="B33" s="34">
        <v>113431</v>
      </c>
      <c r="C33" s="34">
        <v>210517</v>
      </c>
      <c r="D33" s="34">
        <v>22459</v>
      </c>
      <c r="E33" s="34">
        <f t="shared" si="1"/>
        <v>346407</v>
      </c>
      <c r="G33" s="34">
        <v>85417</v>
      </c>
      <c r="H33" s="34">
        <v>173237</v>
      </c>
      <c r="I33" s="34">
        <v>14993</v>
      </c>
      <c r="J33" s="34">
        <f t="shared" si="2"/>
        <v>273647</v>
      </c>
      <c r="L33" s="34">
        <v>63691</v>
      </c>
      <c r="M33" s="34">
        <v>145828</v>
      </c>
      <c r="N33" s="34">
        <v>10593</v>
      </c>
      <c r="O33" s="34">
        <f t="shared" si="3"/>
        <v>220112</v>
      </c>
      <c r="Q33" s="34">
        <v>46357</v>
      </c>
      <c r="R33" s="34">
        <v>114470</v>
      </c>
      <c r="S33" s="34">
        <v>6694</v>
      </c>
      <c r="T33" s="34">
        <f t="shared" si="4"/>
        <v>167521</v>
      </c>
      <c r="V33" s="34">
        <v>40545</v>
      </c>
      <c r="W33" s="34">
        <v>106370</v>
      </c>
      <c r="X33" s="34">
        <v>5636</v>
      </c>
      <c r="Y33" s="34">
        <f t="shared" si="5"/>
        <v>152551</v>
      </c>
      <c r="Z33" s="34"/>
      <c r="AA33" s="34">
        <v>40324</v>
      </c>
      <c r="AB33" s="34">
        <v>98914</v>
      </c>
      <c r="AC33" s="34">
        <v>5002</v>
      </c>
      <c r="AD33" s="34">
        <f t="shared" si="6"/>
        <v>144240</v>
      </c>
      <c r="AF33" s="34">
        <v>37649</v>
      </c>
      <c r="AG33" s="34">
        <v>88628</v>
      </c>
      <c r="AH33" s="34">
        <v>2906</v>
      </c>
      <c r="AI33" s="34">
        <f t="shared" si="7"/>
        <v>129183</v>
      </c>
      <c r="AK33" s="36">
        <f t="shared" si="8"/>
        <v>-6.633766491419502</v>
      </c>
      <c r="AL33" s="36">
        <f t="shared" si="9"/>
        <v>-10.398932405928383</v>
      </c>
      <c r="AM33" s="36">
        <f t="shared" si="10"/>
        <v>-41.903238704518195</v>
      </c>
      <c r="AN33" s="36">
        <f t="shared" si="11"/>
        <v>-10.438851913477537</v>
      </c>
      <c r="AP33" s="36">
        <f t="shared" si="12"/>
        <v>-66.808897038728389</v>
      </c>
      <c r="AQ33" s="36">
        <f t="shared" si="13"/>
        <v>-57.899837067790251</v>
      </c>
      <c r="AR33" s="36">
        <f t="shared" si="14"/>
        <v>-87.060866467785743</v>
      </c>
      <c r="AS33" s="36">
        <f t="shared" si="15"/>
        <v>-62.707739739670387</v>
      </c>
      <c r="AT33" s="153">
        <f t="shared" si="16"/>
        <v>-6.633766491419502</v>
      </c>
      <c r="AU33" s="153">
        <f t="shared" si="17"/>
        <v>-10.398932405928383</v>
      </c>
      <c r="AV33" s="153">
        <f t="shared" si="18"/>
        <v>-41.903238704518195</v>
      </c>
      <c r="AW33" s="153">
        <f t="shared" si="19"/>
        <v>-10.438851913477537</v>
      </c>
      <c r="AY33" s="153">
        <f t="shared" si="20"/>
        <v>-66.808897038728389</v>
      </c>
      <c r="AZ33" s="153">
        <f t="shared" si="21"/>
        <v>-57.899837067790251</v>
      </c>
      <c r="BA33" s="153">
        <f t="shared" si="22"/>
        <v>-87.060866467785743</v>
      </c>
      <c r="BB33" s="153">
        <f t="shared" si="23"/>
        <v>-62.707739739670387</v>
      </c>
    </row>
    <row r="34" spans="1:54" s="33" customFormat="1" x14ac:dyDescent="0.25">
      <c r="A34" s="33" t="s">
        <v>25</v>
      </c>
      <c r="B34" s="34">
        <v>31433</v>
      </c>
      <c r="C34" s="34">
        <v>74750</v>
      </c>
      <c r="D34" s="34">
        <v>10156</v>
      </c>
      <c r="E34" s="34">
        <f t="shared" si="1"/>
        <v>116339</v>
      </c>
      <c r="G34" s="34">
        <v>21540</v>
      </c>
      <c r="H34" s="34">
        <v>59207</v>
      </c>
      <c r="I34" s="34">
        <v>6528</v>
      </c>
      <c r="J34" s="34">
        <f t="shared" si="2"/>
        <v>87275</v>
      </c>
      <c r="L34" s="34">
        <v>15870</v>
      </c>
      <c r="M34" s="34">
        <v>52747</v>
      </c>
      <c r="N34" s="34">
        <v>4503</v>
      </c>
      <c r="O34" s="34">
        <f t="shared" si="3"/>
        <v>73120</v>
      </c>
      <c r="Q34" s="34">
        <v>12186</v>
      </c>
      <c r="R34" s="34">
        <v>40669</v>
      </c>
      <c r="S34" s="34">
        <v>3148</v>
      </c>
      <c r="T34" s="34">
        <f t="shared" si="4"/>
        <v>56003</v>
      </c>
      <c r="V34" s="34">
        <v>11556</v>
      </c>
      <c r="W34" s="34">
        <v>36709</v>
      </c>
      <c r="X34" s="34">
        <v>2351</v>
      </c>
      <c r="Y34" s="34">
        <f t="shared" si="5"/>
        <v>50616</v>
      </c>
      <c r="Z34" s="34"/>
      <c r="AA34" s="34">
        <v>9167</v>
      </c>
      <c r="AB34" s="34">
        <v>35532</v>
      </c>
      <c r="AC34" s="34">
        <v>1792</v>
      </c>
      <c r="AD34" s="34">
        <f t="shared" si="6"/>
        <v>46491</v>
      </c>
      <c r="AF34" s="34">
        <v>6902</v>
      </c>
      <c r="AG34" s="34">
        <v>32878</v>
      </c>
      <c r="AH34" s="34">
        <v>802</v>
      </c>
      <c r="AI34" s="34">
        <f t="shared" si="7"/>
        <v>40582</v>
      </c>
      <c r="AK34" s="36">
        <f t="shared" si="8"/>
        <v>-24.708192429366203</v>
      </c>
      <c r="AL34" s="36">
        <f t="shared" si="9"/>
        <v>-7.4693234267702362</v>
      </c>
      <c r="AM34" s="36">
        <f t="shared" si="10"/>
        <v>-55.245535714285708</v>
      </c>
      <c r="AN34" s="36">
        <f t="shared" si="11"/>
        <v>-12.709986879180917</v>
      </c>
      <c r="AP34" s="36">
        <f t="shared" si="12"/>
        <v>-78.042184964845859</v>
      </c>
      <c r="AQ34" s="36">
        <f t="shared" si="13"/>
        <v>-56.016053511705685</v>
      </c>
      <c r="AR34" s="36">
        <f t="shared" si="14"/>
        <v>-92.103190232374956</v>
      </c>
      <c r="AS34" s="36">
        <f t="shared" si="15"/>
        <v>-65.117458461908726</v>
      </c>
      <c r="AT34" s="153">
        <f t="shared" si="16"/>
        <v>-24.708192429366203</v>
      </c>
      <c r="AU34" s="153">
        <f t="shared" si="17"/>
        <v>-7.4693234267702362</v>
      </c>
      <c r="AV34" s="153">
        <f t="shared" si="18"/>
        <v>-55.245535714285708</v>
      </c>
      <c r="AW34" s="153">
        <f t="shared" si="19"/>
        <v>-12.709986879180917</v>
      </c>
      <c r="AY34" s="153">
        <f>(AF34-B34)/B34*100</f>
        <v>-78.042184964845859</v>
      </c>
      <c r="AZ34" s="153">
        <f t="shared" si="21"/>
        <v>-56.016053511705685</v>
      </c>
      <c r="BA34" s="153">
        <f t="shared" si="22"/>
        <v>-92.103190232374956</v>
      </c>
      <c r="BB34" s="153">
        <f t="shared" si="23"/>
        <v>-65.117458461908726</v>
      </c>
    </row>
    <row r="35" spans="1:54" s="33" customFormat="1" x14ac:dyDescent="0.25">
      <c r="A35" s="33" t="s">
        <v>26</v>
      </c>
      <c r="B35" s="34">
        <v>335086</v>
      </c>
      <c r="C35" s="34">
        <v>573198</v>
      </c>
      <c r="D35" s="34">
        <v>53349</v>
      </c>
      <c r="E35" s="34">
        <f t="shared" si="1"/>
        <v>961633</v>
      </c>
      <c r="G35" s="34">
        <v>248032</v>
      </c>
      <c r="H35" s="34">
        <v>464967</v>
      </c>
      <c r="I35" s="34">
        <v>37280</v>
      </c>
      <c r="J35" s="34">
        <f>J30+J31+J32+J33+J34</f>
        <v>750279</v>
      </c>
      <c r="L35" s="34">
        <f>L30+L31+L32+L33+L34</f>
        <v>179853</v>
      </c>
      <c r="M35" s="34">
        <f t="shared" ref="M35:O35" si="24">M30+M31+M32+M33+M34</f>
        <v>405268</v>
      </c>
      <c r="N35" s="34">
        <f t="shared" si="24"/>
        <v>28285</v>
      </c>
      <c r="O35" s="34">
        <f t="shared" si="24"/>
        <v>613406</v>
      </c>
      <c r="Q35" s="34">
        <f>Q30+Q31+Q32+Q33+Q34</f>
        <v>132938</v>
      </c>
      <c r="R35" s="34">
        <f t="shared" ref="R35:T35" si="25">R30+R31+R32+R33+R34</f>
        <v>323228</v>
      </c>
      <c r="S35" s="34">
        <f t="shared" si="25"/>
        <v>19416</v>
      </c>
      <c r="T35" s="34">
        <f t="shared" si="25"/>
        <v>475582</v>
      </c>
      <c r="V35" s="78">
        <f>V30+V31+V32+V33+V34</f>
        <v>111781</v>
      </c>
      <c r="W35" s="78">
        <f t="shared" ref="W35:X35" si="26">W30+W31+W32+W33+W34</f>
        <v>294238</v>
      </c>
      <c r="X35" s="78">
        <f t="shared" si="26"/>
        <v>14808</v>
      </c>
      <c r="Y35" s="78">
        <f t="shared" si="5"/>
        <v>420827</v>
      </c>
      <c r="Z35" s="10"/>
      <c r="AA35" s="34">
        <f>AA30+AA31+AA32+AA33+AA34</f>
        <v>98093</v>
      </c>
      <c r="AB35" s="34">
        <f t="shared" ref="AB35:AC35" si="27">AB30+AB31+AB32+AB33+AB34</f>
        <v>277406</v>
      </c>
      <c r="AC35" s="34">
        <f t="shared" si="27"/>
        <v>12139</v>
      </c>
      <c r="AD35" s="34">
        <f t="shared" si="6"/>
        <v>387638</v>
      </c>
      <c r="AF35" s="34">
        <v>85441</v>
      </c>
      <c r="AG35" s="34">
        <v>257105</v>
      </c>
      <c r="AH35" s="34">
        <v>6846</v>
      </c>
      <c r="AI35" s="34">
        <f t="shared" si="7"/>
        <v>349392</v>
      </c>
      <c r="AJ35" s="45"/>
      <c r="AK35" s="94">
        <f t="shared" si="8"/>
        <v>-12.897964176852577</v>
      </c>
      <c r="AL35" s="94">
        <f t="shared" si="9"/>
        <v>-7.3181546181409196</v>
      </c>
      <c r="AM35" s="94">
        <f t="shared" si="10"/>
        <v>-43.603262212702859</v>
      </c>
      <c r="AN35" s="94">
        <f t="shared" si="11"/>
        <v>-9.8664217646360779</v>
      </c>
      <c r="AO35" s="45"/>
      <c r="AP35" s="94">
        <f t="shared" si="12"/>
        <v>-74.501769694943988</v>
      </c>
      <c r="AQ35" s="94">
        <f t="shared" si="13"/>
        <v>-55.145516906897797</v>
      </c>
      <c r="AR35" s="94">
        <f t="shared" si="14"/>
        <v>-87.167519541134794</v>
      </c>
      <c r="AS35" s="94">
        <f t="shared" si="15"/>
        <v>-63.666804279803216</v>
      </c>
      <c r="AT35" s="243">
        <f t="shared" si="16"/>
        <v>-12.897964176852577</v>
      </c>
      <c r="AU35" s="243">
        <f t="shared" si="17"/>
        <v>-7.3181546181409196</v>
      </c>
      <c r="AV35" s="243">
        <f t="shared" si="18"/>
        <v>-43.603262212702859</v>
      </c>
      <c r="AW35" s="243">
        <f t="shared" si="19"/>
        <v>-9.8664217646360779</v>
      </c>
      <c r="AX35" s="45"/>
      <c r="AY35" s="243">
        <f t="shared" si="20"/>
        <v>-74.501769694943988</v>
      </c>
      <c r="AZ35" s="243">
        <f t="shared" si="21"/>
        <v>-55.145516906897797</v>
      </c>
      <c r="BA35" s="243">
        <f t="shared" si="22"/>
        <v>-87.167519541134794</v>
      </c>
      <c r="BB35" s="243">
        <f t="shared" si="23"/>
        <v>-63.666804279803216</v>
      </c>
    </row>
    <row r="36" spans="1:54" ht="15" customHeight="1" x14ac:dyDescent="0.25">
      <c r="A36" s="1"/>
      <c r="B36" s="14"/>
      <c r="C36" s="14"/>
      <c r="D36" s="14"/>
      <c r="E36" s="1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92"/>
      <c r="Z36" s="92"/>
      <c r="AA36" s="16"/>
      <c r="AB36" s="16"/>
      <c r="AC36" s="16"/>
      <c r="AD36" s="16"/>
      <c r="AE36" s="1"/>
      <c r="AF36" s="1"/>
      <c r="AG36" s="1"/>
      <c r="AH36" s="1"/>
      <c r="AI36" s="1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</row>
    <row r="37" spans="1:54" customFormat="1" x14ac:dyDescent="0.25">
      <c r="AF37" s="125"/>
      <c r="AG37" s="125"/>
      <c r="AH37" s="125"/>
      <c r="AI37" s="106"/>
      <c r="AJ37" s="125"/>
      <c r="AK37" s="126"/>
      <c r="AL37" s="126"/>
      <c r="AM37" s="126"/>
      <c r="AN37" s="126"/>
      <c r="AO37" s="126"/>
      <c r="AP37" s="98"/>
      <c r="AQ37" s="98"/>
    </row>
    <row r="38" spans="1:54" customFormat="1" ht="30" customHeight="1" x14ac:dyDescent="0.25">
      <c r="AF38" s="125"/>
      <c r="AG38" s="125"/>
      <c r="AH38" s="125"/>
      <c r="AI38" s="125"/>
      <c r="AJ38" s="125"/>
      <c r="AK38" s="126"/>
      <c r="AL38" s="126"/>
      <c r="AM38" s="126"/>
      <c r="AN38" s="126"/>
      <c r="AO38" s="126"/>
      <c r="AP38" s="98"/>
      <c r="AQ38" s="98"/>
    </row>
    <row r="39" spans="1:54" customFormat="1" x14ac:dyDescent="0.25">
      <c r="AF39" s="125"/>
      <c r="AG39" s="125"/>
      <c r="AH39" s="125"/>
      <c r="AI39" s="125"/>
      <c r="AJ39" s="125"/>
      <c r="AK39" s="126"/>
      <c r="AL39" s="126"/>
      <c r="AM39" s="126"/>
      <c r="AN39" s="126"/>
      <c r="AO39" s="126"/>
    </row>
    <row r="40" spans="1:54" customFormat="1" x14ac:dyDescent="0.25">
      <c r="AF40" s="125"/>
      <c r="AG40" s="125"/>
      <c r="AH40" s="125"/>
      <c r="AI40" s="125"/>
      <c r="AJ40" s="125"/>
      <c r="AK40" s="126"/>
      <c r="AL40" s="126"/>
      <c r="AM40" s="126"/>
      <c r="AN40" s="126"/>
      <c r="AO40" s="126"/>
    </row>
    <row r="41" spans="1:54" customFormat="1" x14ac:dyDescent="0.25">
      <c r="AF41" s="125"/>
      <c r="AG41" s="125"/>
      <c r="AH41" s="125"/>
      <c r="AI41" s="125"/>
      <c r="AJ41" s="125"/>
      <c r="AK41" s="126"/>
      <c r="AL41" s="126"/>
      <c r="AM41" s="126"/>
      <c r="AN41" s="126"/>
      <c r="AO41" s="126"/>
    </row>
    <row r="42" spans="1:54" customFormat="1" x14ac:dyDescent="0.25">
      <c r="AF42" s="125"/>
      <c r="AG42" s="125"/>
      <c r="AH42" s="125"/>
      <c r="AI42" s="125"/>
      <c r="AJ42" s="125"/>
      <c r="AK42" s="126"/>
      <c r="AL42" s="126"/>
      <c r="AM42" s="126"/>
      <c r="AN42" s="126"/>
      <c r="AO42" s="126"/>
    </row>
    <row r="43" spans="1:54" customFormat="1" x14ac:dyDescent="0.25">
      <c r="AF43" s="125"/>
      <c r="AG43" s="125"/>
      <c r="AH43" s="125"/>
      <c r="AI43" s="125"/>
      <c r="AJ43" s="125"/>
      <c r="AK43" s="126"/>
      <c r="AL43" s="126"/>
      <c r="AM43" s="126"/>
      <c r="AN43" s="126"/>
      <c r="AO43" s="126"/>
    </row>
    <row r="44" spans="1:54" customFormat="1" x14ac:dyDescent="0.25">
      <c r="AF44" s="125"/>
      <c r="AG44" s="125"/>
      <c r="AH44" s="125"/>
      <c r="AI44" s="125"/>
      <c r="AJ44" s="125"/>
      <c r="AK44" s="126"/>
      <c r="AL44" s="126"/>
      <c r="AM44" s="126"/>
      <c r="AN44" s="126"/>
      <c r="AO44" s="126"/>
    </row>
    <row r="45" spans="1:54" customFormat="1" x14ac:dyDescent="0.25">
      <c r="AF45" s="125"/>
      <c r="AG45" s="125"/>
      <c r="AH45" s="125"/>
      <c r="AI45" s="125"/>
      <c r="AJ45" s="125"/>
      <c r="AK45" s="126"/>
      <c r="AL45" s="126"/>
      <c r="AM45" s="126"/>
      <c r="AN45" s="126"/>
      <c r="AO45" s="126"/>
    </row>
    <row r="46" spans="1:54" customFormat="1" x14ac:dyDescent="0.25">
      <c r="AF46" s="125"/>
      <c r="AG46" s="125"/>
      <c r="AH46" s="125"/>
      <c r="AI46" s="125"/>
      <c r="AJ46" s="125"/>
      <c r="AK46" s="126"/>
      <c r="AL46" s="126"/>
      <c r="AM46" s="126"/>
      <c r="AN46" s="126"/>
      <c r="AO46" s="126"/>
    </row>
    <row r="47" spans="1:54" customFormat="1" x14ac:dyDescent="0.25">
      <c r="AF47" s="125"/>
      <c r="AG47" s="125"/>
      <c r="AH47" s="125"/>
      <c r="AI47" s="125"/>
      <c r="AJ47" s="125"/>
      <c r="AK47" s="126"/>
      <c r="AL47" s="126"/>
      <c r="AM47" s="126"/>
      <c r="AN47" s="126"/>
      <c r="AO47" s="126"/>
    </row>
    <row r="48" spans="1:54" customFormat="1" x14ac:dyDescent="0.25">
      <c r="AF48" s="125"/>
      <c r="AG48" s="125"/>
      <c r="AH48" s="125"/>
      <c r="AI48" s="125"/>
      <c r="AJ48" s="125"/>
      <c r="AK48" s="126"/>
      <c r="AL48" s="126"/>
      <c r="AM48" s="126"/>
      <c r="AN48" s="126"/>
      <c r="AO48" s="126"/>
    </row>
    <row r="49" spans="32:41" customFormat="1" x14ac:dyDescent="0.25">
      <c r="AF49" s="125"/>
      <c r="AG49" s="125"/>
      <c r="AH49" s="125"/>
      <c r="AI49" s="125"/>
      <c r="AJ49" s="125"/>
      <c r="AK49" s="126"/>
      <c r="AL49" s="126"/>
      <c r="AM49" s="126"/>
      <c r="AN49" s="126"/>
      <c r="AO49" s="126"/>
    </row>
    <row r="50" spans="32:41" customFormat="1" x14ac:dyDescent="0.25">
      <c r="AF50" s="125"/>
      <c r="AG50" s="125"/>
      <c r="AH50" s="125"/>
      <c r="AI50" s="125"/>
      <c r="AJ50" s="125"/>
      <c r="AK50" s="126"/>
      <c r="AL50" s="126"/>
      <c r="AM50" s="126"/>
      <c r="AN50" s="126"/>
      <c r="AO50" s="126"/>
    </row>
    <row r="51" spans="32:41" customFormat="1" x14ac:dyDescent="0.25">
      <c r="AF51" s="125"/>
      <c r="AG51" s="125"/>
      <c r="AH51" s="125"/>
      <c r="AI51" s="125"/>
      <c r="AJ51" s="125"/>
      <c r="AK51" s="126"/>
      <c r="AL51" s="126"/>
      <c r="AM51" s="126"/>
      <c r="AN51" s="126"/>
      <c r="AO51" s="126"/>
    </row>
    <row r="52" spans="32:41" customFormat="1" x14ac:dyDescent="0.25">
      <c r="AF52" s="125"/>
      <c r="AG52" s="125"/>
      <c r="AH52" s="125"/>
      <c r="AI52" s="125"/>
      <c r="AJ52" s="125"/>
      <c r="AK52" s="126"/>
      <c r="AL52" s="126"/>
      <c r="AM52" s="126"/>
      <c r="AN52" s="126"/>
      <c r="AO52" s="126"/>
    </row>
    <row r="53" spans="32:41" customFormat="1" x14ac:dyDescent="0.25">
      <c r="AF53" s="125"/>
      <c r="AG53" s="125"/>
      <c r="AH53" s="125"/>
      <c r="AI53" s="125"/>
      <c r="AJ53" s="125"/>
      <c r="AK53" s="126"/>
      <c r="AL53" s="126"/>
      <c r="AM53" s="126"/>
      <c r="AN53" s="126"/>
      <c r="AO53" s="126"/>
    </row>
    <row r="54" spans="32:41" customFormat="1" x14ac:dyDescent="0.25">
      <c r="AF54" s="125"/>
      <c r="AG54" s="125"/>
      <c r="AH54" s="125"/>
      <c r="AI54" s="125"/>
      <c r="AJ54" s="125"/>
      <c r="AK54" s="126"/>
      <c r="AL54" s="126"/>
      <c r="AM54" s="126"/>
      <c r="AN54" s="126"/>
      <c r="AO54" s="126"/>
    </row>
    <row r="55" spans="32:41" customFormat="1" x14ac:dyDescent="0.25">
      <c r="AF55" s="125"/>
      <c r="AG55" s="125"/>
      <c r="AH55" s="125"/>
      <c r="AI55" s="125"/>
      <c r="AJ55" s="125"/>
      <c r="AK55" s="126"/>
      <c r="AL55" s="126"/>
      <c r="AM55" s="126"/>
      <c r="AN55" s="126"/>
      <c r="AO55" s="126"/>
    </row>
    <row r="56" spans="32:41" customFormat="1" x14ac:dyDescent="0.25">
      <c r="AF56" s="125"/>
      <c r="AG56" s="125"/>
      <c r="AH56" s="125"/>
      <c r="AI56" s="125"/>
      <c r="AJ56" s="125"/>
      <c r="AK56" s="126"/>
      <c r="AL56" s="126"/>
      <c r="AM56" s="126"/>
      <c r="AN56" s="126"/>
      <c r="AO56" s="126"/>
    </row>
    <row r="57" spans="32:41" customFormat="1" ht="15" customHeight="1" x14ac:dyDescent="0.25">
      <c r="AF57" s="125"/>
      <c r="AG57" s="125"/>
      <c r="AH57" s="125"/>
      <c r="AI57" s="125"/>
      <c r="AJ57" s="125"/>
      <c r="AK57" s="126"/>
      <c r="AL57" s="126"/>
      <c r="AM57" s="126"/>
      <c r="AN57" s="126"/>
      <c r="AO57" s="126"/>
    </row>
    <row r="58" spans="32:41" customFormat="1" x14ac:dyDescent="0.25">
      <c r="AF58" s="125"/>
      <c r="AG58" s="125"/>
      <c r="AH58" s="125"/>
      <c r="AI58" s="125"/>
      <c r="AJ58" s="125"/>
      <c r="AK58" s="126"/>
      <c r="AL58" s="126"/>
      <c r="AM58" s="126"/>
      <c r="AN58" s="126"/>
      <c r="AO58" s="126"/>
    </row>
    <row r="59" spans="32:41" customFormat="1" x14ac:dyDescent="0.25">
      <c r="AF59" s="125"/>
      <c r="AG59" s="125"/>
      <c r="AH59" s="125"/>
      <c r="AI59" s="125"/>
      <c r="AJ59" s="125"/>
      <c r="AK59" s="126"/>
      <c r="AL59" s="126"/>
      <c r="AM59" s="126"/>
      <c r="AN59" s="126"/>
      <c r="AO59" s="126"/>
    </row>
    <row r="60" spans="32:41" customFormat="1" x14ac:dyDescent="0.25">
      <c r="AF60" s="125"/>
      <c r="AG60" s="125"/>
      <c r="AH60" s="125"/>
      <c r="AI60" s="125"/>
      <c r="AJ60" s="125"/>
      <c r="AK60" s="126"/>
      <c r="AL60" s="126"/>
      <c r="AM60" s="126"/>
      <c r="AN60" s="126"/>
      <c r="AO60" s="126"/>
    </row>
    <row r="61" spans="32:41" customFormat="1" x14ac:dyDescent="0.25">
      <c r="AF61" s="125"/>
      <c r="AG61" s="125"/>
      <c r="AH61" s="125"/>
      <c r="AI61" s="125"/>
      <c r="AJ61" s="125"/>
      <c r="AK61" s="126"/>
      <c r="AL61" s="126"/>
      <c r="AM61" s="126"/>
      <c r="AN61" s="126"/>
      <c r="AO61" s="126"/>
    </row>
    <row r="62" spans="32:41" customFormat="1" x14ac:dyDescent="0.25">
      <c r="AF62" s="125"/>
      <c r="AG62" s="125"/>
      <c r="AH62" s="125"/>
      <c r="AI62" s="125"/>
      <c r="AJ62" s="125"/>
      <c r="AK62" s="126"/>
      <c r="AL62" s="126"/>
      <c r="AM62" s="126"/>
      <c r="AN62" s="126"/>
      <c r="AO62" s="126"/>
    </row>
    <row r="63" spans="32:41" customFormat="1" ht="15" customHeight="1" x14ac:dyDescent="0.25">
      <c r="AF63" s="125"/>
      <c r="AG63" s="125"/>
      <c r="AH63" s="125"/>
      <c r="AI63" s="125"/>
      <c r="AJ63" s="125"/>
      <c r="AK63" s="126"/>
      <c r="AL63" s="126"/>
      <c r="AM63" s="126"/>
      <c r="AN63" s="126"/>
      <c r="AO63" s="126"/>
    </row>
    <row r="64" spans="32:41" customFormat="1" x14ac:dyDescent="0.25">
      <c r="AF64" s="125"/>
      <c r="AG64" s="125"/>
      <c r="AH64" s="125"/>
      <c r="AI64" s="125"/>
      <c r="AJ64" s="125"/>
      <c r="AK64" s="126"/>
      <c r="AL64" s="126"/>
      <c r="AM64" s="126"/>
      <c r="AN64" s="126"/>
      <c r="AO64" s="126"/>
    </row>
    <row r="65" spans="32:41" customFormat="1" x14ac:dyDescent="0.25">
      <c r="AF65" s="125"/>
      <c r="AG65" s="125"/>
      <c r="AH65" s="125"/>
      <c r="AI65" s="125"/>
      <c r="AJ65" s="125"/>
      <c r="AK65" s="126"/>
      <c r="AL65" s="126"/>
      <c r="AM65" s="126"/>
      <c r="AN65" s="126"/>
      <c r="AO65" s="126"/>
    </row>
    <row r="66" spans="32:41" customFormat="1" x14ac:dyDescent="0.25">
      <c r="AF66" s="125"/>
      <c r="AG66" s="125"/>
      <c r="AH66" s="125"/>
      <c r="AI66" s="125"/>
      <c r="AJ66" s="125"/>
      <c r="AK66" s="126"/>
      <c r="AL66" s="126"/>
      <c r="AM66" s="126"/>
      <c r="AN66" s="126"/>
      <c r="AO66" s="126"/>
    </row>
    <row r="67" spans="32:41" customFormat="1" x14ac:dyDescent="0.25">
      <c r="AF67" s="125"/>
      <c r="AG67" s="125"/>
      <c r="AH67" s="125"/>
      <c r="AI67" s="125"/>
      <c r="AJ67" s="125"/>
      <c r="AK67" s="126"/>
      <c r="AL67" s="126"/>
      <c r="AM67" s="126"/>
      <c r="AN67" s="126"/>
      <c r="AO67" s="126"/>
    </row>
    <row r="68" spans="32:41" customFormat="1" x14ac:dyDescent="0.25">
      <c r="AF68" s="125"/>
      <c r="AG68" s="125"/>
      <c r="AH68" s="125"/>
      <c r="AI68" s="125"/>
      <c r="AJ68" s="125"/>
      <c r="AK68" s="126"/>
      <c r="AL68" s="126"/>
      <c r="AM68" s="126"/>
      <c r="AN68" s="126"/>
      <c r="AO68" s="126"/>
    </row>
    <row r="69" spans="32:41" customFormat="1" ht="15" customHeight="1" x14ac:dyDescent="0.25">
      <c r="AF69" s="125"/>
      <c r="AG69" s="125"/>
      <c r="AH69" s="125"/>
      <c r="AI69" s="125"/>
      <c r="AJ69" s="125"/>
      <c r="AK69" s="126"/>
      <c r="AL69" s="126"/>
      <c r="AM69" s="126"/>
      <c r="AN69" s="126"/>
      <c r="AO69" s="126"/>
    </row>
    <row r="70" spans="32:41" customFormat="1" x14ac:dyDescent="0.25">
      <c r="AF70" s="125"/>
      <c r="AG70" s="125"/>
      <c r="AH70" s="125"/>
      <c r="AI70" s="125"/>
      <c r="AJ70" s="125"/>
      <c r="AK70" s="126"/>
      <c r="AL70" s="126"/>
      <c r="AM70" s="126"/>
      <c r="AN70" s="126"/>
      <c r="AO70" s="126"/>
    </row>
    <row r="72" spans="32:41" ht="15" customHeight="1" x14ac:dyDescent="0.25"/>
    <row r="75" spans="32:41" ht="15" customHeight="1" x14ac:dyDescent="0.25"/>
  </sheetData>
  <mergeCells count="12">
    <mergeCell ref="AT4:AW4"/>
    <mergeCell ref="AY4:BB4"/>
    <mergeCell ref="A4:A5"/>
    <mergeCell ref="AK4:AN4"/>
    <mergeCell ref="AP4:AS4"/>
    <mergeCell ref="B4:E4"/>
    <mergeCell ref="G4:J4"/>
    <mergeCell ref="L4:O4"/>
    <mergeCell ref="Q4:T4"/>
    <mergeCell ref="V4:Y4"/>
    <mergeCell ref="AA4:AD4"/>
    <mergeCell ref="AF4:AI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36"/>
  <sheetViews>
    <sheetView zoomScaleNormal="100" workbookViewId="0"/>
  </sheetViews>
  <sheetFormatPr defaultColWidth="8.85546875" defaultRowHeight="15" x14ac:dyDescent="0.25"/>
  <cols>
    <col min="1" max="1" width="26.5703125" customWidth="1"/>
    <col min="2" max="2" width="17.85546875" bestFit="1" customWidth="1"/>
    <col min="3" max="3" width="14.7109375" bestFit="1" customWidth="1"/>
    <col min="4" max="4" width="15.85546875" bestFit="1" customWidth="1"/>
    <col min="5" max="5" width="6.42578125" bestFit="1" customWidth="1"/>
    <col min="6" max="6" width="0.85546875" customWidth="1"/>
    <col min="7" max="7" width="17.85546875" bestFit="1" customWidth="1"/>
    <col min="8" max="8" width="14.7109375" bestFit="1" customWidth="1"/>
    <col min="9" max="9" width="15.85546875" bestFit="1" customWidth="1"/>
    <col min="10" max="10" width="5.42578125" bestFit="1" customWidth="1"/>
    <col min="11" max="11" width="0.85546875" customWidth="1"/>
    <col min="12" max="12" width="17.85546875" bestFit="1" customWidth="1"/>
    <col min="13" max="13" width="14.7109375" bestFit="1" customWidth="1"/>
    <col min="14" max="14" width="15.85546875" bestFit="1" customWidth="1"/>
    <col min="15" max="15" width="5.42578125" bestFit="1" customWidth="1"/>
    <col min="16" max="16" width="0.85546875" customWidth="1"/>
    <col min="17" max="17" width="17.85546875" bestFit="1" customWidth="1"/>
    <col min="18" max="18" width="14.7109375" bestFit="1" customWidth="1"/>
    <col min="19" max="19" width="15.85546875" bestFit="1" customWidth="1"/>
    <col min="20" max="20" width="5.42578125" bestFit="1" customWidth="1"/>
    <col min="21" max="21" width="0.85546875" customWidth="1"/>
    <col min="22" max="22" width="17.85546875" bestFit="1" customWidth="1"/>
    <col min="23" max="23" width="14.7109375" bestFit="1" customWidth="1"/>
    <col min="24" max="24" width="15.85546875" bestFit="1" customWidth="1"/>
    <col min="25" max="25" width="5.42578125" bestFit="1" customWidth="1"/>
    <col min="26" max="26" width="0.85546875" customWidth="1"/>
    <col min="27" max="27" width="17.85546875" style="27" bestFit="1" customWidth="1"/>
    <col min="28" max="28" width="14.7109375" style="27" bestFit="1" customWidth="1"/>
    <col min="29" max="29" width="15.85546875" style="27" bestFit="1" customWidth="1"/>
    <col min="30" max="30" width="6.42578125" style="27" bestFit="1" customWidth="1"/>
    <col min="31" max="31" width="0.85546875" customWidth="1"/>
    <col min="32" max="32" width="17.85546875" style="141" bestFit="1" customWidth="1"/>
    <col min="33" max="33" width="14.7109375" style="141" bestFit="1" customWidth="1"/>
    <col min="34" max="34" width="15.85546875" style="141" bestFit="1" customWidth="1"/>
    <col min="35" max="35" width="6.5703125" style="141" bestFit="1" customWidth="1"/>
    <col min="36" max="36" width="0.85546875" style="141" customWidth="1"/>
    <col min="37" max="37" width="17.85546875" style="141" bestFit="1" customWidth="1"/>
    <col min="38" max="38" width="14.7109375" style="141" bestFit="1" customWidth="1"/>
    <col min="39" max="39" width="15.85546875" style="141" bestFit="1" customWidth="1"/>
    <col min="40" max="40" width="6.5703125" style="141" bestFit="1" customWidth="1"/>
    <col min="41" max="41" width="1.85546875" style="141" customWidth="1"/>
    <col min="42" max="42" width="17.85546875" bestFit="1" customWidth="1"/>
    <col min="43" max="43" width="14.7109375" bestFit="1" customWidth="1"/>
    <col min="44" max="44" width="15.85546875" bestFit="1" customWidth="1"/>
    <col min="45" max="45" width="6.42578125" bestFit="1" customWidth="1"/>
  </cols>
  <sheetData>
    <row r="1" spans="1:48" s="27" customFormat="1" x14ac:dyDescent="0.25">
      <c r="A1" s="35" t="s">
        <v>525</v>
      </c>
      <c r="B1" s="7"/>
      <c r="C1" s="7"/>
      <c r="D1" s="7"/>
      <c r="Y1" s="10"/>
      <c r="Z1" s="10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48" s="27" customFormat="1" x14ac:dyDescent="0.25">
      <c r="A2" s="11" t="s">
        <v>149</v>
      </c>
      <c r="B2" s="7"/>
      <c r="C2" s="7"/>
      <c r="D2" s="7"/>
      <c r="Y2" s="10"/>
      <c r="Z2" s="10"/>
      <c r="AF2" s="141"/>
      <c r="AG2" s="141"/>
      <c r="AH2" s="141"/>
      <c r="AI2" s="141"/>
      <c r="AJ2" s="141"/>
      <c r="AK2" s="141"/>
      <c r="AL2" s="141"/>
      <c r="AM2" s="141"/>
      <c r="AN2" s="141"/>
      <c r="AO2" s="141"/>
    </row>
    <row r="3" spans="1:48" s="27" customFormat="1" x14ac:dyDescent="0.25">
      <c r="A3" s="1"/>
      <c r="B3" s="14"/>
      <c r="C3" s="1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92"/>
      <c r="Z3" s="9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346"/>
      <c r="AQ3" s="346"/>
      <c r="AR3" s="346"/>
      <c r="AS3" s="346"/>
      <c r="AT3" s="342"/>
      <c r="AU3" s="342"/>
      <c r="AV3" s="342"/>
    </row>
    <row r="4" spans="1:48" s="27" customFormat="1" x14ac:dyDescent="0.25">
      <c r="A4" s="504" t="s">
        <v>48</v>
      </c>
      <c r="B4" s="511">
        <v>2013</v>
      </c>
      <c r="C4" s="511"/>
      <c r="D4" s="511"/>
      <c r="E4" s="511"/>
      <c r="G4" s="493">
        <v>2014</v>
      </c>
      <c r="H4" s="493"/>
      <c r="I4" s="493"/>
      <c r="J4" s="493"/>
      <c r="L4" s="493">
        <v>2015</v>
      </c>
      <c r="M4" s="493"/>
      <c r="N4" s="493"/>
      <c r="O4" s="493"/>
      <c r="Q4" s="493">
        <v>2016</v>
      </c>
      <c r="R4" s="493"/>
      <c r="S4" s="493"/>
      <c r="T4" s="493"/>
      <c r="V4" s="494">
        <v>2017</v>
      </c>
      <c r="W4" s="494"/>
      <c r="X4" s="494"/>
      <c r="Y4" s="494"/>
      <c r="Z4" s="143"/>
      <c r="AA4" s="494">
        <v>2018</v>
      </c>
      <c r="AB4" s="494"/>
      <c r="AC4" s="494"/>
      <c r="AD4" s="494"/>
      <c r="AF4" s="493">
        <v>2019</v>
      </c>
      <c r="AG4" s="493"/>
      <c r="AH4" s="493"/>
      <c r="AI4" s="493"/>
      <c r="AJ4" s="141"/>
      <c r="AK4" s="512" t="s">
        <v>93</v>
      </c>
      <c r="AL4" s="512"/>
      <c r="AM4" s="512"/>
      <c r="AN4" s="512"/>
      <c r="AO4" s="141"/>
      <c r="AP4" s="512" t="s">
        <v>94</v>
      </c>
      <c r="AQ4" s="512"/>
      <c r="AR4" s="512"/>
      <c r="AS4" s="512"/>
    </row>
    <row r="5" spans="1:48" s="27" customFormat="1" x14ac:dyDescent="0.25">
      <c r="A5" s="505"/>
      <c r="B5" s="14" t="s">
        <v>47</v>
      </c>
      <c r="C5" s="14" t="s">
        <v>46</v>
      </c>
      <c r="D5" s="14" t="s">
        <v>49</v>
      </c>
      <c r="E5" s="1" t="s">
        <v>0</v>
      </c>
      <c r="F5" s="1"/>
      <c r="G5" s="1" t="s">
        <v>47</v>
      </c>
      <c r="H5" s="1" t="s">
        <v>46</v>
      </c>
      <c r="I5" s="1" t="s">
        <v>49</v>
      </c>
      <c r="J5" s="1" t="s">
        <v>0</v>
      </c>
      <c r="K5" s="1"/>
      <c r="L5" s="14" t="s">
        <v>47</v>
      </c>
      <c r="M5" s="14" t="s">
        <v>46</v>
      </c>
      <c r="N5" s="14" t="s">
        <v>49</v>
      </c>
      <c r="O5" s="1" t="s">
        <v>0</v>
      </c>
      <c r="P5" s="1"/>
      <c r="Q5" s="14" t="s">
        <v>47</v>
      </c>
      <c r="R5" s="14" t="s">
        <v>46</v>
      </c>
      <c r="S5" s="14" t="s">
        <v>49</v>
      </c>
      <c r="T5" s="1" t="s">
        <v>0</v>
      </c>
      <c r="U5" s="1"/>
      <c r="V5" s="14" t="s">
        <v>47</v>
      </c>
      <c r="W5" s="14" t="s">
        <v>46</v>
      </c>
      <c r="X5" s="14" t="s">
        <v>49</v>
      </c>
      <c r="Y5" s="1" t="s">
        <v>0</v>
      </c>
      <c r="Z5" s="92"/>
      <c r="AA5" s="14" t="s">
        <v>47</v>
      </c>
      <c r="AB5" s="14" t="s">
        <v>46</v>
      </c>
      <c r="AC5" s="14" t="s">
        <v>49</v>
      </c>
      <c r="AD5" s="1" t="s">
        <v>0</v>
      </c>
      <c r="AE5" s="1"/>
      <c r="AF5" s="14" t="s">
        <v>47</v>
      </c>
      <c r="AG5" s="14" t="s">
        <v>46</v>
      </c>
      <c r="AH5" s="14" t="s">
        <v>49</v>
      </c>
      <c r="AI5" s="1" t="s">
        <v>0</v>
      </c>
      <c r="AJ5" s="1"/>
      <c r="AK5" s="14" t="s">
        <v>47</v>
      </c>
      <c r="AL5" s="14" t="s">
        <v>46</v>
      </c>
      <c r="AM5" s="14" t="s">
        <v>49</v>
      </c>
      <c r="AN5" s="1" t="s">
        <v>0</v>
      </c>
      <c r="AO5" s="1"/>
      <c r="AP5" s="14" t="s">
        <v>47</v>
      </c>
      <c r="AQ5" s="14" t="s">
        <v>46</v>
      </c>
      <c r="AR5" s="14" t="s">
        <v>49</v>
      </c>
      <c r="AS5" s="1" t="s">
        <v>0</v>
      </c>
    </row>
    <row r="6" spans="1:48" s="277" customFormat="1" x14ac:dyDescent="0.25">
      <c r="A6" s="119"/>
      <c r="B6" s="12"/>
      <c r="C6" s="12"/>
      <c r="D6" s="12"/>
      <c r="E6" s="2"/>
      <c r="F6" s="2"/>
      <c r="G6" s="2"/>
      <c r="H6" s="2"/>
      <c r="I6" s="2"/>
      <c r="J6" s="2"/>
      <c r="K6" s="2"/>
      <c r="L6" s="12"/>
      <c r="M6" s="12"/>
      <c r="N6" s="12"/>
      <c r="O6" s="2"/>
      <c r="P6" s="2"/>
      <c r="Q6" s="12"/>
      <c r="R6" s="12"/>
      <c r="S6" s="12"/>
      <c r="T6" s="2"/>
      <c r="U6" s="2"/>
      <c r="V6" s="12"/>
      <c r="W6" s="12"/>
      <c r="X6" s="12"/>
      <c r="Y6" s="2"/>
      <c r="Z6" s="10"/>
      <c r="AA6" s="12"/>
      <c r="AB6" s="12"/>
      <c r="AC6" s="12"/>
      <c r="AD6" s="2"/>
      <c r="AE6" s="2"/>
      <c r="AF6" s="12"/>
      <c r="AG6" s="12"/>
      <c r="AH6" s="12"/>
      <c r="AI6" s="2"/>
      <c r="AJ6" s="2"/>
      <c r="AK6" s="12"/>
      <c r="AL6" s="12"/>
      <c r="AM6" s="12"/>
      <c r="AN6" s="2"/>
      <c r="AO6" s="2"/>
      <c r="AP6" s="12"/>
      <c r="AQ6" s="12"/>
      <c r="AR6" s="12"/>
      <c r="AS6" s="2"/>
    </row>
    <row r="7" spans="1:48" s="27" customFormat="1" x14ac:dyDescent="0.25">
      <c r="A7" s="27" t="s">
        <v>37</v>
      </c>
      <c r="B7" s="13">
        <v>28.732219612708821</v>
      </c>
      <c r="C7" s="13">
        <v>65.999025125182783</v>
      </c>
      <c r="D7" s="13">
        <v>5.2687552621083888</v>
      </c>
      <c r="E7" s="13">
        <v>100</v>
      </c>
      <c r="G7" s="13">
        <v>31.360555463713009</v>
      </c>
      <c r="H7" s="13">
        <v>64.258555133079852</v>
      </c>
      <c r="I7" s="13">
        <v>4.3808894032071413</v>
      </c>
      <c r="J7" s="13">
        <v>100</v>
      </c>
      <c r="L7" s="13">
        <v>24.809674594084754</v>
      </c>
      <c r="M7" s="13">
        <v>71.265916593680529</v>
      </c>
      <c r="N7" s="13">
        <v>3.9244088122347232</v>
      </c>
      <c r="O7" s="13">
        <v>100</v>
      </c>
      <c r="Q7" s="13">
        <v>18.281002748396769</v>
      </c>
      <c r="R7" s="13">
        <v>78.337636378779038</v>
      </c>
      <c r="S7" s="13">
        <v>3.3813608728241857</v>
      </c>
      <c r="T7" s="13">
        <v>100</v>
      </c>
      <c r="V7" s="13">
        <v>17.773352115412639</v>
      </c>
      <c r="W7" s="13">
        <v>79.404478554427556</v>
      </c>
      <c r="X7" s="13">
        <v>2.8221693301598094</v>
      </c>
      <c r="Y7" s="13">
        <v>100</v>
      </c>
      <c r="Z7" s="10"/>
      <c r="AA7" s="8">
        <v>15.221987315010571</v>
      </c>
      <c r="AB7" s="8">
        <v>81.469344608879496</v>
      </c>
      <c r="AC7" s="8">
        <v>3.3086680761099365</v>
      </c>
      <c r="AD7" s="8">
        <v>100</v>
      </c>
      <c r="AF7" s="8">
        <f>'Tav10'!AF7/'Tav10'!$AI7*100</f>
        <v>14.000444988319058</v>
      </c>
      <c r="AG7" s="8">
        <f>'Tav10'!AG7/'Tav10'!$AI7*100</f>
        <v>83.824674602291694</v>
      </c>
      <c r="AH7" s="8">
        <f>'Tav10'!AH7/'Tav10'!$AI7*100</f>
        <v>2.1748804093892535</v>
      </c>
      <c r="AI7" s="8">
        <f>'Tav10'!AI7/'Tav10'!$AI7*100</f>
        <v>100</v>
      </c>
      <c r="AJ7" s="141"/>
      <c r="AK7" s="8">
        <f>AF7-AA7</f>
        <v>-1.2215423266915124</v>
      </c>
      <c r="AL7" s="8">
        <f>AG7-AB7</f>
        <v>2.3553299934121981</v>
      </c>
      <c r="AM7" s="8">
        <f>AH7-AC7</f>
        <v>-1.133787666720683</v>
      </c>
      <c r="AN7" s="8">
        <f>AI7-AD7</f>
        <v>0</v>
      </c>
      <c r="AO7" s="141"/>
      <c r="AP7" s="8">
        <f>AF7-B7</f>
        <v>-14.731774624389763</v>
      </c>
      <c r="AQ7" s="8">
        <f>AG7-C7</f>
        <v>17.825649477108911</v>
      </c>
      <c r="AR7" s="8">
        <f>AH7-D7</f>
        <v>-3.0938748527191353</v>
      </c>
      <c r="AS7" s="8">
        <f>AI7-E7</f>
        <v>0</v>
      </c>
    </row>
    <row r="8" spans="1:48" s="27" customFormat="1" x14ac:dyDescent="0.25">
      <c r="A8" s="277" t="s">
        <v>117</v>
      </c>
      <c r="B8" s="13">
        <v>47.835051546391753</v>
      </c>
      <c r="C8" s="13">
        <v>51.237113402061851</v>
      </c>
      <c r="D8" s="13">
        <v>0.92783505154639179</v>
      </c>
      <c r="E8" s="13">
        <v>100</v>
      </c>
      <c r="G8" s="13">
        <v>50.792171481826657</v>
      </c>
      <c r="H8" s="13">
        <v>48.555452003727865</v>
      </c>
      <c r="I8" s="13">
        <v>0.65237651444547995</v>
      </c>
      <c r="J8" s="13">
        <v>100</v>
      </c>
      <c r="L8" s="13">
        <v>30.831973898858074</v>
      </c>
      <c r="M8" s="13">
        <v>62.31647634584013</v>
      </c>
      <c r="N8" s="13">
        <v>6.8515497553017948</v>
      </c>
      <c r="O8" s="13">
        <v>100</v>
      </c>
      <c r="Q8" s="13">
        <v>33.181818181818187</v>
      </c>
      <c r="R8" s="13">
        <v>59.77272727272728</v>
      </c>
      <c r="S8" s="13">
        <v>7.045454545454545</v>
      </c>
      <c r="T8" s="13">
        <v>100</v>
      </c>
      <c r="V8" s="13">
        <v>21.348314606741571</v>
      </c>
      <c r="W8" s="13">
        <v>74.719101123595507</v>
      </c>
      <c r="X8" s="13">
        <v>3.9325842696629212</v>
      </c>
      <c r="Y8" s="13">
        <v>100</v>
      </c>
      <c r="Z8" s="10"/>
      <c r="AA8" s="8">
        <v>24.020887728459531</v>
      </c>
      <c r="AB8" s="8">
        <v>73.107049608355084</v>
      </c>
      <c r="AC8" s="8">
        <v>2.8720626631853787</v>
      </c>
      <c r="AD8" s="8">
        <v>100</v>
      </c>
      <c r="AF8" s="8">
        <f>'Tav10'!AF8/'Tav10'!$AI8*100</f>
        <v>14.285714285714285</v>
      </c>
      <c r="AG8" s="8">
        <f>'Tav10'!AG8/'Tav10'!$AI8*100</f>
        <v>84.438775510204081</v>
      </c>
      <c r="AH8" s="8">
        <f>'Tav10'!AH8/'Tav10'!$AI8*100</f>
        <v>1.2755102040816326</v>
      </c>
      <c r="AI8" s="8">
        <f>'Tav10'!AI8/'Tav10'!$AI8*100</f>
        <v>100</v>
      </c>
      <c r="AJ8" s="141"/>
      <c r="AK8" s="8">
        <f t="shared" ref="AK8:AK25" si="0">AF8-AA8</f>
        <v>-9.7351734427452463</v>
      </c>
      <c r="AL8" s="8">
        <f t="shared" ref="AL8:AL25" si="1">AG8-AB8</f>
        <v>11.331725901848998</v>
      </c>
      <c r="AM8" s="8">
        <f t="shared" ref="AM8:AM25" si="2">AH8-AC8</f>
        <v>-1.5965524591037461</v>
      </c>
      <c r="AN8" s="8">
        <f t="shared" ref="AN8:AN25" si="3">AI8-AD8</f>
        <v>0</v>
      </c>
      <c r="AO8" s="141"/>
      <c r="AP8" s="8">
        <f t="shared" ref="AP8:AP35" si="4">AF8-B8</f>
        <v>-33.549337260677468</v>
      </c>
      <c r="AQ8" s="8">
        <f t="shared" ref="AQ8:AQ35" si="5">AG8-C8</f>
        <v>33.20166210814223</v>
      </c>
      <c r="AR8" s="8">
        <f t="shared" ref="AR8:AR35" si="6">AH8-D8</f>
        <v>0.34767515253524084</v>
      </c>
      <c r="AS8" s="8">
        <f t="shared" ref="AS8:AS35" si="7">AI8-E8</f>
        <v>0</v>
      </c>
    </row>
    <row r="9" spans="1:48" s="27" customFormat="1" x14ac:dyDescent="0.25">
      <c r="A9" s="27" t="s">
        <v>5</v>
      </c>
      <c r="B9" s="13">
        <v>29.03400256878253</v>
      </c>
      <c r="C9" s="13">
        <v>69.282768877171634</v>
      </c>
      <c r="D9" s="13">
        <v>1.6832285540458327</v>
      </c>
      <c r="E9" s="13">
        <v>100</v>
      </c>
      <c r="G9" s="13">
        <v>30.852433685294876</v>
      </c>
      <c r="H9" s="13">
        <v>67.4478496008241</v>
      </c>
      <c r="I9" s="13">
        <v>1.6997167138810201</v>
      </c>
      <c r="J9" s="13">
        <v>100</v>
      </c>
      <c r="L9" s="13">
        <v>25.190516511430989</v>
      </c>
      <c r="M9" s="13">
        <v>72.078746824724803</v>
      </c>
      <c r="N9" s="13">
        <v>2.7307366638441999</v>
      </c>
      <c r="O9" s="13">
        <v>100</v>
      </c>
      <c r="Q9" s="13">
        <v>27.275111460792029</v>
      </c>
      <c r="R9" s="13">
        <v>71.321793863099927</v>
      </c>
      <c r="S9" s="13">
        <v>1.4030946761080514</v>
      </c>
      <c r="T9" s="13">
        <v>100</v>
      </c>
      <c r="V9" s="13">
        <v>21.879001280409732</v>
      </c>
      <c r="W9" s="13">
        <v>76.936619718309856</v>
      </c>
      <c r="X9" s="13">
        <v>1.1843790012804098</v>
      </c>
      <c r="Y9" s="13">
        <v>100</v>
      </c>
      <c r="Z9" s="10"/>
      <c r="AA9" s="8">
        <v>22.19299687654118</v>
      </c>
      <c r="AB9" s="8">
        <v>76.689133651158969</v>
      </c>
      <c r="AC9" s="8">
        <v>1.1178694722998519</v>
      </c>
      <c r="AD9" s="8">
        <v>100</v>
      </c>
      <c r="AF9" s="8">
        <f>'Tav10'!AF9/'Tav10'!$AI9*100</f>
        <v>17.649755501222494</v>
      </c>
      <c r="AG9" s="8">
        <f>'Tav10'!AG9/'Tav10'!$AI9*100</f>
        <v>81.662591687041569</v>
      </c>
      <c r="AH9" s="8">
        <f>'Tav10'!AH9/'Tav10'!$AI9*100</f>
        <v>0.68765281173594128</v>
      </c>
      <c r="AI9" s="8">
        <f>'Tav10'!AI9/'Tav10'!$AI9*100</f>
        <v>100</v>
      </c>
      <c r="AJ9" s="141"/>
      <c r="AK9" s="8">
        <f t="shared" si="0"/>
        <v>-4.5432413753186864</v>
      </c>
      <c r="AL9" s="8">
        <f t="shared" si="1"/>
        <v>4.9734580358826008</v>
      </c>
      <c r="AM9" s="8">
        <f t="shared" si="2"/>
        <v>-0.43021666056391061</v>
      </c>
      <c r="AN9" s="8">
        <f t="shared" si="3"/>
        <v>0</v>
      </c>
      <c r="AO9" s="141"/>
      <c r="AP9" s="8">
        <f t="shared" si="4"/>
        <v>-11.384247067560036</v>
      </c>
      <c r="AQ9" s="8">
        <f t="shared" si="5"/>
        <v>12.379822809869935</v>
      </c>
      <c r="AR9" s="8">
        <f t="shared" si="6"/>
        <v>-0.99557574230989143</v>
      </c>
      <c r="AS9" s="8">
        <f t="shared" si="7"/>
        <v>0</v>
      </c>
    </row>
    <row r="10" spans="1:48" s="27" customFormat="1" x14ac:dyDescent="0.25">
      <c r="A10" s="27" t="s">
        <v>6</v>
      </c>
      <c r="B10" s="13">
        <v>35.902224402750633</v>
      </c>
      <c r="C10" s="13">
        <v>58.741325145800857</v>
      </c>
      <c r="D10" s="13">
        <v>5.356450451448513</v>
      </c>
      <c r="E10" s="13">
        <v>100</v>
      </c>
      <c r="G10" s="13">
        <v>34.851806252064506</v>
      </c>
      <c r="H10" s="13">
        <v>58.301552505930751</v>
      </c>
      <c r="I10" s="13">
        <v>6.8466412420047442</v>
      </c>
      <c r="J10" s="13">
        <v>100</v>
      </c>
      <c r="L10" s="13">
        <v>29.339879978177851</v>
      </c>
      <c r="M10" s="13">
        <v>62.269503546099294</v>
      </c>
      <c r="N10" s="13">
        <v>8.3906164757228598</v>
      </c>
      <c r="O10" s="13">
        <v>100</v>
      </c>
      <c r="Q10" s="13">
        <v>28.49726479567326</v>
      </c>
      <c r="R10" s="13">
        <v>63.332765113359891</v>
      </c>
      <c r="S10" s="13">
        <v>8.1699700909668529</v>
      </c>
      <c r="T10" s="13">
        <v>100</v>
      </c>
      <c r="V10" s="13">
        <v>26.532017027443167</v>
      </c>
      <c r="W10" s="13">
        <v>67.265646227696763</v>
      </c>
      <c r="X10" s="13">
        <v>6.2023367448600677</v>
      </c>
      <c r="Y10" s="13">
        <v>100</v>
      </c>
      <c r="Z10" s="10"/>
      <c r="AA10" s="8">
        <v>22.402447713651032</v>
      </c>
      <c r="AB10" s="8">
        <v>72.649733853053363</v>
      </c>
      <c r="AC10" s="8">
        <v>4.9478184332956117</v>
      </c>
      <c r="AD10" s="8">
        <v>100</v>
      </c>
      <c r="AF10" s="8">
        <f>'Tav10'!AF10/'Tav10'!$AI10*100</f>
        <v>20.706873144803147</v>
      </c>
      <c r="AG10" s="8">
        <f>'Tav10'!AG10/'Tav10'!$AI10*100</f>
        <v>76.177546653167354</v>
      </c>
      <c r="AH10" s="8">
        <f>'Tav10'!AH10/'Tav10'!$AI10*100</f>
        <v>3.1155802020294989</v>
      </c>
      <c r="AI10" s="8">
        <f>'Tav10'!AI10/'Tav10'!$AI10*100</f>
        <v>100</v>
      </c>
      <c r="AJ10" s="141"/>
      <c r="AK10" s="8">
        <f t="shared" si="0"/>
        <v>-1.6955745688478849</v>
      </c>
      <c r="AL10" s="8">
        <f t="shared" si="1"/>
        <v>3.5278128001139919</v>
      </c>
      <c r="AM10" s="8">
        <f t="shared" si="2"/>
        <v>-1.8322382312661127</v>
      </c>
      <c r="AN10" s="8">
        <f t="shared" si="3"/>
        <v>0</v>
      </c>
      <c r="AO10" s="141"/>
      <c r="AP10" s="8">
        <f t="shared" si="4"/>
        <v>-15.195351257947486</v>
      </c>
      <c r="AQ10" s="8">
        <f t="shared" si="5"/>
        <v>17.436221507366497</v>
      </c>
      <c r="AR10" s="8">
        <f t="shared" si="6"/>
        <v>-2.240870249419014</v>
      </c>
      <c r="AS10" s="8">
        <f t="shared" si="7"/>
        <v>0</v>
      </c>
    </row>
    <row r="11" spans="1:48" s="27" customFormat="1" x14ac:dyDescent="0.25">
      <c r="A11" s="277" t="s">
        <v>118</v>
      </c>
      <c r="B11" s="13">
        <v>44.913573250212522</v>
      </c>
      <c r="C11" s="13">
        <v>51.714366676112213</v>
      </c>
      <c r="D11" s="13">
        <v>3.3720600736752622</v>
      </c>
      <c r="E11" s="13">
        <v>100</v>
      </c>
      <c r="G11" s="13">
        <v>35.449927431059507</v>
      </c>
      <c r="H11" s="13">
        <v>60.159651669085633</v>
      </c>
      <c r="I11" s="13">
        <v>4.3904208998548615</v>
      </c>
      <c r="J11" s="13">
        <v>100</v>
      </c>
      <c r="L11" s="13">
        <v>32.56003256003256</v>
      </c>
      <c r="M11" s="13">
        <v>62.637362637362635</v>
      </c>
      <c r="N11" s="13">
        <v>4.8026048026048027</v>
      </c>
      <c r="O11" s="13">
        <v>100</v>
      </c>
      <c r="Q11" s="13">
        <v>25.26657394529439</v>
      </c>
      <c r="R11" s="13">
        <v>71.812702828001846</v>
      </c>
      <c r="S11" s="13">
        <v>2.9207232267037551</v>
      </c>
      <c r="T11" s="13">
        <v>100</v>
      </c>
      <c r="V11" s="13">
        <v>23.867069486404834</v>
      </c>
      <c r="W11" s="13">
        <v>74.924471299093653</v>
      </c>
      <c r="X11" s="13">
        <v>1.2084592145015105</v>
      </c>
      <c r="Y11" s="13">
        <v>100</v>
      </c>
      <c r="Z11" s="10"/>
      <c r="AA11" s="8">
        <v>21.364576154376291</v>
      </c>
      <c r="AB11" s="8">
        <v>77.325982081323232</v>
      </c>
      <c r="AC11" s="8">
        <v>1.3094417643004823</v>
      </c>
      <c r="AD11" s="8">
        <v>100</v>
      </c>
      <c r="AF11" s="8">
        <f>'Tav10'!AF11/'Tav10'!$AI11*100</f>
        <v>17.907303370786519</v>
      </c>
      <c r="AG11" s="8">
        <f>'Tav10'!AG11/'Tav10'!$AI11*100</f>
        <v>80.969101123595507</v>
      </c>
      <c r="AH11" s="8">
        <f>'Tav10'!AH11/'Tav10'!$AI11*100</f>
        <v>1.1235955056179776</v>
      </c>
      <c r="AI11" s="8">
        <f>'Tav10'!AI11/'Tav10'!$AI11*100</f>
        <v>100</v>
      </c>
      <c r="AJ11" s="141"/>
      <c r="AK11" s="8">
        <f t="shared" si="0"/>
        <v>-3.4572727835897723</v>
      </c>
      <c r="AL11" s="8">
        <f t="shared" si="1"/>
        <v>3.643119042272275</v>
      </c>
      <c r="AM11" s="8">
        <f t="shared" si="2"/>
        <v>-0.18584625868250471</v>
      </c>
      <c r="AN11" s="8">
        <f t="shared" si="3"/>
        <v>0</v>
      </c>
      <c r="AO11" s="141"/>
      <c r="AP11" s="8">
        <f t="shared" si="4"/>
        <v>-27.006269879426004</v>
      </c>
      <c r="AQ11" s="8">
        <f t="shared" si="5"/>
        <v>29.254734447483294</v>
      </c>
      <c r="AR11" s="8">
        <f t="shared" si="6"/>
        <v>-2.2484645680572846</v>
      </c>
      <c r="AS11" s="8">
        <f t="shared" si="7"/>
        <v>0</v>
      </c>
    </row>
    <row r="12" spans="1:48" s="27" customFormat="1" x14ac:dyDescent="0.25">
      <c r="A12" s="27" t="s">
        <v>3</v>
      </c>
      <c r="B12" s="13">
        <v>36.655052264808361</v>
      </c>
      <c r="C12" s="13">
        <v>56.79442508710801</v>
      </c>
      <c r="D12" s="13">
        <v>6.5505226480836232</v>
      </c>
      <c r="E12" s="13">
        <v>100</v>
      </c>
      <c r="G12" s="13">
        <v>18.959107806691449</v>
      </c>
      <c r="H12" s="13">
        <v>71.6542750929368</v>
      </c>
      <c r="I12" s="13">
        <v>9.3866171003717476</v>
      </c>
      <c r="J12" s="13">
        <v>100</v>
      </c>
      <c r="L12" s="13">
        <v>19.400000000000002</v>
      </c>
      <c r="M12" s="13">
        <v>71.599999999999994</v>
      </c>
      <c r="N12" s="13">
        <v>9</v>
      </c>
      <c r="O12" s="13">
        <v>100</v>
      </c>
      <c r="Q12" s="13">
        <v>17.261219792865361</v>
      </c>
      <c r="R12" s="13">
        <v>78.826237054085155</v>
      </c>
      <c r="S12" s="13">
        <v>3.9125431530494823</v>
      </c>
      <c r="T12" s="13">
        <v>100</v>
      </c>
      <c r="V12" s="13">
        <v>22.701149425287355</v>
      </c>
      <c r="W12" s="13">
        <v>75.574712643678168</v>
      </c>
      <c r="X12" s="13">
        <v>1.7241379310344827</v>
      </c>
      <c r="Y12" s="13">
        <v>100</v>
      </c>
      <c r="Z12" s="10"/>
      <c r="AA12" s="8">
        <v>12.178387650085764</v>
      </c>
      <c r="AB12" s="8">
        <v>85.591766723842198</v>
      </c>
      <c r="AC12" s="8">
        <v>2.2298456260720414</v>
      </c>
      <c r="AD12" s="8">
        <v>100</v>
      </c>
      <c r="AF12" s="8">
        <f>'Tav10'!AF12/'Tav10'!$AI12*100</f>
        <v>12.261146496815286</v>
      </c>
      <c r="AG12" s="8">
        <f>'Tav10'!AG12/'Tav10'!$AI12*100</f>
        <v>86.30573248407643</v>
      </c>
      <c r="AH12" s="8">
        <f>'Tav10'!AH12/'Tav10'!$AI12*100</f>
        <v>1.4331210191082804</v>
      </c>
      <c r="AI12" s="8">
        <f>'Tav10'!AI12/'Tav10'!$AI12*100</f>
        <v>100</v>
      </c>
      <c r="AJ12" s="141"/>
      <c r="AK12" s="8">
        <f t="shared" si="0"/>
        <v>8.2758846729522162E-2</v>
      </c>
      <c r="AL12" s="8">
        <f t="shared" si="1"/>
        <v>0.71396576023423108</v>
      </c>
      <c r="AM12" s="8">
        <f t="shared" si="2"/>
        <v>-0.79672460696376102</v>
      </c>
      <c r="AN12" s="8">
        <f t="shared" si="3"/>
        <v>0</v>
      </c>
      <c r="AO12" s="141"/>
      <c r="AP12" s="8">
        <f t="shared" si="4"/>
        <v>-24.393905767993076</v>
      </c>
      <c r="AQ12" s="8">
        <f t="shared" si="5"/>
        <v>29.511307396968419</v>
      </c>
      <c r="AR12" s="8">
        <f t="shared" si="6"/>
        <v>-5.117401628975343</v>
      </c>
      <c r="AS12" s="8">
        <f t="shared" si="7"/>
        <v>0</v>
      </c>
    </row>
    <row r="13" spans="1:48" s="27" customFormat="1" x14ac:dyDescent="0.25">
      <c r="A13" s="27" t="s">
        <v>4</v>
      </c>
      <c r="B13" s="13">
        <v>50.573065902578797</v>
      </c>
      <c r="C13" s="13">
        <v>48.233046800382049</v>
      </c>
      <c r="D13" s="13">
        <v>1.1938872970391594</v>
      </c>
      <c r="E13" s="13">
        <v>100</v>
      </c>
      <c r="G13" s="13">
        <v>46.011904761904759</v>
      </c>
      <c r="H13" s="13">
        <v>52.797619047619051</v>
      </c>
      <c r="I13" s="13">
        <v>1.1904761904761905</v>
      </c>
      <c r="J13" s="13">
        <v>100</v>
      </c>
      <c r="L13" s="13">
        <v>41.592312971859982</v>
      </c>
      <c r="M13" s="13">
        <v>56.485929993136587</v>
      </c>
      <c r="N13" s="13">
        <v>1.9217570350034316</v>
      </c>
      <c r="O13" s="13">
        <v>100</v>
      </c>
      <c r="Q13" s="13">
        <v>30.667701863354036</v>
      </c>
      <c r="R13" s="13">
        <v>67.080745341614914</v>
      </c>
      <c r="S13" s="13">
        <v>2.2515527950310559</v>
      </c>
      <c r="T13" s="13">
        <v>100</v>
      </c>
      <c r="V13" s="13">
        <v>24.713242961418143</v>
      </c>
      <c r="W13" s="13">
        <v>74.452554744525543</v>
      </c>
      <c r="X13" s="13">
        <v>0.83420229405630864</v>
      </c>
      <c r="Y13" s="13">
        <v>100</v>
      </c>
      <c r="Z13" s="10"/>
      <c r="AA13" s="8">
        <v>27.534562211981566</v>
      </c>
      <c r="AB13" s="8">
        <v>71.774193548387103</v>
      </c>
      <c r="AC13" s="8">
        <v>0.69124423963133641</v>
      </c>
      <c r="AD13" s="8">
        <v>100</v>
      </c>
      <c r="AF13" s="8">
        <f>'Tav10'!AF13/'Tav10'!$AI13*100</f>
        <v>22.361809045226131</v>
      </c>
      <c r="AG13" s="8">
        <f>'Tav10'!AG13/'Tav10'!$AI13*100</f>
        <v>76.758793969849251</v>
      </c>
      <c r="AH13" s="8">
        <f>'Tav10'!AH13/'Tav10'!$AI13*100</f>
        <v>0.87939698492462315</v>
      </c>
      <c r="AI13" s="8">
        <f>'Tav10'!AI13/'Tav10'!$AI13*100</f>
        <v>100</v>
      </c>
      <c r="AJ13" s="141"/>
      <c r="AK13" s="8">
        <f t="shared" si="0"/>
        <v>-5.1727531667554345</v>
      </c>
      <c r="AL13" s="8">
        <f t="shared" si="1"/>
        <v>4.9846004214621473</v>
      </c>
      <c r="AM13" s="8">
        <f t="shared" si="2"/>
        <v>0.18815274529328674</v>
      </c>
      <c r="AN13" s="8">
        <f t="shared" si="3"/>
        <v>0</v>
      </c>
      <c r="AO13" s="141"/>
      <c r="AP13" s="8">
        <f t="shared" si="4"/>
        <v>-28.211256857352666</v>
      </c>
      <c r="AQ13" s="8">
        <f t="shared" si="5"/>
        <v>28.525747169467202</v>
      </c>
      <c r="AR13" s="8">
        <f t="shared" si="6"/>
        <v>-0.31449031211453626</v>
      </c>
      <c r="AS13" s="8">
        <f t="shared" si="7"/>
        <v>0</v>
      </c>
    </row>
    <row r="14" spans="1:48" s="27" customFormat="1" x14ac:dyDescent="0.25">
      <c r="A14" s="27" t="s">
        <v>7</v>
      </c>
      <c r="B14" s="13">
        <v>38.159902349710102</v>
      </c>
      <c r="C14" s="13">
        <v>59.887091852303939</v>
      </c>
      <c r="D14" s="13">
        <v>1.9530057979859627</v>
      </c>
      <c r="E14" s="13">
        <v>100</v>
      </c>
      <c r="G14" s="13">
        <v>36.114536237840802</v>
      </c>
      <c r="H14" s="13">
        <v>61.775585696670774</v>
      </c>
      <c r="I14" s="13">
        <v>2.1098780654884233</v>
      </c>
      <c r="J14" s="13">
        <v>100</v>
      </c>
      <c r="L14" s="13">
        <v>27.71687933544575</v>
      </c>
      <c r="M14" s="13">
        <v>70.583197739145334</v>
      </c>
      <c r="N14" s="13">
        <v>1.6999229254089236</v>
      </c>
      <c r="O14" s="13">
        <v>100</v>
      </c>
      <c r="Q14" s="13">
        <v>25.791567223548128</v>
      </c>
      <c r="R14" s="13">
        <v>72.39459029435163</v>
      </c>
      <c r="S14" s="13">
        <v>1.8138424821002388</v>
      </c>
      <c r="T14" s="13">
        <v>100</v>
      </c>
      <c r="V14" s="13">
        <v>21.344622772652595</v>
      </c>
      <c r="W14" s="13">
        <v>77.208391254897009</v>
      </c>
      <c r="X14" s="13">
        <v>1.4469859724503982</v>
      </c>
      <c r="Y14" s="13">
        <v>100</v>
      </c>
      <c r="Z14" s="10"/>
      <c r="AA14" s="8">
        <v>21.01202928870293</v>
      </c>
      <c r="AB14" s="8">
        <v>77.8569560669456</v>
      </c>
      <c r="AC14" s="8">
        <v>1.1310146443514644</v>
      </c>
      <c r="AD14" s="8">
        <v>100</v>
      </c>
      <c r="AF14" s="8">
        <f>'Tav10'!AF14/'Tav10'!$AI14*100</f>
        <v>18.592597999854004</v>
      </c>
      <c r="AG14" s="8">
        <f>'Tav10'!AG14/'Tav10'!$AI14*100</f>
        <v>80.421928607927583</v>
      </c>
      <c r="AH14" s="8">
        <f>'Tav10'!AH14/'Tav10'!$AI14*100</f>
        <v>0.98547339221841013</v>
      </c>
      <c r="AI14" s="8">
        <f>'Tav10'!AI14/'Tav10'!$AI14*100</f>
        <v>100</v>
      </c>
      <c r="AJ14" s="141"/>
      <c r="AK14" s="8">
        <f t="shared" si="0"/>
        <v>-2.4194312888489264</v>
      </c>
      <c r="AL14" s="8">
        <f t="shared" si="1"/>
        <v>2.5649725409819837</v>
      </c>
      <c r="AM14" s="8">
        <f t="shared" si="2"/>
        <v>-0.14554125213305424</v>
      </c>
      <c r="AN14" s="8">
        <f t="shared" si="3"/>
        <v>0</v>
      </c>
      <c r="AO14" s="141"/>
      <c r="AP14" s="8">
        <f t="shared" si="4"/>
        <v>-19.567304349856098</v>
      </c>
      <c r="AQ14" s="8">
        <f t="shared" si="5"/>
        <v>20.534836755623644</v>
      </c>
      <c r="AR14" s="8">
        <f t="shared" si="6"/>
        <v>-0.96753240576755262</v>
      </c>
      <c r="AS14" s="8">
        <f t="shared" si="7"/>
        <v>0</v>
      </c>
    </row>
    <row r="15" spans="1:48" s="27" customFormat="1" x14ac:dyDescent="0.25">
      <c r="A15" s="27" t="s">
        <v>50</v>
      </c>
      <c r="B15" s="13">
        <v>29.295289632271555</v>
      </c>
      <c r="C15" s="13">
        <v>66.744557864961266</v>
      </c>
      <c r="D15" s="13">
        <v>3.9601525027671869</v>
      </c>
      <c r="E15" s="13">
        <v>100</v>
      </c>
      <c r="G15" s="13">
        <v>28.279277839910527</v>
      </c>
      <c r="H15" s="13">
        <v>67.934174788304844</v>
      </c>
      <c r="I15" s="13">
        <v>3.7865473717846299</v>
      </c>
      <c r="J15" s="13">
        <v>100</v>
      </c>
      <c r="L15" s="13">
        <v>27.95617680392898</v>
      </c>
      <c r="M15" s="13">
        <v>69.229316207026827</v>
      </c>
      <c r="N15" s="13">
        <v>2.8145069890442009</v>
      </c>
      <c r="O15" s="13">
        <v>100</v>
      </c>
      <c r="Q15" s="13">
        <v>23.743232791956689</v>
      </c>
      <c r="R15" s="13">
        <v>73.988141273524093</v>
      </c>
      <c r="S15" s="13">
        <v>2.2686259345192061</v>
      </c>
      <c r="T15" s="13">
        <v>100</v>
      </c>
      <c r="V15" s="13">
        <v>21.467469188879335</v>
      </c>
      <c r="W15" s="13">
        <v>75.695041559186009</v>
      </c>
      <c r="X15" s="13">
        <v>2.8374892519346515</v>
      </c>
      <c r="Y15" s="13">
        <v>100</v>
      </c>
      <c r="Z15" s="10"/>
      <c r="AA15" s="8">
        <v>21.182826272391242</v>
      </c>
      <c r="AB15" s="8">
        <v>76.172874609041799</v>
      </c>
      <c r="AC15" s="8">
        <v>2.6442991185669604</v>
      </c>
      <c r="AD15" s="8">
        <v>100</v>
      </c>
      <c r="AF15" s="8">
        <f>'Tav10'!AF15/'Tav10'!$AI15*100</f>
        <v>18.95856252291896</v>
      </c>
      <c r="AG15" s="8">
        <f>'Tav10'!AG15/'Tav10'!$AI15*100</f>
        <v>80.161349468280164</v>
      </c>
      <c r="AH15" s="8">
        <f>'Tav10'!AH15/'Tav10'!$AI15*100</f>
        <v>0.88008800880088001</v>
      </c>
      <c r="AI15" s="8">
        <f>'Tav10'!AI15/'Tav10'!$AI15*100</f>
        <v>100</v>
      </c>
      <c r="AJ15" s="141"/>
      <c r="AK15" s="8">
        <f t="shared" si="0"/>
        <v>-2.2242637494722821</v>
      </c>
      <c r="AL15" s="8">
        <f t="shared" si="1"/>
        <v>3.9884748592383659</v>
      </c>
      <c r="AM15" s="8">
        <f t="shared" si="2"/>
        <v>-1.7642111097660804</v>
      </c>
      <c r="AN15" s="8">
        <f t="shared" si="3"/>
        <v>0</v>
      </c>
      <c r="AO15" s="141"/>
      <c r="AP15" s="8">
        <f t="shared" si="4"/>
        <v>-10.336727109352594</v>
      </c>
      <c r="AQ15" s="8">
        <f t="shared" si="5"/>
        <v>13.416791603318899</v>
      </c>
      <c r="AR15" s="8">
        <f t="shared" si="6"/>
        <v>-3.0800644939663071</v>
      </c>
      <c r="AS15" s="8">
        <f t="shared" si="7"/>
        <v>0</v>
      </c>
    </row>
    <row r="16" spans="1:48" s="27" customFormat="1" x14ac:dyDescent="0.25">
      <c r="A16" s="27" t="s">
        <v>8</v>
      </c>
      <c r="B16" s="13">
        <v>34.470185788320123</v>
      </c>
      <c r="C16" s="13">
        <v>62.016837706630611</v>
      </c>
      <c r="D16" s="13">
        <v>3.5129765050492638</v>
      </c>
      <c r="E16" s="13">
        <v>100</v>
      </c>
      <c r="G16" s="13">
        <v>34.602242391884673</v>
      </c>
      <c r="H16" s="13">
        <v>63.238120662039506</v>
      </c>
      <c r="I16" s="13">
        <v>2.159636946075814</v>
      </c>
      <c r="J16" s="13">
        <v>100</v>
      </c>
      <c r="L16" s="13">
        <v>27.661735332949661</v>
      </c>
      <c r="M16" s="13">
        <v>70.577880090727504</v>
      </c>
      <c r="N16" s="13">
        <v>1.7603845763228276</v>
      </c>
      <c r="O16" s="13">
        <v>100</v>
      </c>
      <c r="Q16" s="13">
        <v>26.335122916077985</v>
      </c>
      <c r="R16" s="13">
        <v>71.997739474427803</v>
      </c>
      <c r="S16" s="13">
        <v>1.6671376094942074</v>
      </c>
      <c r="T16" s="13">
        <v>100</v>
      </c>
      <c r="V16" s="13">
        <v>22.448697892702675</v>
      </c>
      <c r="W16" s="13">
        <v>76.262998067543947</v>
      </c>
      <c r="X16" s="13">
        <v>1.2883040397533818</v>
      </c>
      <c r="Y16" s="13">
        <v>100</v>
      </c>
      <c r="Z16" s="10"/>
      <c r="AA16" s="8">
        <v>20.082368082368081</v>
      </c>
      <c r="AB16" s="8">
        <v>78.723294723294728</v>
      </c>
      <c r="AC16" s="8">
        <v>1.1943371943371943</v>
      </c>
      <c r="AD16" s="8">
        <v>100</v>
      </c>
      <c r="AF16" s="8">
        <f>'Tav10'!AF16/'Tav10'!$AI16*100</f>
        <v>19.821736630247269</v>
      </c>
      <c r="AG16" s="8">
        <f>'Tav10'!AG16/'Tav10'!$AI16*100</f>
        <v>79.378953421506608</v>
      </c>
      <c r="AH16" s="8">
        <f>'Tav10'!AH16/'Tav10'!$AI16*100</f>
        <v>0.79930994824611834</v>
      </c>
      <c r="AI16" s="8">
        <f>'Tav10'!AI16/'Tav10'!$AI16*100</f>
        <v>100</v>
      </c>
      <c r="AJ16" s="141"/>
      <c r="AK16" s="8">
        <f t="shared" si="0"/>
        <v>-0.26063145212081196</v>
      </c>
      <c r="AL16" s="8">
        <f t="shared" si="1"/>
        <v>0.65565869821188016</v>
      </c>
      <c r="AM16" s="8">
        <f t="shared" si="2"/>
        <v>-0.39502724609107598</v>
      </c>
      <c r="AN16" s="8">
        <f t="shared" si="3"/>
        <v>0</v>
      </c>
      <c r="AO16" s="141"/>
      <c r="AP16" s="8">
        <f t="shared" si="4"/>
        <v>-14.648449158072854</v>
      </c>
      <c r="AQ16" s="8">
        <f t="shared" si="5"/>
        <v>17.362115714875998</v>
      </c>
      <c r="AR16" s="8">
        <f t="shared" si="6"/>
        <v>-2.7136665568031457</v>
      </c>
      <c r="AS16" s="8">
        <f t="shared" si="7"/>
        <v>0</v>
      </c>
    </row>
    <row r="17" spans="1:45" s="27" customFormat="1" x14ac:dyDescent="0.25">
      <c r="A17" s="27" t="s">
        <v>9</v>
      </c>
      <c r="B17" s="13">
        <v>41.443332846502116</v>
      </c>
      <c r="C17" s="13">
        <v>56.004454505622903</v>
      </c>
      <c r="D17" s="13">
        <v>2.5522126478749816</v>
      </c>
      <c r="E17" s="13">
        <v>100</v>
      </c>
      <c r="G17" s="13">
        <v>36.764988009592322</v>
      </c>
      <c r="H17" s="13">
        <v>60.546762589928058</v>
      </c>
      <c r="I17" s="13">
        <v>2.6882494004796165</v>
      </c>
      <c r="J17" s="13">
        <v>100</v>
      </c>
      <c r="L17" s="13">
        <v>30.327416402777374</v>
      </c>
      <c r="M17" s="13">
        <v>67.453008337933241</v>
      </c>
      <c r="N17" s="13">
        <v>2.2195752592893871</v>
      </c>
      <c r="O17" s="13">
        <v>100</v>
      </c>
      <c r="Q17" s="13">
        <v>28.535139712108382</v>
      </c>
      <c r="R17" s="13">
        <v>69.333284246953582</v>
      </c>
      <c r="S17" s="13">
        <v>2.1315760409380409</v>
      </c>
      <c r="T17" s="13">
        <v>100</v>
      </c>
      <c r="V17" s="13">
        <v>27.993758939019632</v>
      </c>
      <c r="W17" s="13">
        <v>70.025571013739011</v>
      </c>
      <c r="X17" s="13">
        <v>1.9806700472413643</v>
      </c>
      <c r="Y17" s="13">
        <v>100</v>
      </c>
      <c r="Z17" s="10"/>
      <c r="AA17" s="8">
        <v>24.811119721038359</v>
      </c>
      <c r="AB17" s="8">
        <v>73.387253002712129</v>
      </c>
      <c r="AC17" s="8">
        <v>1.8016272762495158</v>
      </c>
      <c r="AD17" s="8">
        <v>100</v>
      </c>
      <c r="AF17" s="8">
        <f>'Tav10'!AF17/'Tav10'!$AI17*100</f>
        <v>22.567918497802637</v>
      </c>
      <c r="AG17" s="8">
        <f>'Tav10'!AG17/'Tav10'!$AI17*100</f>
        <v>76.383339992009596</v>
      </c>
      <c r="AH17" s="8">
        <f>'Tav10'!AH17/'Tav10'!$AI17*100</f>
        <v>1.0487415101877748</v>
      </c>
      <c r="AI17" s="8">
        <f>'Tav10'!AI17/'Tav10'!$AI17*100</f>
        <v>100</v>
      </c>
      <c r="AJ17" s="141"/>
      <c r="AK17" s="8">
        <f t="shared" si="0"/>
        <v>-2.2432012232357224</v>
      </c>
      <c r="AL17" s="8">
        <f t="shared" si="1"/>
        <v>2.9960869892974671</v>
      </c>
      <c r="AM17" s="8">
        <f t="shared" si="2"/>
        <v>-0.75288576606174096</v>
      </c>
      <c r="AN17" s="8">
        <f t="shared" si="3"/>
        <v>0</v>
      </c>
      <c r="AO17" s="141"/>
      <c r="AP17" s="8">
        <f t="shared" si="4"/>
        <v>-18.875414348699479</v>
      </c>
      <c r="AQ17" s="8">
        <f t="shared" si="5"/>
        <v>20.378885486386693</v>
      </c>
      <c r="AR17" s="8">
        <f t="shared" si="6"/>
        <v>-1.5034711376872067</v>
      </c>
      <c r="AS17" s="8">
        <f t="shared" si="7"/>
        <v>0</v>
      </c>
    </row>
    <row r="18" spans="1:45" s="27" customFormat="1" x14ac:dyDescent="0.25">
      <c r="A18" s="27" t="s">
        <v>10</v>
      </c>
      <c r="B18" s="13">
        <v>47.179734878978159</v>
      </c>
      <c r="C18" s="13">
        <v>48.263832984489888</v>
      </c>
      <c r="D18" s="13">
        <v>4.5564321365319591</v>
      </c>
      <c r="E18" s="13">
        <v>100</v>
      </c>
      <c r="G18" s="13">
        <v>40.115070012477474</v>
      </c>
      <c r="H18" s="13">
        <v>55.406904200748656</v>
      </c>
      <c r="I18" s="13">
        <v>4.4780257867738804</v>
      </c>
      <c r="J18" s="13">
        <v>100</v>
      </c>
      <c r="L18" s="13">
        <v>37.965740830349368</v>
      </c>
      <c r="M18" s="13">
        <v>58.888996419239326</v>
      </c>
      <c r="N18" s="13">
        <v>3.1452627504113031</v>
      </c>
      <c r="O18" s="13">
        <v>100</v>
      </c>
      <c r="Q18" s="13">
        <v>39.798005625159803</v>
      </c>
      <c r="R18" s="13">
        <v>57.888008182050619</v>
      </c>
      <c r="S18" s="13">
        <v>2.3139861927895677</v>
      </c>
      <c r="T18" s="13">
        <v>100</v>
      </c>
      <c r="V18" s="13">
        <v>36.445640132932425</v>
      </c>
      <c r="W18" s="13">
        <v>61.33881943345466</v>
      </c>
      <c r="X18" s="13">
        <v>2.2155404336129134</v>
      </c>
      <c r="Y18" s="13">
        <v>100</v>
      </c>
      <c r="Z18" s="10"/>
      <c r="AA18" s="8">
        <v>28.553019145802651</v>
      </c>
      <c r="AB18" s="8">
        <v>70.029455081001473</v>
      </c>
      <c r="AC18" s="8">
        <v>1.4175257731958764</v>
      </c>
      <c r="AD18" s="8">
        <v>100</v>
      </c>
      <c r="AF18" s="8">
        <f>'Tav10'!AF18/'Tav10'!$AI18*100</f>
        <v>23.292320746711923</v>
      </c>
      <c r="AG18" s="8">
        <f>'Tav10'!AG18/'Tav10'!$AI18*100</f>
        <v>75.774289350869751</v>
      </c>
      <c r="AH18" s="8">
        <f>'Tav10'!AH18/'Tav10'!$AI18*100</f>
        <v>0.93338990241832831</v>
      </c>
      <c r="AI18" s="8">
        <f>'Tav10'!AI18/'Tav10'!$AI18*100</f>
        <v>100</v>
      </c>
      <c r="AJ18" s="141"/>
      <c r="AK18" s="8">
        <f t="shared" si="0"/>
        <v>-5.2606983990907281</v>
      </c>
      <c r="AL18" s="8">
        <f t="shared" si="1"/>
        <v>5.7448342698682779</v>
      </c>
      <c r="AM18" s="8">
        <f t="shared" si="2"/>
        <v>-0.48413587077754805</v>
      </c>
      <c r="AN18" s="8">
        <f t="shared" si="3"/>
        <v>0</v>
      </c>
      <c r="AO18" s="141"/>
      <c r="AP18" s="8">
        <f t="shared" si="4"/>
        <v>-23.887414132266237</v>
      </c>
      <c r="AQ18" s="8">
        <f t="shared" si="5"/>
        <v>27.510456366379863</v>
      </c>
      <c r="AR18" s="8">
        <f t="shared" si="6"/>
        <v>-3.6230422341136306</v>
      </c>
      <c r="AS18" s="8">
        <f t="shared" si="7"/>
        <v>0</v>
      </c>
    </row>
    <row r="19" spans="1:45" s="27" customFormat="1" x14ac:dyDescent="0.25">
      <c r="A19" s="27" t="s">
        <v>11</v>
      </c>
      <c r="B19" s="13">
        <v>52.888249657156237</v>
      </c>
      <c r="C19" s="13">
        <v>44.432551761046255</v>
      </c>
      <c r="D19" s="13">
        <v>2.6791985817975048</v>
      </c>
      <c r="E19" s="13">
        <v>100</v>
      </c>
      <c r="G19" s="13">
        <v>45.272870589326288</v>
      </c>
      <c r="H19" s="13">
        <v>52.867807298187039</v>
      </c>
      <c r="I19" s="13">
        <v>1.8593221124866695</v>
      </c>
      <c r="J19" s="13">
        <v>100</v>
      </c>
      <c r="L19" s="13">
        <v>41.991948188342377</v>
      </c>
      <c r="M19" s="13">
        <v>56.094287881439989</v>
      </c>
      <c r="N19" s="13">
        <v>1.9137639302176324</v>
      </c>
      <c r="O19" s="13">
        <v>100</v>
      </c>
      <c r="Q19" s="13">
        <v>36.715210355987054</v>
      </c>
      <c r="R19" s="13">
        <v>61.47249190938512</v>
      </c>
      <c r="S19" s="13">
        <v>1.8122977346278317</v>
      </c>
      <c r="T19" s="13">
        <v>100</v>
      </c>
      <c r="V19" s="13">
        <v>37.492690913343466</v>
      </c>
      <c r="W19" s="13">
        <v>60.788211905040349</v>
      </c>
      <c r="X19" s="13">
        <v>1.7190971816161853</v>
      </c>
      <c r="Y19" s="13">
        <v>100</v>
      </c>
      <c r="Z19" s="10"/>
      <c r="AA19" s="8">
        <v>30.789473684210527</v>
      </c>
      <c r="AB19" s="8">
        <v>67.828947368421055</v>
      </c>
      <c r="AC19" s="8">
        <v>1.381578947368421</v>
      </c>
      <c r="AD19" s="8">
        <v>100</v>
      </c>
      <c r="AF19" s="8">
        <f>'Tav10'!AF19/'Tav10'!$AI19*100</f>
        <v>24.778340721975933</v>
      </c>
      <c r="AG19" s="8">
        <f>'Tav10'!AG19/'Tav10'!$AI19*100</f>
        <v>74.224192526915772</v>
      </c>
      <c r="AH19" s="8">
        <f>'Tav10'!AH19/'Tav10'!$AI19*100</f>
        <v>0.99746675110829641</v>
      </c>
      <c r="AI19" s="8">
        <f>'Tav10'!AI19/'Tav10'!$AI19*100</f>
        <v>100</v>
      </c>
      <c r="AJ19" s="141"/>
      <c r="AK19" s="8">
        <f t="shared" si="0"/>
        <v>-6.0111329622345941</v>
      </c>
      <c r="AL19" s="8">
        <f t="shared" si="1"/>
        <v>6.395245158494717</v>
      </c>
      <c r="AM19" s="8">
        <f t="shared" si="2"/>
        <v>-0.38411219626012461</v>
      </c>
      <c r="AN19" s="8">
        <f t="shared" si="3"/>
        <v>0</v>
      </c>
      <c r="AO19" s="141"/>
      <c r="AP19" s="8">
        <f t="shared" si="4"/>
        <v>-28.109908935180304</v>
      </c>
      <c r="AQ19" s="8">
        <f t="shared" si="5"/>
        <v>29.791640765869516</v>
      </c>
      <c r="AR19" s="8">
        <f t="shared" si="6"/>
        <v>-1.6817318306892084</v>
      </c>
      <c r="AS19" s="8">
        <f t="shared" si="7"/>
        <v>0</v>
      </c>
    </row>
    <row r="20" spans="1:45" s="27" customFormat="1" x14ac:dyDescent="0.25">
      <c r="A20" s="27" t="s">
        <v>12</v>
      </c>
      <c r="B20" s="13">
        <v>40.567689613860473</v>
      </c>
      <c r="C20" s="13">
        <v>54.495438208460044</v>
      </c>
      <c r="D20" s="13">
        <v>4.9368721776794766</v>
      </c>
      <c r="E20" s="13">
        <v>100</v>
      </c>
      <c r="G20" s="13">
        <v>38.589016239061031</v>
      </c>
      <c r="H20" s="13">
        <v>57.76695684130739</v>
      </c>
      <c r="I20" s="13">
        <v>3.6440269196315782</v>
      </c>
      <c r="J20" s="13">
        <v>100</v>
      </c>
      <c r="L20" s="13">
        <v>36.700484052781647</v>
      </c>
      <c r="M20" s="13">
        <v>60.379285193289569</v>
      </c>
      <c r="N20" s="13">
        <v>2.9202307539287848</v>
      </c>
      <c r="O20" s="13">
        <v>100</v>
      </c>
      <c r="Q20" s="13">
        <v>36.1652977412731</v>
      </c>
      <c r="R20" s="13">
        <v>61.332991101984945</v>
      </c>
      <c r="S20" s="13">
        <v>2.5017111567419574</v>
      </c>
      <c r="T20" s="13">
        <v>100</v>
      </c>
      <c r="V20" s="13">
        <v>33.985755350898074</v>
      </c>
      <c r="W20" s="13">
        <v>63.53150118095099</v>
      </c>
      <c r="X20" s="13">
        <v>2.4827434681509422</v>
      </c>
      <c r="Y20" s="13">
        <v>100</v>
      </c>
      <c r="Z20" s="10"/>
      <c r="AA20" s="8">
        <v>32.529642701352266</v>
      </c>
      <c r="AB20" s="8">
        <v>65.075147717809415</v>
      </c>
      <c r="AC20" s="8">
        <v>2.3952095808383236</v>
      </c>
      <c r="AD20" s="8">
        <v>100</v>
      </c>
      <c r="AF20" s="8">
        <f>'Tav10'!AF20/'Tav10'!$AI20*100</f>
        <v>31.616992882562279</v>
      </c>
      <c r="AG20" s="8">
        <f>'Tav10'!AG20/'Tav10'!$AI20*100</f>
        <v>66.79937722419929</v>
      </c>
      <c r="AH20" s="8">
        <f>'Tav10'!AH20/'Tav10'!$AI20*100</f>
        <v>1.5836298932384343</v>
      </c>
      <c r="AI20" s="8">
        <f>'Tav10'!AI20/'Tav10'!$AI20*100</f>
        <v>100</v>
      </c>
      <c r="AJ20" s="141"/>
      <c r="AK20" s="8">
        <f t="shared" si="0"/>
        <v>-0.91264981878998697</v>
      </c>
      <c r="AL20" s="8">
        <f t="shared" si="1"/>
        <v>1.7242295063898752</v>
      </c>
      <c r="AM20" s="8">
        <f t="shared" si="2"/>
        <v>-0.8115796875998893</v>
      </c>
      <c r="AN20" s="8">
        <f t="shared" si="3"/>
        <v>0</v>
      </c>
      <c r="AO20" s="141"/>
      <c r="AP20" s="8">
        <f t="shared" si="4"/>
        <v>-8.9506967312981942</v>
      </c>
      <c r="AQ20" s="8">
        <f t="shared" si="5"/>
        <v>12.303939015739246</v>
      </c>
      <c r="AR20" s="8">
        <f t="shared" si="6"/>
        <v>-3.3532422844410421</v>
      </c>
      <c r="AS20" s="8">
        <f t="shared" si="7"/>
        <v>0</v>
      </c>
    </row>
    <row r="21" spans="1:45" s="27" customFormat="1" x14ac:dyDescent="0.25">
      <c r="A21" s="27" t="s">
        <v>13</v>
      </c>
      <c r="B21" s="13">
        <v>40.495158299567336</v>
      </c>
      <c r="C21" s="13">
        <v>57.132065105418583</v>
      </c>
      <c r="D21" s="13">
        <v>2.3727765950140789</v>
      </c>
      <c r="E21" s="13">
        <v>100</v>
      </c>
      <c r="G21" s="13">
        <v>35.197338437699386</v>
      </c>
      <c r="H21" s="13">
        <v>63.075380548719352</v>
      </c>
      <c r="I21" s="13">
        <v>1.7272810135812597</v>
      </c>
      <c r="J21" s="13">
        <v>100</v>
      </c>
      <c r="L21" s="13">
        <v>35.764300973178258</v>
      </c>
      <c r="M21" s="13">
        <v>62.710657488725374</v>
      </c>
      <c r="N21" s="13">
        <v>1.5250415380963684</v>
      </c>
      <c r="O21" s="13">
        <v>100</v>
      </c>
      <c r="Q21" s="13">
        <v>32.753977968176258</v>
      </c>
      <c r="R21" s="13">
        <v>65.099959200326396</v>
      </c>
      <c r="S21" s="13">
        <v>2.146062831497348</v>
      </c>
      <c r="T21" s="13">
        <v>100</v>
      </c>
      <c r="V21" s="13">
        <v>31.556182416549127</v>
      </c>
      <c r="W21" s="13">
        <v>66.704278326281155</v>
      </c>
      <c r="X21" s="13">
        <v>1.7395392571697226</v>
      </c>
      <c r="Y21" s="13">
        <v>100</v>
      </c>
      <c r="Z21" s="10"/>
      <c r="AA21" s="8">
        <v>32.295345104333869</v>
      </c>
      <c r="AB21" s="8">
        <v>66.185125735687535</v>
      </c>
      <c r="AC21" s="8">
        <v>1.5195291599785981</v>
      </c>
      <c r="AD21" s="8">
        <v>100</v>
      </c>
      <c r="AF21" s="8">
        <f>'Tav10'!AF21/'Tav10'!$AI21*100</f>
        <v>33.628922237380628</v>
      </c>
      <c r="AG21" s="8">
        <f>'Tav10'!AG21/'Tav10'!$AI21*100</f>
        <v>65.427467030468392</v>
      </c>
      <c r="AH21" s="8">
        <f>'Tav10'!AH21/'Tav10'!$AI21*100</f>
        <v>0.94361073215097779</v>
      </c>
      <c r="AI21" s="8">
        <f>'Tav10'!AI21/'Tav10'!$AI21*100</f>
        <v>100</v>
      </c>
      <c r="AJ21" s="141"/>
      <c r="AK21" s="8">
        <f t="shared" si="0"/>
        <v>1.3335771330467594</v>
      </c>
      <c r="AL21" s="8">
        <f t="shared" si="1"/>
        <v>-0.7576587052191428</v>
      </c>
      <c r="AM21" s="8">
        <f t="shared" si="2"/>
        <v>-0.57591842782762026</v>
      </c>
      <c r="AN21" s="8">
        <f t="shared" si="3"/>
        <v>0</v>
      </c>
      <c r="AO21" s="141"/>
      <c r="AP21" s="8">
        <f t="shared" si="4"/>
        <v>-6.866236062186708</v>
      </c>
      <c r="AQ21" s="8">
        <f t="shared" si="5"/>
        <v>8.2954019250498092</v>
      </c>
      <c r="AR21" s="8">
        <f t="shared" si="6"/>
        <v>-1.4291658628631012</v>
      </c>
      <c r="AS21" s="8">
        <f t="shared" si="7"/>
        <v>0</v>
      </c>
    </row>
    <row r="22" spans="1:45" s="27" customFormat="1" ht="15" customHeight="1" x14ac:dyDescent="0.25">
      <c r="A22" s="27" t="s">
        <v>14</v>
      </c>
      <c r="B22" s="13">
        <v>25.258552108194117</v>
      </c>
      <c r="C22" s="13">
        <v>68.575974542561653</v>
      </c>
      <c r="D22" s="13">
        <v>6.1654733492442322</v>
      </c>
      <c r="E22" s="13">
        <v>100</v>
      </c>
      <c r="G22" s="13">
        <v>28.912664842000495</v>
      </c>
      <c r="H22" s="13">
        <v>63.647673550634487</v>
      </c>
      <c r="I22" s="13">
        <v>7.439661607365017</v>
      </c>
      <c r="J22" s="13">
        <v>100</v>
      </c>
      <c r="L22" s="13">
        <v>27.596601808714716</v>
      </c>
      <c r="M22" s="13">
        <v>67.114277884351878</v>
      </c>
      <c r="N22" s="13">
        <v>5.2891203069334063</v>
      </c>
      <c r="O22" s="13">
        <v>100</v>
      </c>
      <c r="Q22" s="13">
        <v>32.158297306285334</v>
      </c>
      <c r="R22" s="13">
        <v>64.349850349185232</v>
      </c>
      <c r="S22" s="13">
        <v>3.4918523445294314</v>
      </c>
      <c r="T22" s="13">
        <v>100</v>
      </c>
      <c r="V22" s="13">
        <v>23.495592180912229</v>
      </c>
      <c r="W22" s="13">
        <v>71.713300114986595</v>
      </c>
      <c r="X22" s="13">
        <v>4.7911077041011882</v>
      </c>
      <c r="Y22" s="13">
        <v>100</v>
      </c>
      <c r="Z22" s="10"/>
      <c r="AA22" s="8">
        <v>31.189320388349511</v>
      </c>
      <c r="AB22" s="8">
        <v>66.666666666666657</v>
      </c>
      <c r="AC22" s="8">
        <v>2.1440129449838188</v>
      </c>
      <c r="AD22" s="8">
        <v>100</v>
      </c>
      <c r="AF22" s="8">
        <f>'Tav10'!AF22/'Tav10'!$AI22*100</f>
        <v>30.026690391459077</v>
      </c>
      <c r="AG22" s="8">
        <f>'Tav10'!AG22/'Tav10'!$AI22*100</f>
        <v>69.039145907473312</v>
      </c>
      <c r="AH22" s="8">
        <f>'Tav10'!AH22/'Tav10'!$AI22*100</f>
        <v>0.93416370106761559</v>
      </c>
      <c r="AI22" s="8">
        <f>'Tav10'!AI22/'Tav10'!$AI22*100</f>
        <v>100</v>
      </c>
      <c r="AJ22" s="141"/>
      <c r="AK22" s="8">
        <f t="shared" si="0"/>
        <v>-1.1626299968904341</v>
      </c>
      <c r="AL22" s="8">
        <f t="shared" si="1"/>
        <v>2.3724792408066548</v>
      </c>
      <c r="AM22" s="8">
        <f t="shared" si="2"/>
        <v>-1.2098492439162032</v>
      </c>
      <c r="AN22" s="8">
        <f t="shared" si="3"/>
        <v>0</v>
      </c>
      <c r="AO22" s="141"/>
      <c r="AP22" s="8">
        <f t="shared" si="4"/>
        <v>4.7681382832649604</v>
      </c>
      <c r="AQ22" s="8">
        <f t="shared" si="5"/>
        <v>0.46317136491165911</v>
      </c>
      <c r="AR22" s="8">
        <f t="shared" si="6"/>
        <v>-5.2313096481766168</v>
      </c>
      <c r="AS22" s="8">
        <f t="shared" si="7"/>
        <v>0</v>
      </c>
    </row>
    <row r="23" spans="1:45" s="27" customFormat="1" x14ac:dyDescent="0.25">
      <c r="A23" s="27" t="s">
        <v>15</v>
      </c>
      <c r="B23" s="13">
        <v>33.289282497353661</v>
      </c>
      <c r="C23" s="13">
        <v>60.049179142257906</v>
      </c>
      <c r="D23" s="13">
        <v>6.6615383603884357</v>
      </c>
      <c r="E23" s="13">
        <v>100</v>
      </c>
      <c r="G23" s="13">
        <v>32.291251092870667</v>
      </c>
      <c r="H23" s="13">
        <v>62.301691721345563</v>
      </c>
      <c r="I23" s="13">
        <v>5.4070571857837688</v>
      </c>
      <c r="J23" s="13">
        <v>100</v>
      </c>
      <c r="L23" s="13">
        <v>30.609706405884751</v>
      </c>
      <c r="M23" s="13">
        <v>64.660404469321662</v>
      </c>
      <c r="N23" s="13">
        <v>4.7298891247935835</v>
      </c>
      <c r="O23" s="13">
        <v>100</v>
      </c>
      <c r="Q23" s="13">
        <v>29.993435089446908</v>
      </c>
      <c r="R23" s="13">
        <v>66.38629027846163</v>
      </c>
      <c r="S23" s="13">
        <v>3.6202746320914714</v>
      </c>
      <c r="T23" s="13">
        <v>100</v>
      </c>
      <c r="V23" s="13">
        <v>29.272093741270567</v>
      </c>
      <c r="W23" s="13">
        <v>67.41990972845025</v>
      </c>
      <c r="X23" s="13">
        <v>3.3079965302791949</v>
      </c>
      <c r="Y23" s="13">
        <v>100</v>
      </c>
      <c r="Z23" s="10"/>
      <c r="AA23" s="8">
        <v>31.081179681001647</v>
      </c>
      <c r="AB23" s="8">
        <v>65.632524406438336</v>
      </c>
      <c r="AC23" s="8">
        <v>3.2862959125600133</v>
      </c>
      <c r="AD23" s="8">
        <v>100</v>
      </c>
      <c r="AF23" s="8">
        <f>'Tav10'!AF23/'Tav10'!$AI23*100</f>
        <v>32.70472545083944</v>
      </c>
      <c r="AG23" s="8">
        <f>'Tav10'!AG23/'Tav10'!$AI23*100</f>
        <v>64.941106910018831</v>
      </c>
      <c r="AH23" s="8">
        <f>'Tav10'!AH23/'Tav10'!$AI23*100</f>
        <v>2.3541676391417323</v>
      </c>
      <c r="AI23" s="8">
        <f>'Tav10'!AI23/'Tav10'!$AI23*100</f>
        <v>100</v>
      </c>
      <c r="AJ23" s="141"/>
      <c r="AK23" s="8">
        <f t="shared" si="0"/>
        <v>1.6235457698377935</v>
      </c>
      <c r="AL23" s="8">
        <f t="shared" si="1"/>
        <v>-0.69141749641950412</v>
      </c>
      <c r="AM23" s="8">
        <f t="shared" si="2"/>
        <v>-0.93212827341828097</v>
      </c>
      <c r="AN23" s="8">
        <f t="shared" si="3"/>
        <v>0</v>
      </c>
      <c r="AO23" s="141"/>
      <c r="AP23" s="8">
        <f t="shared" si="4"/>
        <v>-0.58455704651422025</v>
      </c>
      <c r="AQ23" s="8">
        <f t="shared" si="5"/>
        <v>4.8919277677609259</v>
      </c>
      <c r="AR23" s="8">
        <f t="shared" si="6"/>
        <v>-4.3073707212467038</v>
      </c>
      <c r="AS23" s="8">
        <f t="shared" si="7"/>
        <v>0</v>
      </c>
    </row>
    <row r="24" spans="1:45" s="27" customFormat="1" x14ac:dyDescent="0.25">
      <c r="A24" s="27" t="s">
        <v>16</v>
      </c>
      <c r="B24" s="13">
        <v>29.077387143748702</v>
      </c>
      <c r="C24" s="13">
        <v>63.890160183066357</v>
      </c>
      <c r="D24" s="13">
        <v>7.0324526731849382</v>
      </c>
      <c r="E24" s="13">
        <v>100</v>
      </c>
      <c r="G24" s="13">
        <v>28.167868987856341</v>
      </c>
      <c r="H24" s="13">
        <v>66.16164875014519</v>
      </c>
      <c r="I24" s="13">
        <v>5.6704822619984778</v>
      </c>
      <c r="J24" s="13">
        <v>100</v>
      </c>
      <c r="L24" s="13">
        <v>25.874253685877907</v>
      </c>
      <c r="M24" s="13">
        <v>69.088887535031077</v>
      </c>
      <c r="N24" s="13">
        <v>5.0368587790910198</v>
      </c>
      <c r="O24" s="13">
        <v>100</v>
      </c>
      <c r="Q24" s="13">
        <v>23.930150952015119</v>
      </c>
      <c r="R24" s="13">
        <v>72.033388011046284</v>
      </c>
      <c r="S24" s="13">
        <v>4.0364610369386016</v>
      </c>
      <c r="T24" s="13">
        <v>100</v>
      </c>
      <c r="V24" s="13">
        <v>22.090931193775834</v>
      </c>
      <c r="W24" s="13">
        <v>74.412837345003652</v>
      </c>
      <c r="X24" s="13">
        <v>3.4962314612205203</v>
      </c>
      <c r="Y24" s="13">
        <v>100</v>
      </c>
      <c r="Z24" s="10"/>
      <c r="AA24" s="8">
        <v>22.237710514337731</v>
      </c>
      <c r="AB24" s="8">
        <v>74.908966772872105</v>
      </c>
      <c r="AC24" s="8">
        <v>2.8533227127901686</v>
      </c>
      <c r="AD24" s="8">
        <v>100</v>
      </c>
      <c r="AF24" s="8">
        <f>'Tav10'!AF24/'Tav10'!$AI24*100</f>
        <v>22.536302032913845</v>
      </c>
      <c r="AG24" s="8">
        <f>'Tav10'!AG24/'Tav10'!$AI24*100</f>
        <v>75.262988060664725</v>
      </c>
      <c r="AH24" s="8">
        <f>'Tav10'!AH24/'Tav10'!$AI24*100</f>
        <v>2.2007099064214262</v>
      </c>
      <c r="AI24" s="8">
        <f>'Tav10'!AI24/'Tav10'!$AI24*100</f>
        <v>100</v>
      </c>
      <c r="AJ24" s="141"/>
      <c r="AK24" s="8">
        <f t="shared" si="0"/>
        <v>0.29859151857611366</v>
      </c>
      <c r="AL24" s="8">
        <f t="shared" si="1"/>
        <v>0.35402128779261943</v>
      </c>
      <c r="AM24" s="8">
        <f t="shared" si="2"/>
        <v>-0.65261280636874242</v>
      </c>
      <c r="AN24" s="8">
        <f t="shared" si="3"/>
        <v>0</v>
      </c>
      <c r="AO24" s="141"/>
      <c r="AP24" s="8">
        <f t="shared" si="4"/>
        <v>-6.5410851108348567</v>
      </c>
      <c r="AQ24" s="8">
        <f t="shared" si="5"/>
        <v>11.372827877598368</v>
      </c>
      <c r="AR24" s="8">
        <f t="shared" si="6"/>
        <v>-4.8317427667635116</v>
      </c>
      <c r="AS24" s="8">
        <f t="shared" si="7"/>
        <v>0</v>
      </c>
    </row>
    <row r="25" spans="1:45" s="27" customFormat="1" x14ac:dyDescent="0.25">
      <c r="A25" s="27" t="s">
        <v>17</v>
      </c>
      <c r="B25" s="13">
        <v>35.42772604647115</v>
      </c>
      <c r="C25" s="13">
        <v>58.611086937603339</v>
      </c>
      <c r="D25" s="13">
        <v>5.9611870159255069</v>
      </c>
      <c r="E25" s="13">
        <v>100</v>
      </c>
      <c r="G25" s="13">
        <v>28.454638355853302</v>
      </c>
      <c r="H25" s="13">
        <v>64.198932667196544</v>
      </c>
      <c r="I25" s="13">
        <v>7.3464289769501532</v>
      </c>
      <c r="J25" s="13">
        <v>100</v>
      </c>
      <c r="L25" s="13">
        <v>26.7611622962438</v>
      </c>
      <c r="M25" s="13">
        <v>67.937632884479086</v>
      </c>
      <c r="N25" s="13">
        <v>5.3012048192771086</v>
      </c>
      <c r="O25" s="13">
        <v>100</v>
      </c>
      <c r="Q25" s="13">
        <v>23.792970258787179</v>
      </c>
      <c r="R25" s="13">
        <v>71.378910776361522</v>
      </c>
      <c r="S25" s="13">
        <v>4.8281189648512939</v>
      </c>
      <c r="T25" s="13">
        <v>100</v>
      </c>
      <c r="V25" s="13">
        <v>25.653047555257867</v>
      </c>
      <c r="W25" s="13">
        <v>69.569100245590533</v>
      </c>
      <c r="X25" s="13">
        <v>4.7778521991515968</v>
      </c>
      <c r="Y25" s="13">
        <v>100</v>
      </c>
      <c r="Z25" s="10"/>
      <c r="AA25" s="8">
        <v>29.801163918525702</v>
      </c>
      <c r="AB25" s="8">
        <v>63.069835111542197</v>
      </c>
      <c r="AC25" s="8">
        <v>7.1290009699321049</v>
      </c>
      <c r="AD25" s="8">
        <v>100</v>
      </c>
      <c r="AF25" s="8">
        <f>'Tav10'!AF25/'Tav10'!$AI25*100</f>
        <v>32.204362801377727</v>
      </c>
      <c r="AG25" s="8">
        <f>'Tav10'!AG25/'Tav10'!$AI25*100</f>
        <v>65.011481056257182</v>
      </c>
      <c r="AH25" s="8">
        <f>'Tav10'!AH25/'Tav10'!$AI25*100</f>
        <v>2.7841561423650978</v>
      </c>
      <c r="AI25" s="8">
        <f>'Tav10'!AI25/'Tav10'!$AI25*100</f>
        <v>100</v>
      </c>
      <c r="AJ25" s="141"/>
      <c r="AK25" s="8">
        <f t="shared" si="0"/>
        <v>2.4031988828520241</v>
      </c>
      <c r="AL25" s="8">
        <f t="shared" si="1"/>
        <v>1.9416459447149848</v>
      </c>
      <c r="AM25" s="8">
        <f t="shared" si="2"/>
        <v>-4.3448448275670071</v>
      </c>
      <c r="AN25" s="8">
        <f t="shared" si="3"/>
        <v>0</v>
      </c>
      <c r="AO25" s="141"/>
      <c r="AP25" s="8">
        <f t="shared" si="4"/>
        <v>-3.2233632450934238</v>
      </c>
      <c r="AQ25" s="8">
        <f>AG25-C25</f>
        <v>6.4003941186538427</v>
      </c>
      <c r="AR25" s="8">
        <f>AH25-D25</f>
        <v>-3.1770308735604091</v>
      </c>
      <c r="AS25" s="8">
        <f t="shared" si="7"/>
        <v>0</v>
      </c>
    </row>
    <row r="26" spans="1:45" s="27" customFormat="1" x14ac:dyDescent="0.25">
      <c r="A26" s="27" t="s">
        <v>18</v>
      </c>
      <c r="B26" s="13">
        <v>33.714709969731004</v>
      </c>
      <c r="C26" s="13">
        <v>58.898893944297434</v>
      </c>
      <c r="D26" s="13">
        <v>7.3863960859715583</v>
      </c>
      <c r="E26" s="13">
        <v>100</v>
      </c>
      <c r="G26" s="13">
        <v>32.484339505747919</v>
      </c>
      <c r="H26" s="13">
        <v>60.852206236662767</v>
      </c>
      <c r="I26" s="13">
        <v>6.6634542575893159</v>
      </c>
      <c r="J26" s="13">
        <v>100</v>
      </c>
      <c r="L26" s="13">
        <v>27.450805540693178</v>
      </c>
      <c r="M26" s="13">
        <v>66.452648475120384</v>
      </c>
      <c r="N26" s="13">
        <v>6.0965459841864336</v>
      </c>
      <c r="O26" s="13">
        <v>100</v>
      </c>
      <c r="Q26" s="13">
        <v>25.9223376220741</v>
      </c>
      <c r="R26" s="13">
        <v>68.32274066036274</v>
      </c>
      <c r="S26" s="13">
        <v>5.7549217175631684</v>
      </c>
      <c r="T26" s="13">
        <v>100</v>
      </c>
      <c r="V26" s="13">
        <v>25.0418597406643</v>
      </c>
      <c r="W26" s="13">
        <v>69.413184844826915</v>
      </c>
      <c r="X26" s="13">
        <v>5.5449554145087809</v>
      </c>
      <c r="Y26" s="13">
        <v>100</v>
      </c>
      <c r="Z26" s="10"/>
      <c r="AA26" s="8">
        <v>25.142160844841595</v>
      </c>
      <c r="AB26" s="8">
        <v>69.748172217709183</v>
      </c>
      <c r="AC26" s="8">
        <v>5.1096669374492283</v>
      </c>
      <c r="AD26" s="8">
        <v>100</v>
      </c>
      <c r="AF26" s="8">
        <f>'Tav10'!AF26/'Tav10'!$AI26*100</f>
        <v>25.216539492678901</v>
      </c>
      <c r="AG26" s="8">
        <f>'Tav10'!AG26/'Tav10'!$AI26*100</f>
        <v>72.15405238193442</v>
      </c>
      <c r="AH26" s="8">
        <f>'Tav10'!AH26/'Tav10'!$AI26*100</f>
        <v>2.6294081253866777</v>
      </c>
      <c r="AI26" s="8">
        <f>'Tav10'!AI26/'Tav10'!$AI26*100</f>
        <v>100</v>
      </c>
      <c r="AJ26" s="141"/>
      <c r="AK26" s="8">
        <f>AF26-AA26</f>
        <v>7.4378647837306744E-2</v>
      </c>
      <c r="AL26" s="8">
        <f>AG26-AB26</f>
        <v>2.4058801642252376</v>
      </c>
      <c r="AM26" s="8">
        <f>AH26-AC26</f>
        <v>-2.4802588120625506</v>
      </c>
      <c r="AN26" s="8">
        <f>AI26-AD26</f>
        <v>0</v>
      </c>
      <c r="AO26" s="141"/>
      <c r="AP26" s="8">
        <f t="shared" si="4"/>
        <v>-8.4981704770521027</v>
      </c>
      <c r="AQ26" s="8">
        <f t="shared" si="5"/>
        <v>13.255158437636986</v>
      </c>
      <c r="AR26" s="8">
        <f t="shared" si="6"/>
        <v>-4.7569879605848806</v>
      </c>
      <c r="AS26" s="8">
        <f t="shared" si="7"/>
        <v>0</v>
      </c>
    </row>
    <row r="27" spans="1:45" s="27" customFormat="1" x14ac:dyDescent="0.25">
      <c r="A27" s="27" t="s">
        <v>19</v>
      </c>
      <c r="B27" s="13">
        <v>26.45811183779546</v>
      </c>
      <c r="C27" s="13">
        <v>64.428622056122947</v>
      </c>
      <c r="D27" s="13">
        <v>9.1132661060815963</v>
      </c>
      <c r="E27" s="13">
        <v>100</v>
      </c>
      <c r="G27" s="13">
        <v>24.311421751497221</v>
      </c>
      <c r="H27" s="13">
        <v>67.81727484527535</v>
      </c>
      <c r="I27" s="13">
        <v>7.8713034032274196</v>
      </c>
      <c r="J27" s="13">
        <v>100</v>
      </c>
      <c r="L27" s="13">
        <v>21.355200986098748</v>
      </c>
      <c r="M27" s="13">
        <v>72.248852975416014</v>
      </c>
      <c r="N27" s="13">
        <v>6.395946038485242</v>
      </c>
      <c r="O27" s="13">
        <v>100</v>
      </c>
      <c r="Q27" s="13">
        <v>21.803805950147414</v>
      </c>
      <c r="R27" s="13">
        <v>72.500670061645664</v>
      </c>
      <c r="S27" s="13">
        <v>5.6955239882069151</v>
      </c>
      <c r="T27" s="13">
        <v>100</v>
      </c>
      <c r="V27" s="13">
        <v>23.471749135442941</v>
      </c>
      <c r="W27" s="13">
        <v>71.772536987441171</v>
      </c>
      <c r="X27" s="13">
        <v>4.7557138771158902</v>
      </c>
      <c r="Y27" s="13">
        <v>100</v>
      </c>
      <c r="Z27" s="10"/>
      <c r="AA27" s="8">
        <v>20.532144786601837</v>
      </c>
      <c r="AB27" s="8">
        <v>75.434900054024851</v>
      </c>
      <c r="AC27" s="8">
        <v>4.0329551593733113</v>
      </c>
      <c r="AD27" s="8">
        <v>100</v>
      </c>
      <c r="AF27" s="8">
        <f>'Tav10'!AF27/'Tav10'!$AI27*100</f>
        <v>17.750125376128384</v>
      </c>
      <c r="AG27" s="8">
        <f>'Tav10'!AG27/'Tav10'!$AI27*100</f>
        <v>80.071464393179539</v>
      </c>
      <c r="AH27" s="8">
        <f>'Tav10'!AH27/'Tav10'!$AI27*100</f>
        <v>2.1784102306920761</v>
      </c>
      <c r="AI27" s="8">
        <f>'Tav10'!AI27/'Tav10'!$AI27*100</f>
        <v>100</v>
      </c>
      <c r="AJ27" s="141"/>
      <c r="AK27" s="8">
        <f t="shared" ref="AK27:AK35" si="8">AF27-AA27</f>
        <v>-2.7820194104734526</v>
      </c>
      <c r="AL27" s="8">
        <f t="shared" ref="AL27:AL35" si="9">AG27-AB27</f>
        <v>4.6365643391546882</v>
      </c>
      <c r="AM27" s="8">
        <f t="shared" ref="AM27:AM35" si="10">AH27-AC27</f>
        <v>-1.8545449286812352</v>
      </c>
      <c r="AN27" s="8">
        <f t="shared" ref="AN27:AN35" si="11">AI27-AD27</f>
        <v>0</v>
      </c>
      <c r="AO27" s="141"/>
      <c r="AP27" s="8">
        <f t="shared" si="4"/>
        <v>-8.7079864616670761</v>
      </c>
      <c r="AQ27" s="8">
        <f t="shared" si="5"/>
        <v>15.642842337056592</v>
      </c>
      <c r="AR27" s="8">
        <f t="shared" si="6"/>
        <v>-6.9348558753895198</v>
      </c>
      <c r="AS27" s="8">
        <f t="shared" si="7"/>
        <v>0</v>
      </c>
    </row>
    <row r="28" spans="1:45" s="27" customFormat="1" ht="15" customHeight="1" x14ac:dyDescent="0.25">
      <c r="A28" s="27" t="s">
        <v>20</v>
      </c>
      <c r="B28" s="13">
        <v>29.265351821548531</v>
      </c>
      <c r="C28" s="13">
        <v>63.543191800878475</v>
      </c>
      <c r="D28" s="13">
        <v>7.1914563775729912</v>
      </c>
      <c r="E28" s="13">
        <v>100</v>
      </c>
      <c r="G28" s="13">
        <v>26.172597042513861</v>
      </c>
      <c r="H28" s="13">
        <v>67.929759704251396</v>
      </c>
      <c r="I28" s="13">
        <v>5.89764325323475</v>
      </c>
      <c r="J28" s="13">
        <v>100</v>
      </c>
      <c r="L28" s="13">
        <v>23.089475115583355</v>
      </c>
      <c r="M28" s="13">
        <v>71.695675822681537</v>
      </c>
      <c r="N28" s="13">
        <v>5.2148490617351095</v>
      </c>
      <c r="O28" s="13">
        <v>100</v>
      </c>
      <c r="Q28" s="13">
        <v>21.583118155106401</v>
      </c>
      <c r="R28" s="13">
        <v>73.092333719170156</v>
      </c>
      <c r="S28" s="13">
        <v>5.3245481257234442</v>
      </c>
      <c r="T28" s="13">
        <v>100</v>
      </c>
      <c r="V28" s="13">
        <v>20.802829645471746</v>
      </c>
      <c r="W28" s="13">
        <v>74.903347865427321</v>
      </c>
      <c r="X28" s="13">
        <v>4.29382248910093</v>
      </c>
      <c r="Y28" s="13">
        <v>100</v>
      </c>
      <c r="Z28" s="10"/>
      <c r="AA28" s="8">
        <v>16.534684827367755</v>
      </c>
      <c r="AB28" s="8">
        <v>80.308309576602255</v>
      </c>
      <c r="AC28" s="8">
        <v>3.1570055960299861</v>
      </c>
      <c r="AD28" s="8">
        <v>100</v>
      </c>
      <c r="AF28" s="8">
        <f>'Tav10'!AF28/'Tav10'!$AI28*100</f>
        <v>14.277483291080895</v>
      </c>
      <c r="AG28" s="8">
        <f>'Tav10'!AG28/'Tav10'!$AI28*100</f>
        <v>84.489513712837066</v>
      </c>
      <c r="AH28" s="8">
        <f>'Tav10'!AH28/'Tav10'!$AI28*100</f>
        <v>1.2330029960820466</v>
      </c>
      <c r="AI28" s="8">
        <f>'Tav10'!AI28/'Tav10'!$AI28*100</f>
        <v>100</v>
      </c>
      <c r="AJ28" s="141"/>
      <c r="AK28" s="8">
        <f t="shared" si="8"/>
        <v>-2.2572015362868605</v>
      </c>
      <c r="AL28" s="8">
        <f t="shared" si="9"/>
        <v>4.1812041362348111</v>
      </c>
      <c r="AM28" s="8">
        <f t="shared" si="10"/>
        <v>-1.9240025999479395</v>
      </c>
      <c r="AN28" s="8">
        <f t="shared" si="11"/>
        <v>0</v>
      </c>
      <c r="AO28" s="141"/>
      <c r="AP28" s="8">
        <f t="shared" si="4"/>
        <v>-14.987868530467637</v>
      </c>
      <c r="AQ28" s="8">
        <f t="shared" si="5"/>
        <v>20.946321911958591</v>
      </c>
      <c r="AR28" s="8">
        <f t="shared" si="6"/>
        <v>-5.9584533814909442</v>
      </c>
      <c r="AS28" s="8">
        <f t="shared" si="7"/>
        <v>0</v>
      </c>
    </row>
    <row r="29" spans="1:45" s="277" customFormat="1" ht="15" customHeight="1" x14ac:dyDescent="0.25">
      <c r="B29" s="13"/>
      <c r="C29" s="13"/>
      <c r="D29" s="13"/>
      <c r="E29" s="13"/>
      <c r="G29" s="13"/>
      <c r="H29" s="13"/>
      <c r="I29" s="13"/>
      <c r="J29" s="13"/>
      <c r="L29" s="13"/>
      <c r="M29" s="13"/>
      <c r="N29" s="13"/>
      <c r="O29" s="13"/>
      <c r="Q29" s="13"/>
      <c r="R29" s="13"/>
      <c r="S29" s="13"/>
      <c r="T29" s="13"/>
      <c r="V29" s="13"/>
      <c r="W29" s="13"/>
      <c r="X29" s="13"/>
      <c r="Y29" s="13"/>
      <c r="Z29" s="10"/>
      <c r="AA29" s="179"/>
      <c r="AB29" s="179"/>
      <c r="AC29" s="179"/>
      <c r="AD29" s="179"/>
      <c r="AF29" s="179"/>
      <c r="AG29" s="179"/>
      <c r="AH29" s="179"/>
      <c r="AI29" s="179"/>
      <c r="AK29" s="179"/>
      <c r="AL29" s="179"/>
      <c r="AM29" s="179"/>
      <c r="AN29" s="179"/>
      <c r="AP29" s="179"/>
      <c r="AQ29" s="179"/>
      <c r="AR29" s="179"/>
      <c r="AS29" s="179"/>
    </row>
    <row r="30" spans="1:45" s="136" customFormat="1" x14ac:dyDescent="0.25">
      <c r="A30" s="33" t="s">
        <v>21</v>
      </c>
      <c r="B30" s="142">
        <v>33.693423329132585</v>
      </c>
      <c r="C30" s="142">
        <v>61.284362517888802</v>
      </c>
      <c r="D30" s="142">
        <v>5.0222141529786191</v>
      </c>
      <c r="E30" s="142">
        <v>100</v>
      </c>
      <c r="G30" s="37">
        <v>33.802939853208791</v>
      </c>
      <c r="H30" s="37">
        <v>60.398605953572073</v>
      </c>
      <c r="I30" s="37">
        <v>5.7984541932191327</v>
      </c>
      <c r="J30" s="37">
        <v>100</v>
      </c>
      <c r="K30" s="33"/>
      <c r="L30" s="37">
        <v>27.926402251456246</v>
      </c>
      <c r="M30" s="37">
        <v>65.212873879180577</v>
      </c>
      <c r="N30" s="37">
        <v>6.860723869363178</v>
      </c>
      <c r="O30" s="37">
        <v>100</v>
      </c>
      <c r="Q30" s="37">
        <v>25.882681737726298</v>
      </c>
      <c r="R30" s="37">
        <v>67.676924510138804</v>
      </c>
      <c r="S30" s="37">
        <v>6.4403937521348942</v>
      </c>
      <c r="T30" s="37">
        <v>100</v>
      </c>
      <c r="U30" s="33"/>
      <c r="V30" s="37">
        <v>23.96839652410311</v>
      </c>
      <c r="W30" s="37">
        <v>71.064129326666347</v>
      </c>
      <c r="X30" s="37">
        <v>4.9674741492305454</v>
      </c>
      <c r="Y30" s="37">
        <v>100</v>
      </c>
      <c r="Z30" s="34"/>
      <c r="AA30" s="39">
        <v>20.535128036769535</v>
      </c>
      <c r="AB30" s="39">
        <v>75.270847012475372</v>
      </c>
      <c r="AC30" s="39">
        <v>4.1940249507550886</v>
      </c>
      <c r="AD30" s="39">
        <v>100</v>
      </c>
      <c r="AF30" s="36">
        <f>'Tav10'!AF30/'Tav10'!$AI30*100</f>
        <v>18.614072806517193</v>
      </c>
      <c r="AG30" s="36">
        <f>'Tav10'!AG30/'Tav10'!$AI30*100</f>
        <v>78.760621882907003</v>
      </c>
      <c r="AH30" s="36">
        <f>'Tav10'!AH30/'Tav10'!$AI30*100</f>
        <v>2.6253053105758117</v>
      </c>
      <c r="AI30" s="36">
        <f>'Tav10'!AI30/'Tav10'!$AI30*100</f>
        <v>100</v>
      </c>
      <c r="AK30" s="36">
        <f t="shared" si="8"/>
        <v>-1.9210552302523425</v>
      </c>
      <c r="AL30" s="36">
        <f t="shared" si="9"/>
        <v>3.4897748704316314</v>
      </c>
      <c r="AM30" s="36">
        <f t="shared" si="10"/>
        <v>-1.5687196401792769</v>
      </c>
      <c r="AN30" s="36">
        <f t="shared" si="11"/>
        <v>0</v>
      </c>
      <c r="AP30" s="36">
        <f t="shared" si="4"/>
        <v>-15.079350522615393</v>
      </c>
      <c r="AQ30" s="36">
        <f>AG30-C30</f>
        <v>17.476259365018201</v>
      </c>
      <c r="AR30" s="36">
        <f t="shared" si="6"/>
        <v>-2.3969088424028073</v>
      </c>
      <c r="AS30" s="36">
        <f t="shared" si="7"/>
        <v>0</v>
      </c>
    </row>
    <row r="31" spans="1:45" s="136" customFormat="1" x14ac:dyDescent="0.25">
      <c r="A31" s="33" t="s">
        <v>22</v>
      </c>
      <c r="B31" s="142">
        <v>35.871667184353171</v>
      </c>
      <c r="C31" s="142">
        <v>61.198561165496024</v>
      </c>
      <c r="D31" s="142">
        <v>2.9297716501507973</v>
      </c>
      <c r="E31" s="142">
        <v>100</v>
      </c>
      <c r="G31" s="37">
        <v>34.693607855056754</v>
      </c>
      <c r="H31" s="37">
        <v>62.950139419328409</v>
      </c>
      <c r="I31" s="37">
        <v>2.3562527256148327</v>
      </c>
      <c r="J31" s="37">
        <v>100</v>
      </c>
      <c r="K31" s="33"/>
      <c r="L31" s="37">
        <v>27.90713013653453</v>
      </c>
      <c r="M31" s="37">
        <v>70.140492051975471</v>
      </c>
      <c r="N31" s="37">
        <v>1.9523778114900074</v>
      </c>
      <c r="O31" s="37">
        <v>100</v>
      </c>
      <c r="Q31" s="37">
        <v>25.879913015463917</v>
      </c>
      <c r="R31" s="37">
        <v>72.295827963917532</v>
      </c>
      <c r="S31" s="37">
        <v>1.8242590206185567</v>
      </c>
      <c r="T31" s="37">
        <v>100</v>
      </c>
      <c r="U31" s="33"/>
      <c r="V31" s="37">
        <v>22.014331210191081</v>
      </c>
      <c r="W31" s="37">
        <v>76.515080554514796</v>
      </c>
      <c r="X31" s="37">
        <v>1.4705882352941175</v>
      </c>
      <c r="Y31" s="37">
        <v>100</v>
      </c>
      <c r="Z31" s="34"/>
      <c r="AA31" s="39">
        <v>20.585048754062836</v>
      </c>
      <c r="AB31" s="39">
        <v>78.11232331376452</v>
      </c>
      <c r="AC31" s="39">
        <v>1.3026279321726424</v>
      </c>
      <c r="AD31" s="39">
        <v>100</v>
      </c>
      <c r="AF31" s="36">
        <f>'Tav10'!AF31/'Tav10'!$AI31*100</f>
        <v>19.199772985244039</v>
      </c>
      <c r="AG31" s="36">
        <f>'Tav10'!AG31/'Tav10'!$AI31*100</f>
        <v>79.909194097616336</v>
      </c>
      <c r="AH31" s="36">
        <f>'Tav10'!AH31/'Tav10'!$AI31*100</f>
        <v>0.89103291713961397</v>
      </c>
      <c r="AI31" s="36">
        <f>'Tav10'!AI31/'Tav10'!$AI31*100</f>
        <v>100</v>
      </c>
      <c r="AK31" s="36">
        <f t="shared" si="8"/>
        <v>-1.3852757688187971</v>
      </c>
      <c r="AL31" s="36">
        <f t="shared" si="9"/>
        <v>1.7968707838518156</v>
      </c>
      <c r="AM31" s="36">
        <f t="shared" si="10"/>
        <v>-0.41159501503302842</v>
      </c>
      <c r="AN31" s="36">
        <f t="shared" si="11"/>
        <v>0</v>
      </c>
      <c r="AP31" s="36">
        <f t="shared" si="4"/>
        <v>-16.671894199109133</v>
      </c>
      <c r="AQ31" s="36">
        <f t="shared" si="5"/>
        <v>18.710632932120312</v>
      </c>
      <c r="AR31" s="36">
        <f t="shared" si="6"/>
        <v>-2.0387387330111832</v>
      </c>
      <c r="AS31" s="36">
        <f t="shared" si="7"/>
        <v>0</v>
      </c>
    </row>
    <row r="32" spans="1:45" s="136" customFormat="1" x14ac:dyDescent="0.25">
      <c r="A32" s="33" t="s">
        <v>23</v>
      </c>
      <c r="B32" s="142">
        <v>43.114778864675003</v>
      </c>
      <c r="C32" s="142">
        <v>52.917154511462783</v>
      </c>
      <c r="D32" s="142">
        <v>3.96806662386222</v>
      </c>
      <c r="E32" s="142">
        <v>100</v>
      </c>
      <c r="G32" s="37">
        <v>39.135870653710995</v>
      </c>
      <c r="H32" s="37">
        <v>57.622582191822389</v>
      </c>
      <c r="I32" s="37">
        <v>3.2415471544666103</v>
      </c>
      <c r="J32" s="37">
        <v>100</v>
      </c>
      <c r="K32" s="33"/>
      <c r="L32" s="37">
        <v>35.858497574618717</v>
      </c>
      <c r="M32" s="37">
        <v>61.505630089294819</v>
      </c>
      <c r="N32" s="37">
        <v>2.6358723360864689</v>
      </c>
      <c r="O32" s="37">
        <v>100</v>
      </c>
      <c r="Q32" s="37">
        <v>34.538923287800728</v>
      </c>
      <c r="R32" s="37">
        <v>63.148839627546437</v>
      </c>
      <c r="S32" s="37">
        <v>2.3122370846528337</v>
      </c>
      <c r="T32" s="37">
        <v>100</v>
      </c>
      <c r="U32" s="33"/>
      <c r="V32" s="37">
        <v>32.984010371650825</v>
      </c>
      <c r="W32" s="37">
        <v>64.747191011235955</v>
      </c>
      <c r="X32" s="37">
        <v>2.2687986171132235</v>
      </c>
      <c r="Y32" s="37">
        <v>100</v>
      </c>
      <c r="Z32" s="34"/>
      <c r="AA32" s="39">
        <v>30.220890695960247</v>
      </c>
      <c r="AB32" s="39">
        <v>67.684333166892557</v>
      </c>
      <c r="AC32" s="39">
        <v>2.0947761371472051</v>
      </c>
      <c r="AD32" s="39">
        <v>100</v>
      </c>
      <c r="AF32" s="36">
        <f>'Tav10'!AF32/'Tav10'!$AI32*100</f>
        <v>28.148762070144972</v>
      </c>
      <c r="AG32" s="36">
        <f>'Tav10'!AG32/'Tav10'!$AI32*100</f>
        <v>70.49753992685558</v>
      </c>
      <c r="AH32" s="36">
        <f>'Tav10'!AH32/'Tav10'!$AI32*100</f>
        <v>1.3536980029994474</v>
      </c>
      <c r="AI32" s="36">
        <f>'Tav10'!AI32/'Tav10'!$AI32*100</f>
        <v>100</v>
      </c>
      <c r="AK32" s="36">
        <f t="shared" si="8"/>
        <v>-2.0721286258152745</v>
      </c>
      <c r="AL32" s="36">
        <f t="shared" si="9"/>
        <v>2.8132067599630233</v>
      </c>
      <c r="AM32" s="36">
        <f t="shared" si="10"/>
        <v>-0.74107813414775769</v>
      </c>
      <c r="AN32" s="36">
        <f t="shared" si="11"/>
        <v>0</v>
      </c>
      <c r="AP32" s="36">
        <f t="shared" si="4"/>
        <v>-14.966016794530031</v>
      </c>
      <c r="AQ32" s="36">
        <f t="shared" si="5"/>
        <v>17.580385415392797</v>
      </c>
      <c r="AR32" s="36">
        <f t="shared" si="6"/>
        <v>-2.6143686208627726</v>
      </c>
      <c r="AS32" s="36">
        <f t="shared" si="7"/>
        <v>0</v>
      </c>
    </row>
    <row r="33" spans="1:45" s="136" customFormat="1" x14ac:dyDescent="0.25">
      <c r="A33" s="33" t="s">
        <v>24</v>
      </c>
      <c r="B33" s="142">
        <v>32.745008039675874</v>
      </c>
      <c r="C33" s="142">
        <v>60.771577941554298</v>
      </c>
      <c r="D33" s="142">
        <v>6.4834140187698281</v>
      </c>
      <c r="E33" s="142">
        <v>100</v>
      </c>
      <c r="G33" s="37">
        <v>31.214301636780235</v>
      </c>
      <c r="H33" s="37">
        <v>63.306741897407967</v>
      </c>
      <c r="I33" s="37">
        <v>5.4789564658117937</v>
      </c>
      <c r="J33" s="37">
        <v>100</v>
      </c>
      <c r="K33" s="33"/>
      <c r="L33" s="37">
        <v>28.935723631605725</v>
      </c>
      <c r="M33" s="37">
        <v>66.251726393835867</v>
      </c>
      <c r="N33" s="37">
        <v>4.8125499745584071</v>
      </c>
      <c r="O33" s="37">
        <v>100</v>
      </c>
      <c r="Q33" s="37">
        <v>27.672351526077328</v>
      </c>
      <c r="R33" s="37">
        <v>68.331731544104926</v>
      </c>
      <c r="S33" s="37">
        <v>3.9959169298177541</v>
      </c>
      <c r="T33" s="37">
        <v>100</v>
      </c>
      <c r="U33" s="33"/>
      <c r="V33" s="37">
        <v>26.577996866621657</v>
      </c>
      <c r="W33" s="37">
        <v>69.727500966889764</v>
      </c>
      <c r="X33" s="37">
        <v>3.6945021664885842</v>
      </c>
      <c r="Y33" s="37">
        <v>100</v>
      </c>
      <c r="Z33" s="34"/>
      <c r="AA33" s="39">
        <v>27.956184137548529</v>
      </c>
      <c r="AB33" s="39">
        <v>68.575984470327228</v>
      </c>
      <c r="AC33" s="39">
        <v>3.4678313921242374</v>
      </c>
      <c r="AD33" s="39">
        <v>100</v>
      </c>
      <c r="AF33" s="36">
        <f>'Tav10'!AF33/'Tav10'!$AI33*100</f>
        <v>29.143927606573623</v>
      </c>
      <c r="AG33" s="36">
        <f>'Tav10'!AG33/'Tav10'!$AI33*100</f>
        <v>68.606550397498125</v>
      </c>
      <c r="AH33" s="36">
        <f>'Tav10'!AH33/'Tav10'!$AI33*100</f>
        <v>2.2495219959282569</v>
      </c>
      <c r="AI33" s="36">
        <f>'Tav10'!AI33/'Tav10'!$AI33*100</f>
        <v>100</v>
      </c>
      <c r="AK33" s="36">
        <f t="shared" si="8"/>
        <v>1.1877434690250936</v>
      </c>
      <c r="AL33" s="36">
        <f t="shared" si="9"/>
        <v>3.0565927170897567E-2</v>
      </c>
      <c r="AM33" s="36">
        <f t="shared" si="10"/>
        <v>-1.2183093961959806</v>
      </c>
      <c r="AN33" s="36">
        <f t="shared" si="11"/>
        <v>0</v>
      </c>
      <c r="AP33" s="36">
        <f t="shared" si="4"/>
        <v>-3.6010804331022506</v>
      </c>
      <c r="AQ33" s="36">
        <f t="shared" si="5"/>
        <v>7.8349724559438272</v>
      </c>
      <c r="AR33" s="36">
        <f t="shared" si="6"/>
        <v>-4.2338920228415713</v>
      </c>
      <c r="AS33" s="36">
        <f t="shared" si="7"/>
        <v>0</v>
      </c>
    </row>
    <row r="34" spans="1:45" s="136" customFormat="1" x14ac:dyDescent="0.25">
      <c r="A34" s="33" t="s">
        <v>25</v>
      </c>
      <c r="B34" s="142">
        <v>27.01845468845357</v>
      </c>
      <c r="C34" s="142">
        <v>64.251884578688149</v>
      </c>
      <c r="D34" s="142">
        <v>8.7296607328582851</v>
      </c>
      <c r="E34" s="142">
        <v>100</v>
      </c>
      <c r="G34" s="37">
        <v>24.680607275852193</v>
      </c>
      <c r="H34" s="37">
        <v>67.839587510741907</v>
      </c>
      <c r="I34" s="37">
        <v>7.4798052134059008</v>
      </c>
      <c r="J34" s="37">
        <v>100</v>
      </c>
      <c r="K34" s="33"/>
      <c r="L34" s="37">
        <v>21.704048140043763</v>
      </c>
      <c r="M34" s="37">
        <v>72.137582056892782</v>
      </c>
      <c r="N34" s="37">
        <v>6.158369803063457</v>
      </c>
      <c r="O34" s="37">
        <v>100</v>
      </c>
      <c r="Q34" s="37">
        <v>21.759548595610951</v>
      </c>
      <c r="R34" s="37">
        <v>72.619323964787597</v>
      </c>
      <c r="S34" s="37">
        <v>5.6211274396014499</v>
      </c>
      <c r="T34" s="37">
        <v>100</v>
      </c>
      <c r="V34" s="37">
        <v>22.830725462304411</v>
      </c>
      <c r="W34" s="37">
        <v>72.524498182392918</v>
      </c>
      <c r="X34" s="37">
        <v>4.6447763553026711</v>
      </c>
      <c r="Y34" s="37">
        <v>100</v>
      </c>
      <c r="AA34" s="39">
        <v>19.717794842012431</v>
      </c>
      <c r="AB34" s="39">
        <v>76.427695683035424</v>
      </c>
      <c r="AC34" s="39">
        <v>3.8545094749521414</v>
      </c>
      <c r="AD34" s="39">
        <v>100</v>
      </c>
      <c r="AF34" s="36">
        <f>'Tav10'!AF34/'Tav10'!$AI34*100</f>
        <v>17.007540288797991</v>
      </c>
      <c r="AG34" s="36">
        <f>'Tav10'!AG34/'Tav10'!$AI34*100</f>
        <v>81.016214085062344</v>
      </c>
      <c r="AH34" s="36">
        <f>'Tav10'!AH34/'Tav10'!$AI34*100</f>
        <v>1.9762456261396679</v>
      </c>
      <c r="AI34" s="36">
        <f>'Tav10'!AI34/'Tav10'!$AI34*100</f>
        <v>100</v>
      </c>
      <c r="AK34" s="36">
        <f t="shared" si="8"/>
        <v>-2.7102545532144404</v>
      </c>
      <c r="AL34" s="36">
        <f t="shared" si="9"/>
        <v>4.5885184020269207</v>
      </c>
      <c r="AM34" s="36">
        <f t="shared" si="10"/>
        <v>-1.8782638488124734</v>
      </c>
      <c r="AN34" s="36">
        <f t="shared" si="11"/>
        <v>0</v>
      </c>
      <c r="AP34" s="36">
        <f t="shared" si="4"/>
        <v>-10.010914399655579</v>
      </c>
      <c r="AQ34" s="36">
        <f t="shared" si="5"/>
        <v>16.764329506374196</v>
      </c>
      <c r="AR34" s="36">
        <f t="shared" si="6"/>
        <v>-6.7534151067186174</v>
      </c>
      <c r="AS34" s="36">
        <f t="shared" si="7"/>
        <v>0</v>
      </c>
    </row>
    <row r="35" spans="1:45" s="33" customFormat="1" ht="15" customHeight="1" x14ac:dyDescent="0.25">
      <c r="A35" s="33" t="s">
        <v>26</v>
      </c>
      <c r="B35" s="37">
        <v>34.845517988671354</v>
      </c>
      <c r="C35" s="37">
        <v>59.606731466162245</v>
      </c>
      <c r="D35" s="37">
        <v>5.5477505451663998</v>
      </c>
      <c r="E35" s="37">
        <v>100</v>
      </c>
      <c r="G35" s="37">
        <v>33.058635520919552</v>
      </c>
      <c r="H35" s="37">
        <v>61.97254621280883</v>
      </c>
      <c r="I35" s="37">
        <v>4.9688182662716134</v>
      </c>
      <c r="J35" s="37">
        <v>100</v>
      </c>
      <c r="L35" s="37">
        <v>29.320384867445053</v>
      </c>
      <c r="M35" s="37">
        <v>66.068476669611982</v>
      </c>
      <c r="N35" s="37">
        <v>4.6111384629429777</v>
      </c>
      <c r="O35" s="37">
        <v>100</v>
      </c>
      <c r="Q35" s="37">
        <v>27.952697957450027</v>
      </c>
      <c r="R35" s="37">
        <v>67.964725326021593</v>
      </c>
      <c r="S35" s="37">
        <v>4.0825767165283802</v>
      </c>
      <c r="T35" s="37">
        <v>100</v>
      </c>
      <c r="V35" s="37">
        <v>26.562221530462637</v>
      </c>
      <c r="W35" s="37">
        <v>69.918992840288283</v>
      </c>
      <c r="X35" s="37">
        <v>3.5187856292490736</v>
      </c>
      <c r="Y35" s="37">
        <v>100</v>
      </c>
      <c r="AA35" s="36">
        <v>25.305310624861338</v>
      </c>
      <c r="AB35" s="36">
        <v>71.563159442572712</v>
      </c>
      <c r="AC35" s="36">
        <v>3.1315299325659502</v>
      </c>
      <c r="AD35" s="36">
        <v>100</v>
      </c>
      <c r="AF35" s="36">
        <f>'Tav10'!AF35/'Tav10'!$AI35*100</f>
        <v>24.45419471539131</v>
      </c>
      <c r="AG35" s="36">
        <f>'Tav10'!AG35/'Tav10'!$AI35*100</f>
        <v>73.586401520355366</v>
      </c>
      <c r="AH35" s="36">
        <f>'Tav10'!AH35/'Tav10'!$AI35*100</f>
        <v>1.9594037642533317</v>
      </c>
      <c r="AI35" s="36">
        <f>'Tav10'!AI35/'Tav10'!$AI35*100</f>
        <v>100</v>
      </c>
      <c r="AK35" s="36">
        <f t="shared" si="8"/>
        <v>-0.85111590947002824</v>
      </c>
      <c r="AL35" s="36">
        <f t="shared" si="9"/>
        <v>2.0232420777826547</v>
      </c>
      <c r="AM35" s="36">
        <f t="shared" si="10"/>
        <v>-1.1721261683126185</v>
      </c>
      <c r="AN35" s="36">
        <f t="shared" si="11"/>
        <v>0</v>
      </c>
      <c r="AP35" s="36">
        <f t="shared" si="4"/>
        <v>-10.391323273280044</v>
      </c>
      <c r="AQ35" s="36">
        <f t="shared" si="5"/>
        <v>13.979670054193122</v>
      </c>
      <c r="AR35" s="36">
        <f t="shared" si="6"/>
        <v>-3.588346780913068</v>
      </c>
      <c r="AS35" s="36">
        <f t="shared" si="7"/>
        <v>0</v>
      </c>
    </row>
    <row r="36" spans="1:45" s="27" customFormat="1" x14ac:dyDescent="0.25">
      <c r="A36" s="1"/>
      <c r="B36" s="14"/>
      <c r="C36" s="14"/>
      <c r="D36" s="1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</sheetData>
  <mergeCells count="10">
    <mergeCell ref="A4:A5"/>
    <mergeCell ref="AP4:AS4"/>
    <mergeCell ref="AA4:AD4"/>
    <mergeCell ref="B4:E4"/>
    <mergeCell ref="G4:J4"/>
    <mergeCell ref="L4:O4"/>
    <mergeCell ref="Q4:T4"/>
    <mergeCell ref="V4:Y4"/>
    <mergeCell ref="AF4:AI4"/>
    <mergeCell ref="AK4:AN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36"/>
  <sheetViews>
    <sheetView zoomScaleNormal="100" workbookViewId="0"/>
  </sheetViews>
  <sheetFormatPr defaultColWidth="8.85546875" defaultRowHeight="15" x14ac:dyDescent="0.25"/>
  <cols>
    <col min="1" max="1" width="26.7109375" style="27" customWidth="1"/>
    <col min="2" max="2" width="17.85546875" style="27" bestFit="1" customWidth="1"/>
    <col min="3" max="3" width="14.7109375" style="27" bestFit="1" customWidth="1"/>
    <col min="4" max="4" width="15" style="27" customWidth="1"/>
    <col min="5" max="5" width="6.140625" style="27" customWidth="1"/>
    <col min="6" max="6" width="0.85546875" style="27" customWidth="1"/>
    <col min="7" max="7" width="17.85546875" style="27" bestFit="1" customWidth="1"/>
    <col min="8" max="8" width="14.7109375" style="27" bestFit="1" customWidth="1"/>
    <col min="9" max="9" width="15.85546875" style="27" bestFit="1" customWidth="1"/>
    <col min="10" max="10" width="6.5703125" style="27" bestFit="1" customWidth="1"/>
    <col min="11" max="11" width="0.85546875" style="27" customWidth="1"/>
    <col min="12" max="12" width="17.85546875" style="27" bestFit="1" customWidth="1"/>
    <col min="13" max="13" width="14.7109375" style="27" bestFit="1" customWidth="1"/>
    <col min="14" max="14" width="15.85546875" style="27" bestFit="1" customWidth="1"/>
    <col min="15" max="15" width="6.5703125" style="27" bestFit="1" customWidth="1"/>
    <col min="16" max="16" width="0.85546875" style="27" customWidth="1"/>
    <col min="17" max="17" width="17.85546875" style="27" bestFit="1" customWidth="1"/>
    <col min="18" max="18" width="14.7109375" style="27" bestFit="1" customWidth="1"/>
    <col min="19" max="19" width="15.85546875" style="27" bestFit="1" customWidth="1"/>
    <col min="20" max="20" width="5.42578125" style="27" bestFit="1" customWidth="1"/>
    <col min="21" max="21" width="0.85546875" style="27" customWidth="1"/>
    <col min="22" max="22" width="17.85546875" style="27" bestFit="1" customWidth="1"/>
    <col min="23" max="23" width="14.7109375" style="27" bestFit="1" customWidth="1"/>
    <col min="24" max="24" width="15.85546875" style="27" bestFit="1" customWidth="1"/>
    <col min="25" max="25" width="8" style="27" bestFit="1" customWidth="1"/>
    <col min="26" max="26" width="0.85546875" customWidth="1"/>
    <col min="27" max="27" width="17.85546875" style="27" bestFit="1" customWidth="1"/>
    <col min="28" max="28" width="14.7109375" style="27" bestFit="1" customWidth="1"/>
    <col min="29" max="29" width="15.85546875" style="27" bestFit="1" customWidth="1"/>
    <col min="30" max="30" width="6.42578125" style="27" bestFit="1" customWidth="1"/>
    <col min="31" max="31" width="1.28515625" style="27" customWidth="1"/>
    <col min="32" max="32" width="17.85546875" style="141" bestFit="1" customWidth="1"/>
    <col min="33" max="33" width="14.7109375" style="141" bestFit="1" customWidth="1"/>
    <col min="34" max="34" width="15.85546875" style="141" bestFit="1" customWidth="1"/>
    <col min="35" max="35" width="6.5703125" style="141" bestFit="1" customWidth="1"/>
    <col min="36" max="36" width="0.85546875" style="141" customWidth="1"/>
    <col min="37" max="37" width="17.85546875" style="141" bestFit="1" customWidth="1"/>
    <col min="38" max="38" width="14.7109375" style="141" bestFit="1" customWidth="1"/>
    <col min="39" max="39" width="15.85546875" style="141" bestFit="1" customWidth="1"/>
    <col min="40" max="40" width="6.5703125" style="141" bestFit="1" customWidth="1"/>
    <col min="41" max="41" width="2" style="141" customWidth="1"/>
    <col min="42" max="42" width="17.85546875" style="27" bestFit="1" customWidth="1"/>
    <col min="43" max="43" width="14.7109375" style="27" bestFit="1" customWidth="1"/>
    <col min="44" max="44" width="15.85546875" style="27" bestFit="1" customWidth="1"/>
    <col min="45" max="45" width="8.7109375" style="27" customWidth="1"/>
    <col min="46" max="16384" width="8.85546875" style="27"/>
  </cols>
  <sheetData>
    <row r="1" spans="1:45" x14ac:dyDescent="0.25">
      <c r="A1" s="35" t="s">
        <v>526</v>
      </c>
      <c r="B1" s="7"/>
      <c r="C1" s="7"/>
      <c r="Y1" s="10"/>
    </row>
    <row r="2" spans="1:45" x14ac:dyDescent="0.25">
      <c r="A2" s="81" t="s">
        <v>153</v>
      </c>
      <c r="B2" s="12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10"/>
    </row>
    <row r="3" spans="1:45" x14ac:dyDescent="0.25">
      <c r="B3" s="14"/>
      <c r="C3" s="1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92"/>
      <c r="Z3" s="36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x14ac:dyDescent="0.25">
      <c r="A4" s="509" t="s">
        <v>48</v>
      </c>
      <c r="B4" s="514">
        <v>2013</v>
      </c>
      <c r="C4" s="514"/>
      <c r="D4" s="514"/>
      <c r="E4" s="19"/>
      <c r="F4" s="19"/>
      <c r="G4" s="494">
        <v>2014</v>
      </c>
      <c r="H4" s="494"/>
      <c r="I4" s="494"/>
      <c r="J4" s="494"/>
      <c r="K4" s="19"/>
      <c r="L4" s="494">
        <v>2015</v>
      </c>
      <c r="M4" s="494"/>
      <c r="N4" s="494"/>
      <c r="O4" s="494"/>
      <c r="P4" s="19"/>
      <c r="Q4" s="494">
        <v>2016</v>
      </c>
      <c r="R4" s="494"/>
      <c r="S4" s="494"/>
      <c r="T4" s="494"/>
      <c r="U4" s="19"/>
      <c r="V4" s="494">
        <v>2017</v>
      </c>
      <c r="W4" s="494"/>
      <c r="X4" s="494"/>
      <c r="Y4" s="494"/>
      <c r="AA4" s="494">
        <v>2018</v>
      </c>
      <c r="AB4" s="494"/>
      <c r="AC4" s="494"/>
      <c r="AD4" s="494"/>
      <c r="AE4" s="19"/>
      <c r="AF4" s="494">
        <v>2019</v>
      </c>
      <c r="AG4" s="494"/>
      <c r="AH4" s="494"/>
      <c r="AI4" s="494"/>
      <c r="AJ4" s="19"/>
      <c r="AK4" s="513" t="s">
        <v>93</v>
      </c>
      <c r="AL4" s="513"/>
      <c r="AM4" s="513"/>
      <c r="AN4" s="513"/>
      <c r="AO4" s="19"/>
      <c r="AP4" s="513" t="s">
        <v>94</v>
      </c>
      <c r="AQ4" s="513"/>
      <c r="AR4" s="513"/>
      <c r="AS4" s="513"/>
    </row>
    <row r="5" spans="1:45" x14ac:dyDescent="0.25">
      <c r="A5" s="510"/>
      <c r="B5" s="14" t="s">
        <v>47</v>
      </c>
      <c r="C5" s="14" t="s">
        <v>46</v>
      </c>
      <c r="D5" s="1" t="s">
        <v>99</v>
      </c>
      <c r="E5" s="1" t="s">
        <v>0</v>
      </c>
      <c r="F5" s="1"/>
      <c r="G5" s="1" t="s">
        <v>47</v>
      </c>
      <c r="H5" s="1" t="s">
        <v>46</v>
      </c>
      <c r="I5" s="366" t="s">
        <v>99</v>
      </c>
      <c r="J5" s="1" t="s">
        <v>0</v>
      </c>
      <c r="K5" s="1"/>
      <c r="L5" s="14" t="s">
        <v>47</v>
      </c>
      <c r="M5" s="14" t="s">
        <v>46</v>
      </c>
      <c r="N5" s="366" t="s">
        <v>99</v>
      </c>
      <c r="O5" s="14" t="s">
        <v>0</v>
      </c>
      <c r="P5" s="1"/>
      <c r="Q5" s="14" t="s">
        <v>47</v>
      </c>
      <c r="R5" s="14" t="s">
        <v>46</v>
      </c>
      <c r="S5" s="366" t="s">
        <v>99</v>
      </c>
      <c r="T5" s="14" t="s">
        <v>0</v>
      </c>
      <c r="U5" s="1"/>
      <c r="V5" s="14" t="s">
        <v>47</v>
      </c>
      <c r="W5" s="14" t="s">
        <v>46</v>
      </c>
      <c r="X5" s="366" t="s">
        <v>99</v>
      </c>
      <c r="Y5" s="92" t="s">
        <v>0</v>
      </c>
      <c r="Z5" s="366"/>
      <c r="AA5" s="14" t="s">
        <v>47</v>
      </c>
      <c r="AB5" s="14" t="s">
        <v>46</v>
      </c>
      <c r="AC5" s="366" t="s">
        <v>99</v>
      </c>
      <c r="AD5" s="1" t="s">
        <v>0</v>
      </c>
      <c r="AE5" s="1"/>
      <c r="AF5" s="14" t="s">
        <v>47</v>
      </c>
      <c r="AG5" s="14" t="s">
        <v>46</v>
      </c>
      <c r="AH5" s="366" t="s">
        <v>99</v>
      </c>
      <c r="AI5" s="1" t="s">
        <v>0</v>
      </c>
      <c r="AJ5" s="1"/>
      <c r="AK5" s="14" t="s">
        <v>47</v>
      </c>
      <c r="AL5" s="14" t="s">
        <v>46</v>
      </c>
      <c r="AM5" s="366" t="s">
        <v>99</v>
      </c>
      <c r="AN5" s="1" t="s">
        <v>0</v>
      </c>
      <c r="AO5" s="1"/>
      <c r="AP5" s="14" t="s">
        <v>47</v>
      </c>
      <c r="AQ5" s="14" t="s">
        <v>46</v>
      </c>
      <c r="AR5" s="366" t="s">
        <v>99</v>
      </c>
      <c r="AS5" s="1" t="s">
        <v>0</v>
      </c>
    </row>
    <row r="6" spans="1:45" s="277" customFormat="1" x14ac:dyDescent="0.25">
      <c r="A6" s="252"/>
      <c r="B6" s="12"/>
      <c r="C6" s="12"/>
      <c r="D6" s="2"/>
      <c r="E6" s="2"/>
      <c r="F6" s="2"/>
      <c r="G6" s="2"/>
      <c r="H6" s="2"/>
      <c r="I6" s="2"/>
      <c r="J6" s="2"/>
      <c r="K6" s="2"/>
      <c r="L6" s="12"/>
      <c r="M6" s="12"/>
      <c r="N6" s="12"/>
      <c r="O6" s="12"/>
      <c r="P6" s="2"/>
      <c r="Q6" s="12"/>
      <c r="R6" s="12"/>
      <c r="S6" s="12"/>
      <c r="T6" s="12"/>
      <c r="U6" s="2"/>
      <c r="V6" s="12"/>
      <c r="W6" s="12"/>
      <c r="X6" s="12"/>
      <c r="Y6" s="10"/>
      <c r="Z6"/>
      <c r="AA6" s="12"/>
      <c r="AB6" s="12"/>
      <c r="AC6" s="12"/>
      <c r="AD6" s="2"/>
      <c r="AE6" s="2"/>
      <c r="AF6" s="12"/>
      <c r="AG6" s="12"/>
      <c r="AH6" s="12"/>
      <c r="AI6" s="2"/>
      <c r="AJ6" s="2"/>
      <c r="AK6" s="12"/>
      <c r="AL6" s="12"/>
      <c r="AM6" s="12"/>
      <c r="AN6" s="2"/>
      <c r="AO6" s="2"/>
      <c r="AP6" s="12"/>
      <c r="AQ6" s="12"/>
      <c r="AR6" s="12"/>
      <c r="AS6" s="2"/>
    </row>
    <row r="7" spans="1:45" x14ac:dyDescent="0.25">
      <c r="A7" s="27" t="s">
        <v>37</v>
      </c>
      <c r="B7" s="13">
        <f>'Tav10'!B7/'Tav10'!B$35*100</f>
        <v>3.8700512704201309</v>
      </c>
      <c r="C7" s="13">
        <f>'Tav10'!C7/'Tav10'!C$35*100</f>
        <v>5.1968080837686106</v>
      </c>
      <c r="D7" s="13">
        <f>'Tav10'!D7/'Tav10'!D$35*100</f>
        <v>4.4574406268158731</v>
      </c>
      <c r="E7" s="13">
        <f>'Tav10'!E7/'Tav10'!E$35*100</f>
        <v>4.693474537583465</v>
      </c>
      <c r="F7" s="13"/>
      <c r="G7" s="13">
        <f>'Tav10'!G7/'Tav10'!G$35*100</f>
        <v>4.5889240098051864</v>
      </c>
      <c r="H7" s="13">
        <f>'Tav10'!H7/'Tav10'!H$35*100</f>
        <v>5.015839833794657</v>
      </c>
      <c r="I7" s="13">
        <f>'Tav10'!I7/'Tav10'!I$35*100</f>
        <v>4.2650214592274676</v>
      </c>
      <c r="J7" s="13">
        <f>'Tav10'!J7/'Tav10'!J$35*100</f>
        <v>4.8374004870188285</v>
      </c>
      <c r="K7" s="13" t="e">
        <f>'Tav10'!K7/'Tav10'!K$35*100</f>
        <v>#DIV/0!</v>
      </c>
      <c r="L7" s="13">
        <f>'Tav10'!L7/'Tav10'!L$35*100</f>
        <v>4.0950109255892313</v>
      </c>
      <c r="M7" s="13">
        <f>'Tav10'!M7/'Tav10'!M$35*100</f>
        <v>5.2202493165016728</v>
      </c>
      <c r="N7" s="13">
        <f>'Tav10'!N7/'Tav10'!N$35*100</f>
        <v>4.1187908785575393</v>
      </c>
      <c r="O7" s="13">
        <f>'Tav10'!O7/'Tav10'!O$35*100</f>
        <v>4.8395353159245262</v>
      </c>
      <c r="P7" s="13" t="e">
        <f>'Tav10'!P7/'Tav10'!P$35*100</f>
        <v>#DIV/0!</v>
      </c>
      <c r="Q7" s="13">
        <f>'Tav10'!Q7/'Tav10'!Q$35*100</f>
        <v>3.3022912936857782</v>
      </c>
      <c r="R7" s="13">
        <f>'Tav10'!R7/'Tav10'!R$35*100</f>
        <v>5.8200403430395884</v>
      </c>
      <c r="S7" s="13">
        <f>'Tav10'!S7/'Tav10'!S$35*100</f>
        <v>4.1821178409559128</v>
      </c>
      <c r="T7" s="13">
        <f>'Tav10'!T7/'Tav10'!T$35*100</f>
        <v>5.049392113242301</v>
      </c>
      <c r="U7" s="13" t="e">
        <f>'Tav10'!U7/'Tav10'!U$35*100</f>
        <v>#DIV/0!</v>
      </c>
      <c r="V7" s="13">
        <f>'Tav10'!V7/'Tav10'!V$35*100</f>
        <v>3.2733648831196711</v>
      </c>
      <c r="W7" s="13">
        <f>'Tav10'!W7/'Tav10'!W$35*100</f>
        <v>5.555706604857293</v>
      </c>
      <c r="X7" s="13">
        <f>'Tav10'!X7/'Tav10'!X$35*100</f>
        <v>3.9235548352242029</v>
      </c>
      <c r="Y7" s="13">
        <f>'Tav10'!Y7/'Tav10'!Y$35*100</f>
        <v>4.8920340187297873</v>
      </c>
      <c r="AA7" s="13">
        <f>'Tav10'!AA7/'Tav10'!AA$35*100</f>
        <v>2.9359893162610993</v>
      </c>
      <c r="AB7" s="13">
        <f>'Tav10'!AB7/'Tav10'!AB$35*100</f>
        <v>5.5564767885337734</v>
      </c>
      <c r="AC7" s="13">
        <f>'Tav10'!AC7/'Tav10'!AC$35*100</f>
        <v>5.1569322019935742</v>
      </c>
      <c r="AD7" s="13">
        <f>'Tav10'!AD7/'Tav10'!AD$35*100</f>
        <v>4.8808424354681428</v>
      </c>
      <c r="AF7" s="8">
        <f>'Tav10'!AF7/'Tav10'!AF$35*100</f>
        <v>2.9458924872133987</v>
      </c>
      <c r="AG7" s="8">
        <f>'Tav10'!AG7/'Tav10'!AG$35*100</f>
        <v>5.8614184866105283</v>
      </c>
      <c r="AH7" s="8">
        <f>'Tav10'!AH7/'Tav10'!AH$35*100</f>
        <v>5.711364300321355</v>
      </c>
      <c r="AI7" s="8">
        <f>'Tav10'!AI7/'Tav10'!AI$35*100</f>
        <v>5.145509914365527</v>
      </c>
      <c r="AK7" s="8">
        <f>AF7-AA7</f>
        <v>9.9031709522994227E-3</v>
      </c>
      <c r="AL7" s="8">
        <f>AG7-AB7</f>
        <v>0.30494169807675497</v>
      </c>
      <c r="AM7" s="8">
        <f>AH7-AC7</f>
        <v>0.55443209832778084</v>
      </c>
      <c r="AN7" s="8">
        <f>AI7-AD7</f>
        <v>0.26466747889738418</v>
      </c>
      <c r="AP7" s="8">
        <f>AF7-B7</f>
        <v>-0.92415878320673217</v>
      </c>
      <c r="AQ7" s="8">
        <f>AG7-C7</f>
        <v>0.66461040284191775</v>
      </c>
      <c r="AR7" s="8">
        <f>AH7-D7</f>
        <v>1.253923673505482</v>
      </c>
      <c r="AS7" s="8">
        <f>AI7-E7</f>
        <v>0.45203537678206196</v>
      </c>
    </row>
    <row r="8" spans="1:45" x14ac:dyDescent="0.25">
      <c r="A8" s="277" t="s">
        <v>117</v>
      </c>
      <c r="B8" s="13">
        <f>'Tav10'!B8/'Tav10'!B$35*100</f>
        <v>0.13847191467265119</v>
      </c>
      <c r="C8" s="13">
        <f>'Tav10'!C8/'Tav10'!C$35*100</f>
        <v>8.670651328162346E-2</v>
      </c>
      <c r="D8" s="13">
        <f>'Tav10'!D8/'Tav10'!D$35*100</f>
        <v>1.6870044424450316E-2</v>
      </c>
      <c r="E8" s="13">
        <f>'Tav10'!E8/'Tav10'!E$35*100</f>
        <v>0.10087008245349319</v>
      </c>
      <c r="F8" s="13"/>
      <c r="G8" s="13">
        <f>'Tav10'!G8/'Tav10'!G$35*100</f>
        <v>0.21972971229518773</v>
      </c>
      <c r="H8" s="13">
        <f>'Tav10'!H8/'Tav10'!H$35*100</f>
        <v>0.1120509627564967</v>
      </c>
      <c r="I8" s="13">
        <f>'Tav10'!I8/'Tav10'!I$35*100</f>
        <v>1.8776824034334765E-2</v>
      </c>
      <c r="J8" s="13">
        <f>'Tav10'!J8/'Tav10'!J$35*100</f>
        <v>0.14301346565744208</v>
      </c>
      <c r="K8" s="13" t="e">
        <f>'Tav10'!K8/'Tav10'!K$35*100</f>
        <v>#DIV/0!</v>
      </c>
      <c r="L8" s="13">
        <f>'Tav10'!L8/'Tav10'!L$35*100</f>
        <v>0.10508582008640389</v>
      </c>
      <c r="M8" s="13">
        <f>'Tav10'!M8/'Tav10'!M$35*100</f>
        <v>9.4258614052923004E-2</v>
      </c>
      <c r="N8" s="13">
        <f>'Tav10'!N8/'Tav10'!N$35*100</f>
        <v>0.14848859819692417</v>
      </c>
      <c r="O8" s="13">
        <f>'Tav10'!O8/'Tav10'!O$35*100</f>
        <v>9.9933812189642743E-2</v>
      </c>
      <c r="P8" s="13" t="e">
        <f>'Tav10'!P8/'Tav10'!P$35*100</f>
        <v>#DIV/0!</v>
      </c>
      <c r="Q8" s="13">
        <f>'Tav10'!Q8/'Tav10'!Q$35*100</f>
        <v>0.10982563300185048</v>
      </c>
      <c r="R8" s="13">
        <f>'Tav10'!R8/'Tav10'!R$35*100</f>
        <v>8.1366713279790115E-2</v>
      </c>
      <c r="S8" s="13">
        <f>'Tav10'!S8/'Tav10'!S$35*100</f>
        <v>0.15966213432220849</v>
      </c>
      <c r="T8" s="13">
        <f>'Tav10'!T8/'Tav10'!T$35*100</f>
        <v>9.2518219781236463E-2</v>
      </c>
      <c r="U8" s="13" t="e">
        <f>'Tav10'!U8/'Tav10'!U$35*100</f>
        <v>#DIV/0!</v>
      </c>
      <c r="V8" s="13">
        <f>'Tav10'!V8/'Tav10'!V$35*100</f>
        <v>6.7990087760889592E-2</v>
      </c>
      <c r="W8" s="13">
        <f>'Tav10'!W8/'Tav10'!W$35*100</f>
        <v>9.0403007089498971E-2</v>
      </c>
      <c r="X8" s="13">
        <f>'Tav10'!X8/'Tav10'!X$35*100</f>
        <v>9.4543490005402492E-2</v>
      </c>
      <c r="Y8" s="13">
        <f>'Tav10'!Y8/'Tav10'!Y$35*100</f>
        <v>8.4595332523816208E-2</v>
      </c>
      <c r="AA8" s="13">
        <f>'Tav10'!AA8/'Tav10'!AA$35*100</f>
        <v>9.3788547602785113E-2</v>
      </c>
      <c r="AB8" s="13">
        <f>'Tav10'!AB8/'Tav10'!AB$35*100</f>
        <v>0.10093509152649907</v>
      </c>
      <c r="AC8" s="13">
        <f>'Tav10'!AC8/'Tav10'!AC$35*100</f>
        <v>9.0617019523848749E-2</v>
      </c>
      <c r="AD8" s="13">
        <f>'Tav10'!AD8/'Tav10'!AD$35*100</f>
        <v>9.8803522874434391E-2</v>
      </c>
      <c r="AF8" s="8">
        <f>'Tav10'!AF8/'Tav10'!AF$35*100</f>
        <v>6.5542304046066882E-2</v>
      </c>
      <c r="AG8" s="8">
        <f>'Tav10'!AG8/'Tav10'!AG$35*100</f>
        <v>0.12874117578421268</v>
      </c>
      <c r="AH8" s="8">
        <f>'Tav10'!AH8/'Tav10'!AH$35*100</f>
        <v>7.303534910896875E-2</v>
      </c>
      <c r="AI8" s="8">
        <f>'Tav10'!AI8/'Tav10'!AI$35*100</f>
        <v>0.11219489856665293</v>
      </c>
      <c r="AK8" s="8">
        <f t="shared" ref="AK8:AK25" si="0">AF8-AA8</f>
        <v>-2.8246243556718231E-2</v>
      </c>
      <c r="AL8" s="8">
        <f t="shared" ref="AL8:AL25" si="1">AG8-AB8</f>
        <v>2.7806084257713609E-2</v>
      </c>
      <c r="AM8" s="8">
        <f t="shared" ref="AM8:AM25" si="2">AH8-AC8</f>
        <v>-1.7581670414879999E-2</v>
      </c>
      <c r="AN8" s="8">
        <f t="shared" ref="AN8:AN25" si="3">AI8-AD8</f>
        <v>1.3391375692218543E-2</v>
      </c>
      <c r="AP8" s="8">
        <f t="shared" ref="AP8:AP25" si="4">AF8-B8</f>
        <v>-7.2929610626584304E-2</v>
      </c>
      <c r="AQ8" s="8">
        <f t="shared" ref="AQ8:AQ25" si="5">AG8-C8</f>
        <v>4.2034662502589221E-2</v>
      </c>
      <c r="AR8" s="8">
        <f t="shared" ref="AR8:AR25" si="6">AH8-D8</f>
        <v>5.6165304684518434E-2</v>
      </c>
      <c r="AS8" s="8">
        <f t="shared" ref="AS8:AS25" si="7">AI8-E8</f>
        <v>1.1324816113159747E-2</v>
      </c>
    </row>
    <row r="9" spans="1:45" x14ac:dyDescent="0.25">
      <c r="A9" s="27" t="s">
        <v>5</v>
      </c>
      <c r="B9" s="13">
        <f>'Tav10'!B9/'Tav10'!B$35*100</f>
        <v>1.2817605032737864</v>
      </c>
      <c r="C9" s="13">
        <f>'Tav10'!C9/'Tav10'!C$35*100</f>
        <v>1.788038339282412</v>
      </c>
      <c r="D9" s="13">
        <f>'Tav10'!D9/'Tav10'!D$35*100</f>
        <v>0.46673789574312546</v>
      </c>
      <c r="E9" s="13">
        <f>'Tav10'!E9/'Tav10'!E$35*100</f>
        <v>1.5383207523036335</v>
      </c>
      <c r="F9" s="13"/>
      <c r="G9" s="13">
        <f>'Tav10'!G9/'Tav10'!G$35*100</f>
        <v>1.4490065797961553</v>
      </c>
      <c r="H9" s="13">
        <f>'Tav10'!H9/'Tav10'!H$35*100</f>
        <v>1.6897973404564195</v>
      </c>
      <c r="I9" s="13">
        <f>'Tav10'!I9/'Tav10'!I$35*100</f>
        <v>0.53111587982832609</v>
      </c>
      <c r="J9" s="13">
        <f>'Tav10'!J9/'Tav10'!J$35*100</f>
        <v>1.5526224244581015</v>
      </c>
      <c r="K9" s="13" t="e">
        <f>'Tav10'!K9/'Tav10'!K$35*100</f>
        <v>#DIV/0!</v>
      </c>
      <c r="L9" s="13">
        <f>'Tav10'!L9/'Tav10'!L$35*100</f>
        <v>1.3233029196065675</v>
      </c>
      <c r="M9" s="13">
        <f>'Tav10'!M9/'Tav10'!M$35*100</f>
        <v>1.6803695332471353</v>
      </c>
      <c r="N9" s="13">
        <f>'Tav10'!N9/'Tav10'!N$35*100</f>
        <v>0.91214424606681987</v>
      </c>
      <c r="O9" s="13">
        <f>'Tav10'!O9/'Tav10'!O$35*100</f>
        <v>1.5402522961953422</v>
      </c>
      <c r="P9" s="13" t="e">
        <f>'Tav10'!P9/'Tav10'!P$35*100</f>
        <v>#DIV/0!</v>
      </c>
      <c r="Q9" s="13">
        <f>'Tav10'!Q9/'Tav10'!Q$35*100</f>
        <v>1.5646391550948564</v>
      </c>
      <c r="R9" s="13">
        <f>'Tav10'!R9/'Tav10'!R$35*100</f>
        <v>1.6827131312881309</v>
      </c>
      <c r="S9" s="13">
        <f>'Tav10'!S9/'Tav10'!S$35*100</f>
        <v>0.55109188298310663</v>
      </c>
      <c r="T9" s="13">
        <f>'Tav10'!T9/'Tav10'!T$35*100</f>
        <v>1.6035089637538846</v>
      </c>
      <c r="U9" s="13" t="e">
        <f>'Tav10'!U9/'Tav10'!U$35*100</f>
        <v>#DIV/0!</v>
      </c>
      <c r="V9" s="13">
        <f>'Tav10'!V9/'Tav10'!V$35*100</f>
        <v>1.2229269732781063</v>
      </c>
      <c r="W9" s="13">
        <f>'Tav10'!W9/'Tav10'!W$35*100</f>
        <v>1.6337114852602315</v>
      </c>
      <c r="X9" s="13">
        <f>'Tav10'!X9/'Tav10'!X$35*100</f>
        <v>0.49972987574284167</v>
      </c>
      <c r="Y9" s="13">
        <f>'Tav10'!Y9/'Tav10'!Y$35*100</f>
        <v>1.4846956112606844</v>
      </c>
      <c r="AA9" s="13">
        <f>'Tav10'!AA9/'Tav10'!AA$35*100</f>
        <v>1.3762449919973903</v>
      </c>
      <c r="AB9" s="13">
        <f>'Tav10'!AB9/'Tav10'!AB$35*100</f>
        <v>1.6816507213254217</v>
      </c>
      <c r="AC9" s="13">
        <f>'Tav10'!AC9/'Tav10'!AC$35*100</f>
        <v>0.56017793887470135</v>
      </c>
      <c r="AD9" s="13">
        <f>'Tav10'!AD9/'Tav10'!AD$35*100</f>
        <v>1.5692475969848156</v>
      </c>
      <c r="AF9" s="8">
        <f>'Tav10'!AF9/'Tav10'!AF$35*100</f>
        <v>1.3518100209501294</v>
      </c>
      <c r="AG9" s="8">
        <f>'Tav10'!AG9/'Tav10'!AG$35*100</f>
        <v>2.0785282277668657</v>
      </c>
      <c r="AH9" s="8">
        <f>'Tav10'!AH9/'Tav10'!AH$35*100</f>
        <v>0.65731814198071858</v>
      </c>
      <c r="AI9" s="8">
        <f>'Tav10'!AI9/'Tav10'!AI$35*100</f>
        <v>1.8729678985208591</v>
      </c>
      <c r="AK9" s="8">
        <f t="shared" si="0"/>
        <v>-2.4434971047260889E-2</v>
      </c>
      <c r="AL9" s="8">
        <f t="shared" si="1"/>
        <v>0.39687750644144404</v>
      </c>
      <c r="AM9" s="8">
        <f t="shared" si="2"/>
        <v>9.7140203106017231E-2</v>
      </c>
      <c r="AN9" s="8">
        <f t="shared" si="3"/>
        <v>0.30372030153604346</v>
      </c>
      <c r="AP9" s="8">
        <f t="shared" si="4"/>
        <v>7.0049517676342932E-2</v>
      </c>
      <c r="AQ9" s="8">
        <f t="shared" si="5"/>
        <v>0.29048988848445378</v>
      </c>
      <c r="AR9" s="8">
        <f t="shared" si="6"/>
        <v>0.19058024623759312</v>
      </c>
      <c r="AS9" s="8">
        <f t="shared" si="7"/>
        <v>0.33464714621722558</v>
      </c>
    </row>
    <row r="10" spans="1:45" x14ac:dyDescent="0.25">
      <c r="A10" s="27" t="s">
        <v>6</v>
      </c>
      <c r="B10" s="13">
        <f>'Tav10'!B10/'Tav10'!B$35*100</f>
        <v>13.539807691159881</v>
      </c>
      <c r="C10" s="13">
        <f>'Tav10'!C10/'Tav10'!C$35*100</f>
        <v>12.950498780526102</v>
      </c>
      <c r="D10" s="13">
        <f>'Tav10'!D10/'Tav10'!D$35*100</f>
        <v>12.688147856567134</v>
      </c>
      <c r="E10" s="13">
        <f>'Tav10'!E10/'Tav10'!E$35*100</f>
        <v>13.141291948175654</v>
      </c>
      <c r="F10" s="13"/>
      <c r="G10" s="13">
        <f>'Tav10'!G10/'Tav10'!G$35*100</f>
        <v>14.037704812282287</v>
      </c>
      <c r="H10" s="13">
        <f>'Tav10'!H10/'Tav10'!H$35*100</f>
        <v>12.526695442902399</v>
      </c>
      <c r="I10" s="13">
        <f>'Tav10'!I10/'Tav10'!I$35*100</f>
        <v>18.34763948497854</v>
      </c>
      <c r="J10" s="13">
        <f>'Tav10'!J10/'Tav10'!J$35*100</f>
        <v>13.31544665384477</v>
      </c>
      <c r="K10" s="13" t="e">
        <f>'Tav10'!K10/'Tav10'!K$35*100</f>
        <v>#DIV/0!</v>
      </c>
      <c r="L10" s="13">
        <f>'Tav10'!L10/'Tav10'!L$35*100</f>
        <v>13.455989057730481</v>
      </c>
      <c r="M10" s="13">
        <f>'Tav10'!M10/'Tav10'!M$35*100</f>
        <v>12.67383558534106</v>
      </c>
      <c r="N10" s="13">
        <f>'Tav10'!N10/'Tav10'!N$35*100</f>
        <v>24.468799717164575</v>
      </c>
      <c r="O10" s="13">
        <f>'Tav10'!O10/'Tav10'!O$35*100</f>
        <v>13.447048121472566</v>
      </c>
      <c r="P10" s="13" t="e">
        <f>'Tav10'!P10/'Tav10'!P$35*100</f>
        <v>#DIV/0!</v>
      </c>
      <c r="Q10" s="13">
        <f>'Tav10'!Q10/'Tav10'!Q$35*100</f>
        <v>13.832764145691979</v>
      </c>
      <c r="R10" s="13">
        <f>'Tav10'!R10/'Tav10'!R$35*100</f>
        <v>12.643706609575903</v>
      </c>
      <c r="S10" s="13">
        <f>'Tav10'!S10/'Tav10'!S$35*100</f>
        <v>27.152863617634942</v>
      </c>
      <c r="T10" s="13">
        <f>'Tav10'!T10/'Tav10'!T$35*100</f>
        <v>13.56842773696229</v>
      </c>
      <c r="U10" s="13" t="e">
        <f>'Tav10'!U10/'Tav10'!U$35*100</f>
        <v>#DIV/0!</v>
      </c>
      <c r="V10" s="13">
        <f>'Tav10'!V10/'Tav10'!V$35*100</f>
        <v>13.103300203075657</v>
      </c>
      <c r="W10" s="13">
        <f>'Tav10'!W10/'Tav10'!W$35*100</f>
        <v>12.620395734065621</v>
      </c>
      <c r="X10" s="13">
        <f>'Tav10'!X10/'Tav10'!X$35*100</f>
        <v>23.122636412749863</v>
      </c>
      <c r="Y10" s="13">
        <f>'Tav10'!Y10/'Tav10'!Y$35*100</f>
        <v>13.118217224655263</v>
      </c>
      <c r="AA10" s="13">
        <f>'Tav10'!AA10/'Tav10'!AA$35*100</f>
        <v>10.897821455149705</v>
      </c>
      <c r="AB10" s="13">
        <f>'Tav10'!AB10/'Tav10'!AB$35*100</f>
        <v>12.496845778389796</v>
      </c>
      <c r="AC10" s="13">
        <f>'Tav10'!AC10/'Tav10'!AC$35*100</f>
        <v>19.449707554164263</v>
      </c>
      <c r="AD10" s="13">
        <f>'Tav10'!AD10/'Tav10'!AD$35*100</f>
        <v>12.309938654105117</v>
      </c>
      <c r="AF10" s="8">
        <f>'Tav10'!AF10/'Tav10'!AF$35*100</f>
        <v>10.53241418054564</v>
      </c>
      <c r="AG10" s="8">
        <f>'Tav10'!AG10/'Tav10'!AG$35*100</f>
        <v>12.876451255323701</v>
      </c>
      <c r="AH10" s="8">
        <f>'Tav10'!AH10/'Tav10'!AH$35*100</f>
        <v>19.777972538708735</v>
      </c>
      <c r="AI10" s="8">
        <f>'Tav10'!AI10/'Tav10'!AI$35*100</f>
        <v>12.438464532673903</v>
      </c>
      <c r="AK10" s="8">
        <f t="shared" si="0"/>
        <v>-0.36540727460406508</v>
      </c>
      <c r="AL10" s="8">
        <f t="shared" si="1"/>
        <v>0.37960547693390545</v>
      </c>
      <c r="AM10" s="8">
        <f t="shared" si="2"/>
        <v>0.32826498454447162</v>
      </c>
      <c r="AN10" s="8">
        <f t="shared" si="3"/>
        <v>0.1285258785687855</v>
      </c>
      <c r="AP10" s="8">
        <f t="shared" si="4"/>
        <v>-3.0073935106142411</v>
      </c>
      <c r="AQ10" s="8">
        <f t="shared" si="5"/>
        <v>-7.4047525202400877E-2</v>
      </c>
      <c r="AR10" s="8">
        <f t="shared" si="6"/>
        <v>7.0898246821416002</v>
      </c>
      <c r="AS10" s="8">
        <f t="shared" si="7"/>
        <v>-0.70282741550175132</v>
      </c>
    </row>
    <row r="11" spans="1:45" x14ac:dyDescent="0.25">
      <c r="A11" s="277" t="s">
        <v>118</v>
      </c>
      <c r="B11" s="13">
        <f>'Tav10'!B11/'Tav10'!B$35*100</f>
        <v>0.47301289818136238</v>
      </c>
      <c r="C11" s="13">
        <f>'Tav10'!C11/'Tav10'!C$35*100</f>
        <v>0.31838910812668575</v>
      </c>
      <c r="D11" s="13">
        <f>'Tav10'!D11/'Tav10'!D$35*100</f>
        <v>0.22305947627884307</v>
      </c>
      <c r="E11" s="13">
        <f>'Tav10'!E11/'Tav10'!E$35*100</f>
        <v>0.3669799185344097</v>
      </c>
      <c r="F11" s="13"/>
      <c r="G11" s="13">
        <f>'Tav10'!G11/'Tav10'!G$35*100</f>
        <v>0.39390078699522646</v>
      </c>
      <c r="H11" s="13">
        <f>'Tav10'!H11/'Tav10'!H$35*100</f>
        <v>0.35658444577787241</v>
      </c>
      <c r="I11" s="13">
        <f>'Tav10'!I11/'Tav10'!I$35*100</f>
        <v>0.32457081545064381</v>
      </c>
      <c r="J11" s="13">
        <f>'Tav10'!J11/'Tav10'!J$35*100</f>
        <v>0.36733001989926412</v>
      </c>
      <c r="K11" s="13" t="e">
        <f>'Tav10'!K11/'Tav10'!K$35*100</f>
        <v>#DIV/0!</v>
      </c>
      <c r="L11" s="13">
        <f>'Tav10'!L11/'Tav10'!L$35*100</f>
        <v>0.44480770406943443</v>
      </c>
      <c r="M11" s="13">
        <f>'Tav10'!M11/'Tav10'!M$35*100</f>
        <v>0.37974870949593847</v>
      </c>
      <c r="N11" s="13">
        <f>'Tav10'!N11/'Tav10'!N$35*100</f>
        <v>0.41718225207707266</v>
      </c>
      <c r="O11" s="13">
        <f>'Tav10'!O11/'Tav10'!O$35*100</f>
        <v>0.4005503695757785</v>
      </c>
      <c r="P11" s="13" t="e">
        <f>'Tav10'!P11/'Tav10'!P$35*100</f>
        <v>#DIV/0!</v>
      </c>
      <c r="Q11" s="13">
        <f>'Tav10'!Q11/'Tav10'!Q$35*100</f>
        <v>0.40996554784937339</v>
      </c>
      <c r="R11" s="13">
        <f>'Tav10'!R11/'Tav10'!R$35*100</f>
        <v>0.47922828467830758</v>
      </c>
      <c r="S11" s="13">
        <f>'Tav10'!S11/'Tav10'!S$35*100</f>
        <v>0.32447466007416564</v>
      </c>
      <c r="T11" s="13">
        <f>'Tav10'!T11/'Tav10'!T$35*100</f>
        <v>0.45354954560937971</v>
      </c>
      <c r="U11" s="13" t="e">
        <f>'Tav10'!U11/'Tav10'!U$35*100</f>
        <v>#DIV/0!</v>
      </c>
      <c r="V11" s="13">
        <f>'Tav10'!V11/'Tav10'!V$35*100</f>
        <v>0.35336953507304464</v>
      </c>
      <c r="W11" s="13">
        <f>'Tav10'!W11/'Tav10'!W$35*100</f>
        <v>0.42142755184578468</v>
      </c>
      <c r="X11" s="13">
        <f>'Tav10'!X11/'Tav10'!X$35*100</f>
        <v>0.1350621285791464</v>
      </c>
      <c r="Y11" s="13">
        <f>'Tav10'!Y11/'Tav10'!Y$35*100</f>
        <v>0.39327324530032531</v>
      </c>
      <c r="AA11" s="13">
        <f>'Tav10'!AA11/'Tav10'!AA$35*100</f>
        <v>0.31602662779199331</v>
      </c>
      <c r="AB11" s="13">
        <f>'Tav10'!AB11/'Tav10'!AB$35*100</f>
        <v>0.40446133104547133</v>
      </c>
      <c r="AC11" s="13">
        <f>'Tav10'!AC11/'Tav10'!AC$35*100</f>
        <v>0.15652030645028422</v>
      </c>
      <c r="AD11" s="13">
        <f>'Tav10'!AD11/'Tav10'!AD$35*100</f>
        <v>0.3743183072866953</v>
      </c>
      <c r="AF11" s="8">
        <f>'Tav10'!AF11/'Tav10'!AF$35*100</f>
        <v>0.29845156306691167</v>
      </c>
      <c r="AG11" s="8">
        <f>'Tav10'!AG11/'Tav10'!AG$35*100</f>
        <v>0.44845491141751426</v>
      </c>
      <c r="AH11" s="8">
        <f>'Tav10'!AH11/'Tav10'!AH$35*100</f>
        <v>0.23371311714869997</v>
      </c>
      <c r="AI11" s="8">
        <f>'Tav10'!AI11/'Tav10'!AI$35*100</f>
        <v>0.40756514173192293</v>
      </c>
      <c r="AK11" s="8">
        <f t="shared" si="0"/>
        <v>-1.7575064725081635E-2</v>
      </c>
      <c r="AL11" s="8">
        <f t="shared" si="1"/>
        <v>4.3993580372042929E-2</v>
      </c>
      <c r="AM11" s="8">
        <f t="shared" si="2"/>
        <v>7.7192810698415742E-2</v>
      </c>
      <c r="AN11" s="8">
        <f t="shared" si="3"/>
        <v>3.3246834445227635E-2</v>
      </c>
      <c r="AP11" s="8">
        <f t="shared" si="4"/>
        <v>-0.17456133511445071</v>
      </c>
      <c r="AQ11" s="8">
        <f t="shared" si="5"/>
        <v>0.13006580329082851</v>
      </c>
      <c r="AR11" s="8">
        <f t="shared" si="6"/>
        <v>1.0653640869856901E-2</v>
      </c>
      <c r="AS11" s="8">
        <f t="shared" si="7"/>
        <v>4.0585223197513232E-2</v>
      </c>
    </row>
    <row r="12" spans="1:45" x14ac:dyDescent="0.25">
      <c r="A12" s="27" t="s">
        <v>3</v>
      </c>
      <c r="B12" s="13">
        <f>'Tav10'!B12/'Tav10'!B$35*100</f>
        <v>0.15697462740908305</v>
      </c>
      <c r="C12" s="13">
        <f>'Tav10'!C12/'Tav10'!C$35*100</f>
        <v>0.14218472499904047</v>
      </c>
      <c r="D12" s="13">
        <f>'Tav10'!D12/'Tav10'!D$35*100</f>
        <v>0.17619824176648111</v>
      </c>
      <c r="E12" s="13">
        <f>'Tav10'!E12/'Tav10'!E$35*100</f>
        <v>0.14922532816573475</v>
      </c>
      <c r="F12" s="13"/>
      <c r="G12" s="13">
        <f>'Tav10'!G12/'Tav10'!G$35*100</f>
        <v>8.2247451941684938E-2</v>
      </c>
      <c r="H12" s="13">
        <f>'Tav10'!H12/'Tav10'!H$35*100</f>
        <v>0.16581821935750279</v>
      </c>
      <c r="I12" s="13">
        <f>'Tav10'!I12/'Tav10'!I$35*100</f>
        <v>0.27092274678111589</v>
      </c>
      <c r="J12" s="13">
        <f>'Tav10'!J12/'Tav10'!J$35*100</f>
        <v>0.14341331691277512</v>
      </c>
      <c r="K12" s="13" t="e">
        <f>'Tav10'!K12/'Tav10'!K$35*100</f>
        <v>#DIV/0!</v>
      </c>
      <c r="L12" s="13">
        <f>'Tav10'!L12/'Tav10'!L$35*100</f>
        <v>0.10786586823683786</v>
      </c>
      <c r="M12" s="13">
        <f>'Tav10'!M12/'Tav10'!M$35*100</f>
        <v>0.17667321377458867</v>
      </c>
      <c r="N12" s="13">
        <f>'Tav10'!N12/'Tav10'!N$35*100</f>
        <v>0.31818985327912319</v>
      </c>
      <c r="O12" s="13">
        <f>'Tav10'!O12/'Tav10'!O$35*100</f>
        <v>0.1630241634415053</v>
      </c>
      <c r="P12" s="13" t="e">
        <f>'Tav10'!P12/'Tav10'!P$35*100</f>
        <v>#DIV/0!</v>
      </c>
      <c r="Q12" s="13">
        <f>'Tav10'!Q12/'Tav10'!Q$35*100</f>
        <v>0.11283455445395597</v>
      </c>
      <c r="R12" s="13">
        <f>'Tav10'!R12/'Tav10'!R$35*100</f>
        <v>0.21192470949298944</v>
      </c>
      <c r="S12" s="13">
        <f>'Tav10'!S12/'Tav10'!S$35*100</f>
        <v>0.17511330861145447</v>
      </c>
      <c r="T12" s="13">
        <f>'Tav10'!T12/'Tav10'!T$35*100</f>
        <v>0.18272348406794203</v>
      </c>
      <c r="U12" s="13" t="e">
        <f>'Tav10'!U12/'Tav10'!U$35*100</f>
        <v>#DIV/0!</v>
      </c>
      <c r="V12" s="13">
        <f>'Tav10'!V12/'Tav10'!V$35*100</f>
        <v>0.14134781402921784</v>
      </c>
      <c r="W12" s="13">
        <f>'Tav10'!W12/'Tav10'!W$35*100</f>
        <v>0.17876684860555062</v>
      </c>
      <c r="X12" s="13">
        <f>'Tav10'!X12/'Tav10'!X$35*100</f>
        <v>8.1037277147487846E-2</v>
      </c>
      <c r="Y12" s="13">
        <f>'Tav10'!Y12/'Tav10'!Y$35*100</f>
        <v>0.16538862763083167</v>
      </c>
      <c r="AA12" s="13">
        <f>'Tav10'!AA12/'Tav10'!AA$35*100</f>
        <v>7.23802921717146E-2</v>
      </c>
      <c r="AB12" s="13">
        <f>'Tav10'!AB12/'Tav10'!AB$35*100</f>
        <v>0.17988075239901083</v>
      </c>
      <c r="AC12" s="13">
        <f>'Tav10'!AC12/'Tav10'!AC$35*100</f>
        <v>0.10709284125545761</v>
      </c>
      <c r="AD12" s="13">
        <f>'Tav10'!AD12/'Tav10'!AD$35*100</f>
        <v>0.15039805179058813</v>
      </c>
      <c r="AF12" s="8">
        <f>'Tav10'!AF12/'Tav10'!AF$35*100</f>
        <v>9.0120668063341958E-2</v>
      </c>
      <c r="AG12" s="8">
        <f>'Tav10'!AG12/'Tav10'!AG$35*100</f>
        <v>0.21080881351976818</v>
      </c>
      <c r="AH12" s="8">
        <f>'Tav10'!AH12/'Tav10'!AH$35*100</f>
        <v>0.13146362839614373</v>
      </c>
      <c r="AI12" s="8">
        <f>'Tav10'!AI12/'Tav10'!AI$35*100</f>
        <v>0.17974080688739294</v>
      </c>
      <c r="AK12" s="8">
        <f t="shared" si="0"/>
        <v>1.7740375891627358E-2</v>
      </c>
      <c r="AL12" s="8">
        <f t="shared" si="1"/>
        <v>3.0928061120757355E-2</v>
      </c>
      <c r="AM12" s="8">
        <f t="shared" si="2"/>
        <v>2.437078714068612E-2</v>
      </c>
      <c r="AN12" s="8">
        <f t="shared" si="3"/>
        <v>2.9342755096804812E-2</v>
      </c>
      <c r="AP12" s="8">
        <f t="shared" si="4"/>
        <v>-6.6853959345741093E-2</v>
      </c>
      <c r="AQ12" s="8">
        <f t="shared" si="5"/>
        <v>6.8624088520727711E-2</v>
      </c>
      <c r="AR12" s="8">
        <f t="shared" si="6"/>
        <v>-4.4734613370337378E-2</v>
      </c>
      <c r="AS12" s="8">
        <f t="shared" si="7"/>
        <v>3.051547872165819E-2</v>
      </c>
    </row>
    <row r="13" spans="1:45" x14ac:dyDescent="0.25">
      <c r="A13" s="27" t="s">
        <v>4</v>
      </c>
      <c r="B13" s="13">
        <f>'Tav10'!B13/'Tav10'!B$35*100</f>
        <v>0.31603827077227931</v>
      </c>
      <c r="C13" s="13">
        <f>'Tav10'!C13/'Tav10'!C$35*100</f>
        <v>0.17620438312764525</v>
      </c>
      <c r="D13" s="13">
        <f>'Tav10'!D13/'Tav10'!D$35*100</f>
        <v>4.6861234512361995E-2</v>
      </c>
      <c r="E13" s="13">
        <f>'Tav10'!E13/'Tav10'!E$35*100</f>
        <v>0.21775459036867495</v>
      </c>
      <c r="F13" s="13"/>
      <c r="G13" s="13">
        <f>'Tav10'!G13/'Tav10'!G$35*100</f>
        <v>0.31165333505354148</v>
      </c>
      <c r="H13" s="13">
        <f>'Tav10'!H13/'Tav10'!H$35*100</f>
        <v>0.19076622642036961</v>
      </c>
      <c r="I13" s="13">
        <f>'Tav10'!I13/'Tav10'!I$35*100</f>
        <v>5.3648068669527899E-2</v>
      </c>
      <c r="J13" s="13">
        <f>'Tav10'!J13/'Tav10'!J$35*100</f>
        <v>0.22391670298648902</v>
      </c>
      <c r="K13" s="13" t="e">
        <f>'Tav10'!K13/'Tav10'!K$35*100</f>
        <v>#DIV/0!</v>
      </c>
      <c r="L13" s="13">
        <f>'Tav10'!L13/'Tav10'!L$35*100</f>
        <v>0.33694183583259663</v>
      </c>
      <c r="M13" s="13">
        <f>'Tav10'!M13/'Tav10'!M$35*100</f>
        <v>0.20307549572134981</v>
      </c>
      <c r="N13" s="13">
        <f>'Tav10'!N13/'Tav10'!N$35*100</f>
        <v>9.8992398797949438E-2</v>
      </c>
      <c r="O13" s="13">
        <f>'Tav10'!O13/'Tav10'!O$35*100</f>
        <v>0.23752620613427319</v>
      </c>
      <c r="P13" s="13" t="e">
        <f>'Tav10'!P13/'Tav10'!P$35*100</f>
        <v>#DIV/0!</v>
      </c>
      <c r="Q13" s="13">
        <f>'Tav10'!Q13/'Tav10'!Q$35*100</f>
        <v>0.29713099339541743</v>
      </c>
      <c r="R13" s="13">
        <f>'Tav10'!R13/'Tav10'!R$35*100</f>
        <v>0.26730357518531811</v>
      </c>
      <c r="S13" s="13">
        <f>'Tav10'!S13/'Tav10'!S$35*100</f>
        <v>0.14936135146271118</v>
      </c>
      <c r="T13" s="13">
        <f>'Tav10'!T13/'Tav10'!T$35*100</f>
        <v>0.27082606154143768</v>
      </c>
      <c r="U13" s="13" t="e">
        <f>'Tav10'!U13/'Tav10'!U$35*100</f>
        <v>#DIV/0!</v>
      </c>
      <c r="V13" s="13">
        <f>'Tav10'!V13/'Tav10'!V$35*100</f>
        <v>0.21202172104382677</v>
      </c>
      <c r="W13" s="13">
        <f>'Tav10'!W13/'Tav10'!W$35*100</f>
        <v>0.24266070324023412</v>
      </c>
      <c r="X13" s="13">
        <f>'Tav10'!X13/'Tav10'!X$35*100</f>
        <v>5.4024851431658562E-2</v>
      </c>
      <c r="Y13" s="13">
        <f>'Tav10'!Y13/'Tav10'!Y$35*100</f>
        <v>0.22788461766949361</v>
      </c>
      <c r="AA13" s="13">
        <f>'Tav10'!AA13/'Tav10'!AA$35*100</f>
        <v>0.24364633562027871</v>
      </c>
      <c r="AB13" s="13">
        <f>'Tav10'!AB13/'Tav10'!AB$35*100</f>
        <v>0.22458057864646044</v>
      </c>
      <c r="AC13" s="13">
        <f>'Tav10'!AC13/'Tav10'!AC$35*100</f>
        <v>4.9427465194826596E-2</v>
      </c>
      <c r="AD13" s="13">
        <f>'Tav10'!AD13/'Tav10'!AD$35*100</f>
        <v>0.2239202554961072</v>
      </c>
      <c r="AF13" s="8">
        <f>'Tav10'!AF13/'Tav10'!AF$35*100</f>
        <v>0.20833089500356972</v>
      </c>
      <c r="AG13" s="8">
        <f>'Tav10'!AG13/'Tav10'!AG$35*100</f>
        <v>0.23764609789774607</v>
      </c>
      <c r="AH13" s="8">
        <f>'Tav10'!AH13/'Tav10'!AH$35*100</f>
        <v>0.10224948875255625</v>
      </c>
      <c r="AI13" s="8">
        <f>'Tav10'!AI13/'Tav10'!AI$35*100</f>
        <v>0.22782433484452991</v>
      </c>
      <c r="AK13" s="8">
        <f t="shared" si="0"/>
        <v>-3.5315440616708993E-2</v>
      </c>
      <c r="AL13" s="8">
        <f t="shared" si="1"/>
        <v>1.3065519251285629E-2</v>
      </c>
      <c r="AM13" s="8">
        <f t="shared" si="2"/>
        <v>5.2822023557729657E-2</v>
      </c>
      <c r="AN13" s="8">
        <f t="shared" si="3"/>
        <v>3.9040793484227121E-3</v>
      </c>
      <c r="AP13" s="8">
        <f t="shared" si="4"/>
        <v>-0.10770737576870959</v>
      </c>
      <c r="AQ13" s="8">
        <f t="shared" si="5"/>
        <v>6.1441714770100825E-2</v>
      </c>
      <c r="AR13" s="8">
        <f t="shared" si="6"/>
        <v>5.5388254240194258E-2</v>
      </c>
      <c r="AS13" s="8">
        <f t="shared" si="7"/>
        <v>1.0069744475854958E-2</v>
      </c>
    </row>
    <row r="14" spans="1:45" x14ac:dyDescent="0.25">
      <c r="A14" s="27" t="s">
        <v>7</v>
      </c>
      <c r="B14" s="13">
        <f>'Tav10'!B14/'Tav10'!B$35*100</f>
        <v>4.4782533439176806</v>
      </c>
      <c r="C14" s="13">
        <f>'Tav10'!C14/'Tav10'!C$35*100</f>
        <v>4.1085279432238071</v>
      </c>
      <c r="D14" s="13">
        <f>'Tav10'!D14/'Tav10'!D$35*100</f>
        <v>1.4395771242197604</v>
      </c>
      <c r="E14" s="13">
        <f>'Tav10'!E14/'Tav10'!E$35*100</f>
        <v>4.0892939406197586</v>
      </c>
      <c r="F14" s="13"/>
      <c r="G14" s="13">
        <f>'Tav10'!G14/'Tav10'!G$35*100</f>
        <v>4.2510643787898337</v>
      </c>
      <c r="H14" s="13">
        <f>'Tav10'!H14/'Tav10'!H$35*100</f>
        <v>3.8789849602229838</v>
      </c>
      <c r="I14" s="13">
        <f>'Tav10'!I14/'Tav10'!I$35*100</f>
        <v>1.6523605150214591</v>
      </c>
      <c r="J14" s="13">
        <f>'Tav10'!J14/'Tav10'!J$35*100</f>
        <v>3.8913524169009133</v>
      </c>
      <c r="K14" s="13" t="e">
        <f>'Tav10'!K14/'Tav10'!K$35*100</f>
        <v>#DIV/0!</v>
      </c>
      <c r="L14" s="13">
        <f>'Tav10'!L14/'Tav10'!L$35*100</f>
        <v>3.5990503355518113</v>
      </c>
      <c r="M14" s="13">
        <f>'Tav10'!M14/'Tav10'!M$35*100</f>
        <v>4.0674319215926253</v>
      </c>
      <c r="N14" s="13">
        <f>'Tav10'!N14/'Tav10'!N$35*100</f>
        <v>1.4035707972423546</v>
      </c>
      <c r="O14" s="13">
        <f>'Tav10'!O14/'Tav10'!O$35*100</f>
        <v>3.807266313012915</v>
      </c>
      <c r="P14" s="13" t="e">
        <f>'Tav10'!P14/'Tav10'!P$35*100</f>
        <v>#DIV/0!</v>
      </c>
      <c r="Q14" s="13">
        <f>'Tav10'!Q14/'Tav10'!Q$35*100</f>
        <v>3.6580962553972531</v>
      </c>
      <c r="R14" s="13">
        <f>'Tav10'!R14/'Tav10'!R$35*100</f>
        <v>4.2230252329624909</v>
      </c>
      <c r="S14" s="13">
        <f>'Tav10'!S14/'Tav10'!S$35*100</f>
        <v>1.7614338689740421</v>
      </c>
      <c r="T14" s="13">
        <f>'Tav10'!T14/'Tav10'!T$35*100</f>
        <v>3.9646159863073036</v>
      </c>
      <c r="U14" s="13" t="e">
        <f>'Tav10'!U14/'Tav10'!U$35*100</f>
        <v>#DIV/0!</v>
      </c>
      <c r="V14" s="13">
        <f>'Tav10'!V14/'Tav10'!V$35*100</f>
        <v>3.0219804796879615</v>
      </c>
      <c r="W14" s="13">
        <f>'Tav10'!W14/'Tav10'!W$35*100</f>
        <v>4.1527606903255183</v>
      </c>
      <c r="X14" s="13">
        <f>'Tav10'!X14/'Tav10'!X$35*100</f>
        <v>1.5464613722312264</v>
      </c>
      <c r="Y14" s="13">
        <f>'Tav10'!Y14/'Tav10'!Y$35*100</f>
        <v>3.7606902598930203</v>
      </c>
      <c r="AA14" s="13">
        <f>'Tav10'!AA14/'Tav10'!AA$35*100</f>
        <v>3.2764825216886013</v>
      </c>
      <c r="AB14" s="13">
        <f>'Tav10'!AB14/'Tav10'!AB$35*100</f>
        <v>4.2929857321038476</v>
      </c>
      <c r="AC14" s="13">
        <f>'Tav10'!AC14/'Tav10'!AC$35*100</f>
        <v>1.4251585797841666</v>
      </c>
      <c r="AD14" s="13">
        <f>'Tav10'!AD14/'Tav10'!AD$35*100</f>
        <v>3.9459495715074371</v>
      </c>
      <c r="AF14" s="8">
        <f>'Tav10'!AF14/'Tav10'!AF$35*100</f>
        <v>2.9810044358095062</v>
      </c>
      <c r="AG14" s="8">
        <f>'Tav10'!AG14/'Tav10'!AG$35*100</f>
        <v>4.285019739017133</v>
      </c>
      <c r="AH14" s="8">
        <f>'Tav10'!AH14/'Tav10'!AH$35*100</f>
        <v>1.971954425942156</v>
      </c>
      <c r="AI14" s="8">
        <f>'Tav10'!AI14/'Tav10'!AI$35*100</f>
        <v>3.9208110088382107</v>
      </c>
      <c r="AK14" s="8">
        <f t="shared" si="0"/>
        <v>-0.29547808587909508</v>
      </c>
      <c r="AL14" s="8">
        <f t="shared" si="1"/>
        <v>-7.96599308671464E-3</v>
      </c>
      <c r="AM14" s="8">
        <f t="shared" si="2"/>
        <v>0.54679584615798937</v>
      </c>
      <c r="AN14" s="8">
        <f t="shared" si="3"/>
        <v>-2.5138562669226427E-2</v>
      </c>
      <c r="AP14" s="8">
        <f t="shared" si="4"/>
        <v>-1.4972489081081743</v>
      </c>
      <c r="AQ14" s="8">
        <f t="shared" si="5"/>
        <v>0.17649179579332586</v>
      </c>
      <c r="AR14" s="8">
        <f t="shared" si="6"/>
        <v>0.53237730172239561</v>
      </c>
      <c r="AS14" s="8">
        <f t="shared" si="7"/>
        <v>-0.16848293178154794</v>
      </c>
    </row>
    <row r="15" spans="1:45" x14ac:dyDescent="0.25">
      <c r="A15" s="27" t="s">
        <v>50</v>
      </c>
      <c r="B15" s="13">
        <f>'Tav10'!B15/'Tav10'!B$35*100</f>
        <v>0.71086228609968782</v>
      </c>
      <c r="C15" s="13">
        <f>'Tav10'!C15/'Tav10'!C$35*100</f>
        <v>0.94679325468686215</v>
      </c>
      <c r="D15" s="13">
        <f>'Tav10'!D15/'Tav10'!D$35*100</f>
        <v>0.6035727005192224</v>
      </c>
      <c r="E15" s="13">
        <f>'Tav10'!E15/'Tav10'!E$35*100</f>
        <v>0.84554086642201332</v>
      </c>
      <c r="F15" s="13"/>
      <c r="G15" s="13">
        <f>'Tav10'!G15/'Tav10'!G$35*100</f>
        <v>0.7136175977293252</v>
      </c>
      <c r="H15" s="13">
        <f>'Tav10'!H15/'Tav10'!H$35*100</f>
        <v>0.91447350026991159</v>
      </c>
      <c r="I15" s="13">
        <f>'Tav10'!I15/'Tav10'!I$35*100</f>
        <v>0.63572961373390557</v>
      </c>
      <c r="J15" s="13">
        <f>'Tav10'!J15/'Tav10'!J$35*100</f>
        <v>0.83422300237644931</v>
      </c>
      <c r="K15" s="13" t="e">
        <f>'Tav10'!K15/'Tav10'!K$35*100</f>
        <v>#DIV/0!</v>
      </c>
      <c r="L15" s="13">
        <f>'Tav10'!L15/'Tav10'!L$35*100</f>
        <v>0.82289425252845372</v>
      </c>
      <c r="M15" s="13">
        <f>'Tav10'!M15/'Tav10'!M$35*100</f>
        <v>0.9043398442512115</v>
      </c>
      <c r="N15" s="13">
        <f>'Tav10'!N15/'Tav10'!N$35*100</f>
        <v>0.52678097931765955</v>
      </c>
      <c r="O15" s="13">
        <f>'Tav10'!O15/'Tav10'!O$35*100</f>
        <v>0.863049921259329</v>
      </c>
      <c r="P15" s="13" t="e">
        <f>'Tav10'!P15/'Tav10'!P$35*100</f>
        <v>#DIV/0!</v>
      </c>
      <c r="Q15" s="13">
        <f>'Tav10'!Q15/'Tav10'!Q$35*100</f>
        <v>0.69280416434728964</v>
      </c>
      <c r="R15" s="13">
        <f>'Tav10'!R15/'Tav10'!R$35*100</f>
        <v>0.88791812590493391</v>
      </c>
      <c r="S15" s="13">
        <f>'Tav10'!S15/'Tav10'!S$35*100</f>
        <v>0.45323444581788219</v>
      </c>
      <c r="T15" s="13">
        <f>'Tav10'!T15/'Tav10'!T$35*100</f>
        <v>0.81563221484412785</v>
      </c>
      <c r="U15" s="13" t="e">
        <f>'Tav10'!U15/'Tav10'!U$35*100</f>
        <v>#DIV/0!</v>
      </c>
      <c r="V15" s="13">
        <f>'Tav10'!V15/'Tav10'!V$35*100</f>
        <v>0.67006020701192504</v>
      </c>
      <c r="W15" s="13">
        <f>'Tav10'!W15/'Tav10'!W$35*100</f>
        <v>0.89757271324573984</v>
      </c>
      <c r="X15" s="13">
        <f>'Tav10'!X15/'Tav10'!X$35*100</f>
        <v>0.66855753646677474</v>
      </c>
      <c r="Y15" s="13">
        <f>'Tav10'!Y15/'Tav10'!Y$35*100</f>
        <v>0.82908178420110878</v>
      </c>
      <c r="AA15" s="13">
        <f>'Tav10'!AA15/'Tav10'!AA$35*100</f>
        <v>0.75948334743559687</v>
      </c>
      <c r="AB15" s="13">
        <f>'Tav10'!AB15/'Tav10'!AB$35*100</f>
        <v>0.96573253642675361</v>
      </c>
      <c r="AC15" s="13">
        <f>'Tav10'!AC15/'Tav10'!AC$35*100</f>
        <v>0.76612571051981215</v>
      </c>
      <c r="AD15" s="13">
        <f>'Tav10'!AD15/'Tav10'!AD$35*100</f>
        <v>0.90728979099056328</v>
      </c>
      <c r="AF15" s="8">
        <f>'Tav10'!AF15/'Tav10'!AF$35*100</f>
        <v>0.60509591413958164</v>
      </c>
      <c r="AG15" s="8">
        <f>'Tav10'!AG15/'Tav10'!AG$35*100</f>
        <v>0.85023628478637125</v>
      </c>
      <c r="AH15" s="8">
        <f>'Tav10'!AH15/'Tav10'!AH$35*100</f>
        <v>0.35056967572304998</v>
      </c>
      <c r="AI15" s="8">
        <f>'Tav10'!AI15/'Tav10'!AI$35*100</f>
        <v>0.7804986948756697</v>
      </c>
      <c r="AK15" s="8">
        <f t="shared" si="0"/>
        <v>-0.15438743329601523</v>
      </c>
      <c r="AL15" s="8">
        <f t="shared" si="1"/>
        <v>-0.11549625164038235</v>
      </c>
      <c r="AM15" s="8">
        <f t="shared" si="2"/>
        <v>-0.41555603479676217</v>
      </c>
      <c r="AN15" s="8">
        <f t="shared" si="3"/>
        <v>-0.12679109611489359</v>
      </c>
      <c r="AP15" s="8">
        <f t="shared" si="4"/>
        <v>-0.10576637196010619</v>
      </c>
      <c r="AQ15" s="8">
        <f t="shared" si="5"/>
        <v>-9.6556969900490897E-2</v>
      </c>
      <c r="AR15" s="8">
        <f t="shared" si="6"/>
        <v>-0.25300302479617243</v>
      </c>
      <c r="AS15" s="8">
        <f t="shared" si="7"/>
        <v>-6.5042171546343619E-2</v>
      </c>
    </row>
    <row r="16" spans="1:45" x14ac:dyDescent="0.25">
      <c r="A16" s="27" t="s">
        <v>8</v>
      </c>
      <c r="B16" s="13">
        <f>'Tav10'!B16/'Tav10'!B$35*100</f>
        <v>5.0219943536883065</v>
      </c>
      <c r="C16" s="13">
        <f>'Tav10'!C16/'Tav10'!C$35*100</f>
        <v>5.2819444589827595</v>
      </c>
      <c r="D16" s="13">
        <f>'Tav10'!D16/'Tav10'!D$35*100</f>
        <v>3.2146806875480327</v>
      </c>
      <c r="E16" s="13">
        <f>'Tav10'!E16/'Tav10'!E$35*100</f>
        <v>5.0766768611310136</v>
      </c>
      <c r="F16" s="13"/>
      <c r="G16" s="13">
        <f>'Tav10'!G16/'Tav10'!G$35*100</f>
        <v>5.2259385885692167</v>
      </c>
      <c r="H16" s="13">
        <f>'Tav10'!H16/'Tav10'!H$35*100</f>
        <v>5.094770166484933</v>
      </c>
      <c r="I16" s="13">
        <f>'Tav10'!I16/'Tav10'!I$35*100</f>
        <v>2.1700643776824036</v>
      </c>
      <c r="J16" s="13">
        <f>'Tav10'!J16/'Tav10'!J$35*100</f>
        <v>4.9928093415915944</v>
      </c>
      <c r="K16" s="13" t="e">
        <f>'Tav10'!K16/'Tav10'!K$35*100</f>
        <v>#DIV/0!</v>
      </c>
      <c r="L16" s="13">
        <f>'Tav10'!L16/'Tav10'!L$35*100</f>
        <v>4.5431546874391868</v>
      </c>
      <c r="M16" s="13">
        <f>'Tav10'!M16/'Tav10'!M$35*100</f>
        <v>5.1442502245427715</v>
      </c>
      <c r="N16" s="13">
        <f>'Tav10'!N16/'Tav10'!N$35*100</f>
        <v>1.8384302633904896</v>
      </c>
      <c r="O16" s="13">
        <f>'Tav10'!O16/'Tav10'!O$35*100</f>
        <v>4.8155707638986254</v>
      </c>
      <c r="P16" s="13" t="e">
        <f>'Tav10'!P16/'Tav10'!P$35*100</f>
        <v>#DIV/0!</v>
      </c>
      <c r="Q16" s="13">
        <f>'Tav10'!Q16/'Tav10'!Q$35*100</f>
        <v>4.9075508883840584</v>
      </c>
      <c r="R16" s="13">
        <f>'Tav10'!R16/'Tav10'!R$35*100</f>
        <v>5.5180863044043216</v>
      </c>
      <c r="S16" s="13">
        <f>'Tav10'!S16/'Tav10'!S$35*100</f>
        <v>2.127111660486197</v>
      </c>
      <c r="T16" s="13">
        <f>'Tav10'!T16/'Tav10'!T$35*100</f>
        <v>5.2089860423649341</v>
      </c>
      <c r="U16" s="13" t="e">
        <f>'Tav10'!U16/'Tav10'!U$35*100</f>
        <v>#DIV/0!</v>
      </c>
      <c r="V16" s="13">
        <f>'Tav10'!V16/'Tav10'!V$35*100</f>
        <v>4.3647847129655313</v>
      </c>
      <c r="W16" s="13">
        <f>'Tav10'!W16/'Tav10'!W$35*100</f>
        <v>5.6331948966482912</v>
      </c>
      <c r="X16" s="13">
        <f>'Tav10'!X16/'Tav10'!X$35*100</f>
        <v>1.8908698001080499</v>
      </c>
      <c r="Y16" s="13">
        <f>'Tav10'!Y16/'Tav10'!Y$35*100</f>
        <v>5.1645925760466893</v>
      </c>
      <c r="AA16" s="13">
        <f>'Tav10'!AA16/'Tav10'!AA$35*100</f>
        <v>3.976838306505051</v>
      </c>
      <c r="AB16" s="13">
        <f>'Tav10'!AB16/'Tav10'!AB$35*100</f>
        <v>5.512497927225799</v>
      </c>
      <c r="AC16" s="13">
        <f>'Tav10'!AC16/'Tav10'!AC$35*100</f>
        <v>1.9111953208666284</v>
      </c>
      <c r="AD16" s="13">
        <f>'Tav10'!AD16/'Tav10'!AD$35*100</f>
        <v>5.0111186209814313</v>
      </c>
      <c r="AF16" s="8">
        <f>'Tav10'!AF16/'Tav10'!AF$35*100</f>
        <v>4.0343628936927241</v>
      </c>
      <c r="AG16" s="8">
        <f>'Tav10'!AG16/'Tav10'!AG$35*100</f>
        <v>5.3690126601971953</v>
      </c>
      <c r="AH16" s="8">
        <f>'Tav10'!AH16/'Tav10'!AH$35*100</f>
        <v>2.0303827052293308</v>
      </c>
      <c r="AI16" s="8">
        <f>'Tav10'!AI16/'Tav10'!AI$35*100</f>
        <v>4.9772175665155469</v>
      </c>
      <c r="AK16" s="8">
        <f t="shared" si="0"/>
        <v>5.752458718767306E-2</v>
      </c>
      <c r="AL16" s="8">
        <f t="shared" si="1"/>
        <v>-0.14348526702860376</v>
      </c>
      <c r="AM16" s="8">
        <f t="shared" si="2"/>
        <v>0.11918738436270249</v>
      </c>
      <c r="AN16" s="8">
        <f t="shared" si="3"/>
        <v>-3.3901054465884428E-2</v>
      </c>
      <c r="AP16" s="8">
        <f t="shared" si="4"/>
        <v>-0.98763145999558244</v>
      </c>
      <c r="AQ16" s="8">
        <f t="shared" si="5"/>
        <v>8.7068201214435703E-2</v>
      </c>
      <c r="AR16" s="8">
        <f t="shared" si="6"/>
        <v>-1.1842979823187019</v>
      </c>
      <c r="AS16" s="8">
        <f t="shared" si="7"/>
        <v>-9.9459294615466654E-2</v>
      </c>
    </row>
    <row r="17" spans="1:45" x14ac:dyDescent="0.25">
      <c r="A17" s="27" t="s">
        <v>9</v>
      </c>
      <c r="B17" s="13">
        <f>'Tav10'!B17/'Tav10'!B$35*100</f>
        <v>6.7746787391893424</v>
      </c>
      <c r="C17" s="13">
        <f>'Tav10'!C17/'Tav10'!C$35*100</f>
        <v>5.3519028328779932</v>
      </c>
      <c r="D17" s="13">
        <f>'Tav10'!D17/'Tav10'!D$35*100</f>
        <v>2.6204802339312829</v>
      </c>
      <c r="E17" s="13">
        <f>'Tav10'!E17/'Tav10'!E$35*100</f>
        <v>5.696143955126332</v>
      </c>
      <c r="F17" s="13"/>
      <c r="G17" s="13">
        <f>'Tav10'!G17/'Tav10'!G$35*100</f>
        <v>6.1810572829312349</v>
      </c>
      <c r="H17" s="13">
        <f>'Tav10'!H17/'Tav10'!H$35*100</f>
        <v>5.4300627786488072</v>
      </c>
      <c r="I17" s="13">
        <f>'Tav10'!I17/'Tav10'!I$35*100</f>
        <v>3.0069742489270386</v>
      </c>
      <c r="J17" s="13">
        <f>'Tav10'!J17/'Tav10'!J$35*100</f>
        <v>5.5579324491289235</v>
      </c>
      <c r="K17" s="13" t="e">
        <f>'Tav10'!K17/'Tav10'!K$35*100</f>
        <v>#DIV/0!</v>
      </c>
      <c r="L17" s="13">
        <f>'Tav10'!L17/'Tav10'!L$35*100</f>
        <v>5.8041845284760338</v>
      </c>
      <c r="M17" s="13">
        <f>'Tav10'!M17/'Tav10'!M$35*100</f>
        <v>5.7290484321486028</v>
      </c>
      <c r="N17" s="13">
        <f>'Tav10'!N17/'Tav10'!N$35*100</f>
        <v>2.7010783100583349</v>
      </c>
      <c r="O17" s="13">
        <f>'Tav10'!O17/'Tav10'!O$35*100</f>
        <v>5.6114547298200543</v>
      </c>
      <c r="P17" s="13" t="e">
        <f>'Tav10'!P17/'Tav10'!P$35*100</f>
        <v>#DIV/0!</v>
      </c>
      <c r="Q17" s="13">
        <f>'Tav10'!Q17/'Tav10'!Q$35*100</f>
        <v>5.8305375438174183</v>
      </c>
      <c r="R17" s="13">
        <f>'Tav10'!R17/'Tav10'!R$35*100</f>
        <v>5.8265373049364539</v>
      </c>
      <c r="S17" s="13">
        <f>'Tav10'!S17/'Tav10'!S$35*100</f>
        <v>2.9820766378244747</v>
      </c>
      <c r="T17" s="13">
        <f>'Tav10'!T17/'Tav10'!T$35*100</f>
        <v>5.7115281907221043</v>
      </c>
      <c r="U17" s="13" t="e">
        <f>'Tav10'!U17/'Tav10'!U$35*100</f>
        <v>#DIV/0!</v>
      </c>
      <c r="V17" s="13">
        <f>'Tav10'!V17/'Tav10'!V$35*100</f>
        <v>5.7782628532577096</v>
      </c>
      <c r="W17" s="13">
        <f>'Tav10'!W17/'Tav10'!W$35*100</f>
        <v>5.4911330283647937</v>
      </c>
      <c r="X17" s="13">
        <f>'Tav10'!X17/'Tav10'!X$35*100</f>
        <v>3.0861696380334958</v>
      </c>
      <c r="Y17" s="13">
        <f>'Tav10'!Y17/'Tav10'!Y$35*100</f>
        <v>5.4827755823651998</v>
      </c>
      <c r="AA17" s="13">
        <f>'Tav10'!AA17/'Tav10'!AA$35*100</f>
        <v>5.2225948844463934</v>
      </c>
      <c r="AB17" s="13">
        <f>'Tav10'!AB17/'Tav10'!AB$35*100</f>
        <v>5.4623908639322867</v>
      </c>
      <c r="AC17" s="13">
        <f>'Tav10'!AC17/'Tav10'!AC$35*100</f>
        <v>3.0645028420792486</v>
      </c>
      <c r="AD17" s="13">
        <f>'Tav10'!AD17/'Tav10'!AD$35*100</f>
        <v>5.3266191653037112</v>
      </c>
      <c r="AF17" s="8">
        <f>'Tav10'!AF17/'Tav10'!AF$35*100</f>
        <v>5.2890298568602896</v>
      </c>
      <c r="AG17" s="8">
        <f>'Tav10'!AG17/'Tav10'!AG$35*100</f>
        <v>5.9489313704517617</v>
      </c>
      <c r="AH17" s="8">
        <f>'Tav10'!AH17/'Tav10'!AH$35*100</f>
        <v>3.0674846625766872</v>
      </c>
      <c r="AI17" s="8">
        <f>'Tav10'!AI17/'Tav10'!AI$35*100</f>
        <v>5.7310985941292305</v>
      </c>
      <c r="AK17" s="8">
        <f t="shared" si="0"/>
        <v>6.6434972413896176E-2</v>
      </c>
      <c r="AL17" s="8">
        <f t="shared" si="1"/>
        <v>0.486540506519475</v>
      </c>
      <c r="AM17" s="8">
        <f t="shared" si="2"/>
        <v>2.9818204974385587E-3</v>
      </c>
      <c r="AN17" s="8">
        <f t="shared" si="3"/>
        <v>0.40447942882551935</v>
      </c>
      <c r="AP17" s="8">
        <f t="shared" si="4"/>
        <v>-1.4856488823290528</v>
      </c>
      <c r="AQ17" s="8">
        <f t="shared" si="5"/>
        <v>0.5970285375737685</v>
      </c>
      <c r="AR17" s="8">
        <f t="shared" si="6"/>
        <v>0.44700442864540424</v>
      </c>
      <c r="AS17" s="8">
        <f t="shared" si="7"/>
        <v>3.4954639002898524E-2</v>
      </c>
    </row>
    <row r="18" spans="1:45" x14ac:dyDescent="0.25">
      <c r="A18" s="27" t="s">
        <v>10</v>
      </c>
      <c r="B18" s="13">
        <f>'Tav10'!B18/'Tav10'!B$35*100</f>
        <v>2.6235056075156824</v>
      </c>
      <c r="C18" s="13">
        <f>'Tav10'!C18/'Tav10'!C$35*100</f>
        <v>1.5689168489771421</v>
      </c>
      <c r="D18" s="13">
        <f>'Tav10'!D18/'Tav10'!D$35*100</f>
        <v>1.5914075240398131</v>
      </c>
      <c r="E18" s="13">
        <f>'Tav10'!E18/'Tav10'!E$35*100</f>
        <v>1.9376414910885962</v>
      </c>
      <c r="F18" s="13"/>
      <c r="G18" s="13">
        <f>'Tav10'!G18/'Tav10'!G$35*100</f>
        <v>2.3331666881692685</v>
      </c>
      <c r="H18" s="13">
        <f>'Tav10'!H18/'Tav10'!H$35*100</f>
        <v>1.7190467280473669</v>
      </c>
      <c r="I18" s="13">
        <f>'Tav10'!I18/'Tav10'!I$35*100</f>
        <v>1.7328326180257512</v>
      </c>
      <c r="J18" s="13">
        <f>'Tav10'!J18/'Tav10'!J$35*100</f>
        <v>1.9227514031446968</v>
      </c>
      <c r="K18" s="13" t="e">
        <f>'Tav10'!K18/'Tav10'!K$35*100</f>
        <v>#DIV/0!</v>
      </c>
      <c r="L18" s="13">
        <f>'Tav10'!L18/'Tav10'!L$35*100</f>
        <v>2.1812257788304894</v>
      </c>
      <c r="M18" s="13">
        <f>'Tav10'!M18/'Tav10'!M$35*100</f>
        <v>1.5014755667854358</v>
      </c>
      <c r="N18" s="13">
        <f>'Tav10'!N18/'Tav10'!N$35*100</f>
        <v>1.1490189146190561</v>
      </c>
      <c r="O18" s="13">
        <f>'Tav10'!O18/'Tav10'!O$35*100</f>
        <v>1.6845286808410742</v>
      </c>
      <c r="P18" s="13" t="e">
        <f>'Tav10'!P18/'Tav10'!P$35*100</f>
        <v>#DIV/0!</v>
      </c>
      <c r="Q18" s="13">
        <f>'Tav10'!Q18/'Tav10'!Q$35*100</f>
        <v>2.3416931201011</v>
      </c>
      <c r="R18" s="13">
        <f>'Tav10'!R18/'Tav10'!R$35*100</f>
        <v>1.4008687366193522</v>
      </c>
      <c r="S18" s="13">
        <f>'Tav10'!S18/'Tav10'!S$35*100</f>
        <v>0.93222084878450773</v>
      </c>
      <c r="T18" s="13">
        <f>'Tav10'!T18/'Tav10'!T$35*100</f>
        <v>1.6447216252927992</v>
      </c>
      <c r="U18" s="13" t="e">
        <f>'Tav10'!U18/'Tav10'!U$35*100</f>
        <v>#DIV/0!</v>
      </c>
      <c r="V18" s="13">
        <f>'Tav10'!V18/'Tav10'!V$35*100</f>
        <v>2.0602785804385362</v>
      </c>
      <c r="W18" s="13">
        <f>'Tav10'!W18/'Tav10'!W$35*100</f>
        <v>1.317300960446985</v>
      </c>
      <c r="X18" s="13">
        <f>'Tav10'!X18/'Tav10'!X$35*100</f>
        <v>0.94543490005402497</v>
      </c>
      <c r="Y18" s="13">
        <f>'Tav10'!Y18/'Tav10'!Y$35*100</f>
        <v>1.5015671522977376</v>
      </c>
      <c r="AA18" s="13">
        <f>'Tav10'!AA18/'Tav10'!AA$35*100</f>
        <v>1.5811525796947796</v>
      </c>
      <c r="AB18" s="13">
        <f>'Tav10'!AB18/'Tav10'!AB$35*100</f>
        <v>1.3712753148814374</v>
      </c>
      <c r="AC18" s="13">
        <f>'Tav10'!AC18/'Tav10'!AC$35*100</f>
        <v>0.63431913666694129</v>
      </c>
      <c r="AD18" s="13">
        <f>'Tav10'!AD18/'Tav10'!AD$35*100</f>
        <v>1.4013074053627352</v>
      </c>
      <c r="AF18" s="8">
        <f>'Tav10'!AF18/'Tav10'!AF$35*100</f>
        <v>1.2850973186175256</v>
      </c>
      <c r="AG18" s="8">
        <f>'Tav10'!AG18/'Tav10'!AG$35*100</f>
        <v>1.3893156492483616</v>
      </c>
      <c r="AH18" s="8">
        <f>'Tav10'!AH18/'Tav10'!AH$35*100</f>
        <v>0.64271107215892487</v>
      </c>
      <c r="AI18" s="8">
        <f>'Tav10'!AI18/'Tav10'!AI$35*100</f>
        <v>1.3492008975591885</v>
      </c>
      <c r="AK18" s="8">
        <f t="shared" si="0"/>
        <v>-0.29605526107725399</v>
      </c>
      <c r="AL18" s="8">
        <f t="shared" si="1"/>
        <v>1.8040334366924204E-2</v>
      </c>
      <c r="AM18" s="8">
        <f t="shared" si="2"/>
        <v>8.391935491983582E-3</v>
      </c>
      <c r="AN18" s="8">
        <f t="shared" si="3"/>
        <v>-5.2106507803546753E-2</v>
      </c>
      <c r="AP18" s="8">
        <f t="shared" si="4"/>
        <v>-1.3384082888981568</v>
      </c>
      <c r="AQ18" s="8">
        <f t="shared" si="5"/>
        <v>-0.17960119972878053</v>
      </c>
      <c r="AR18" s="8">
        <f t="shared" si="6"/>
        <v>-0.94869645188088825</v>
      </c>
      <c r="AS18" s="8">
        <f t="shared" si="7"/>
        <v>-0.5884405935294077</v>
      </c>
    </row>
    <row r="19" spans="1:45" x14ac:dyDescent="0.25">
      <c r="A19" s="27" t="s">
        <v>11</v>
      </c>
      <c r="B19" s="13">
        <f>'Tav10'!B19/'Tav10'!B$35*100</f>
        <v>4.7187886094912947</v>
      </c>
      <c r="C19" s="13">
        <f>'Tav10'!C19/'Tav10'!C$35*100</f>
        <v>2.3175237875917221</v>
      </c>
      <c r="D19" s="13">
        <f>'Tav10'!D19/'Tav10'!D$35*100</f>
        <v>1.5014339537760784</v>
      </c>
      <c r="E19" s="13">
        <f>'Tav10'!E19/'Tav10'!E$35*100</f>
        <v>3.1089823248578199</v>
      </c>
      <c r="F19" s="13"/>
      <c r="G19" s="13">
        <f>'Tav10'!G19/'Tav10'!G$35*100</f>
        <v>3.9365888272480971</v>
      </c>
      <c r="H19" s="13">
        <f>'Tav10'!H19/'Tav10'!H$35*100</f>
        <v>2.4522170390586857</v>
      </c>
      <c r="I19" s="13">
        <f>'Tav10'!I19/'Tav10'!I$35*100</f>
        <v>1.0756437768240343</v>
      </c>
      <c r="J19" s="13">
        <f>'Tav10'!J19/'Tav10'!J$35*100</f>
        <v>2.8745306745890526</v>
      </c>
      <c r="K19" s="13" t="e">
        <f>'Tav10'!K19/'Tav10'!K$35*100</f>
        <v>#DIV/0!</v>
      </c>
      <c r="L19" s="13">
        <f>'Tav10'!L19/'Tav10'!L$35*100</f>
        <v>4.0016013077346502</v>
      </c>
      <c r="M19" s="13">
        <f>'Tav10'!M19/'Tav10'!M$35*100</f>
        <v>2.3722573704314183</v>
      </c>
      <c r="N19" s="13">
        <f>'Tav10'!N19/'Tav10'!N$35*100</f>
        <v>1.1596252430616933</v>
      </c>
      <c r="O19" s="13">
        <f>'Tav10'!O19/'Tav10'!O$35*100</f>
        <v>2.7940711372239595</v>
      </c>
      <c r="P19" s="13" t="e">
        <f>'Tav10'!P19/'Tav10'!P$35*100</f>
        <v>#DIV/0!</v>
      </c>
      <c r="Q19" s="13">
        <f>'Tav10'!Q19/'Tav10'!Q$35*100</f>
        <v>3.4136213874136816</v>
      </c>
      <c r="R19" s="13">
        <f>'Tav10'!R19/'Tav10'!R$35*100</f>
        <v>2.3506626901134799</v>
      </c>
      <c r="S19" s="13">
        <f>'Tav10'!S19/'Tav10'!S$35*100</f>
        <v>1.1536876802636999</v>
      </c>
      <c r="T19" s="13">
        <f>'Tav10'!T19/'Tav10'!T$35*100</f>
        <v>2.5989209011274603</v>
      </c>
      <c r="U19" s="13" t="e">
        <f>'Tav10'!U19/'Tav10'!U$35*100</f>
        <v>#DIV/0!</v>
      </c>
      <c r="V19" s="13">
        <f>'Tav10'!V19/'Tav10'!V$35*100</f>
        <v>2.8681081758080533</v>
      </c>
      <c r="W19" s="13">
        <f>'Tav10'!W19/'Tav10'!W$35*100</f>
        <v>1.7665971084632168</v>
      </c>
      <c r="X19" s="13">
        <f>'Tav10'!X19/'Tav10'!X$35*100</f>
        <v>0.99270664505672601</v>
      </c>
      <c r="Y19" s="13">
        <f>'Tav10'!Y19/'Tav10'!Y$35*100</f>
        <v>2.0319513719414388</v>
      </c>
      <c r="AA19" s="13">
        <f>'Tav10'!AA19/'Tav10'!AA$35*100</f>
        <v>2.385491319462143</v>
      </c>
      <c r="AB19" s="13">
        <f>'Tav10'!AB19/'Tav10'!AB$35*100</f>
        <v>1.8582871314967953</v>
      </c>
      <c r="AC19" s="13">
        <f>'Tav10'!AC19/'Tav10'!AC$35*100</f>
        <v>0.86498064090946536</v>
      </c>
      <c r="AD19" s="13">
        <f>'Tav10'!AD19/'Tav10'!AD$35*100</f>
        <v>1.9605920988138417</v>
      </c>
      <c r="AF19" s="8">
        <f>'Tav10'!AF19/'Tav10'!AF$35*100</f>
        <v>1.8316733184302616</v>
      </c>
      <c r="AG19" s="8">
        <f>'Tav10'!AG19/'Tav10'!AG$35*100</f>
        <v>1.823379553100873</v>
      </c>
      <c r="AH19" s="8">
        <f>'Tav10'!AH19/'Tav10'!AH$35*100</f>
        <v>0.92024539877300615</v>
      </c>
      <c r="AI19" s="8">
        <f>'Tav10'!AI19/'Tav10'!AI$35*100</f>
        <v>1.8077116820076018</v>
      </c>
      <c r="AK19" s="8">
        <f t="shared" si="0"/>
        <v>-0.55381800103188139</v>
      </c>
      <c r="AL19" s="8">
        <f t="shared" si="1"/>
        <v>-3.490757839592229E-2</v>
      </c>
      <c r="AM19" s="8">
        <f t="shared" si="2"/>
        <v>5.5264757863540792E-2</v>
      </c>
      <c r="AN19" s="8">
        <f t="shared" si="3"/>
        <v>-0.15288041680623987</v>
      </c>
      <c r="AP19" s="8">
        <f t="shared" si="4"/>
        <v>-2.8871152910610332</v>
      </c>
      <c r="AQ19" s="8">
        <f t="shared" si="5"/>
        <v>-0.4941442344908491</v>
      </c>
      <c r="AR19" s="8">
        <f t="shared" si="6"/>
        <v>-0.5811885550030722</v>
      </c>
      <c r="AS19" s="8">
        <f t="shared" si="7"/>
        <v>-1.3012706428502181</v>
      </c>
    </row>
    <row r="20" spans="1:45" x14ac:dyDescent="0.25">
      <c r="A20" s="27" t="s">
        <v>12</v>
      </c>
      <c r="B20" s="13">
        <f>'Tav10'!B20/'Tav10'!B$35*100</f>
        <v>13.136926042866607</v>
      </c>
      <c r="C20" s="13">
        <f>'Tav10'!C20/'Tav10'!C$35*100</f>
        <v>10.316330482660442</v>
      </c>
      <c r="D20" s="13">
        <f>'Tav10'!D20/'Tav10'!D$35*100</f>
        <v>10.041425331308929</v>
      </c>
      <c r="E20" s="13">
        <f>'Tav10'!E20/'Tav10'!E$35*100</f>
        <v>11.283930563946953</v>
      </c>
      <c r="F20" s="13"/>
      <c r="G20" s="13">
        <f>'Tav10'!G20/'Tav10'!G$35*100</f>
        <v>13.547042317120372</v>
      </c>
      <c r="H20" s="13">
        <f>'Tav10'!H20/'Tav10'!H$35*100</f>
        <v>10.817972028122426</v>
      </c>
      <c r="I20" s="13">
        <f>'Tav10'!I20/'Tav10'!I$35*100</f>
        <v>8.511266094420602</v>
      </c>
      <c r="J20" s="13">
        <f>'Tav10'!J20/'Tav10'!J$35*100</f>
        <v>11.605549402289016</v>
      </c>
      <c r="K20" s="13" t="e">
        <f>'Tav10'!K20/'Tav10'!K$35*100</f>
        <v>#DIV/0!</v>
      </c>
      <c r="L20" s="13">
        <f>'Tav10'!L20/'Tav10'!L$35*100</f>
        <v>15.38701050302191</v>
      </c>
      <c r="M20" s="13">
        <f>'Tav10'!M20/'Tav10'!M$35*100</f>
        <v>11.234294343496156</v>
      </c>
      <c r="N20" s="13">
        <f>'Tav10'!N20/'Tav10'!N$35*100</f>
        <v>7.7850450768958819</v>
      </c>
      <c r="O20" s="13">
        <f>'Tav10'!O20/'Tav10'!O$35*100</f>
        <v>12.292837044306708</v>
      </c>
      <c r="P20" s="13" t="e">
        <f>'Tav10'!P20/'Tav10'!P$35*100</f>
        <v>#DIV/0!</v>
      </c>
      <c r="Q20" s="13">
        <f>'Tav10'!Q20/'Tav10'!Q$35*100</f>
        <v>15.898388722562398</v>
      </c>
      <c r="R20" s="13">
        <f>'Tav10'!R20/'Tav10'!R$35*100</f>
        <v>11.089076441397404</v>
      </c>
      <c r="S20" s="13">
        <f>'Tav10'!S20/'Tav10'!S$35*100</f>
        <v>7.5298722702925422</v>
      </c>
      <c r="T20" s="13">
        <f>'Tav10'!T20/'Tav10'!T$35*100</f>
        <v>12.288101736398771</v>
      </c>
      <c r="U20" s="13" t="e">
        <f>'Tav10'!U20/'Tav10'!U$35*100</f>
        <v>#DIV/0!</v>
      </c>
      <c r="V20" s="13">
        <f>'Tav10'!V20/'Tav10'!V$35*100</f>
        <v>16.605684329179375</v>
      </c>
      <c r="W20" s="13">
        <f>'Tav10'!W20/'Tav10'!W$35*100</f>
        <v>11.792834372174905</v>
      </c>
      <c r="X20" s="13">
        <f>'Tav10'!X20/'Tav10'!X$35*100</f>
        <v>9.1572123176661258</v>
      </c>
      <c r="Y20" s="13">
        <f>'Tav10'!Y20/'Tav10'!Y$35*100</f>
        <v>12.978492349587837</v>
      </c>
      <c r="AA20" s="13">
        <f>'Tav10'!AA20/'Tav10'!AA$35*100</f>
        <v>16.724944695340135</v>
      </c>
      <c r="AB20" s="13">
        <f>'Tav10'!AB20/'Tav10'!AB$35*100</f>
        <v>11.83103465678464</v>
      </c>
      <c r="AC20" s="13">
        <f>'Tav10'!AC20/'Tav10'!AC$35*100</f>
        <v>9.9513963258917535</v>
      </c>
      <c r="AD20" s="13">
        <f>'Tav10'!AD20/'Tav10'!AD$35*100</f>
        <v>13.010592356786486</v>
      </c>
      <c r="AF20" s="8">
        <f>'Tav10'!AF20/'Tav10'!AF$35*100</f>
        <v>16.637211643122154</v>
      </c>
      <c r="AG20" s="8">
        <f>'Tav10'!AG20/'Tav10'!AG$35*100</f>
        <v>11.681219735127673</v>
      </c>
      <c r="AH20" s="8">
        <f>'Tav10'!AH20/'Tav10'!AH$35*100</f>
        <v>10.400233713117149</v>
      </c>
      <c r="AI20" s="8">
        <f>'Tav10'!AI20/'Tav10'!AI$35*100</f>
        <v>12.868067958052846</v>
      </c>
      <c r="AK20" s="8">
        <f t="shared" si="0"/>
        <v>-8.7733052217981111E-2</v>
      </c>
      <c r="AL20" s="8">
        <f t="shared" si="1"/>
        <v>-0.14981492165696686</v>
      </c>
      <c r="AM20" s="8">
        <f t="shared" si="2"/>
        <v>0.4488373872253959</v>
      </c>
      <c r="AN20" s="8">
        <f t="shared" si="3"/>
        <v>-0.14252439873363976</v>
      </c>
      <c r="AP20" s="8">
        <f t="shared" si="4"/>
        <v>3.5002856002555465</v>
      </c>
      <c r="AQ20" s="8">
        <f t="shared" si="5"/>
        <v>1.3648892524672309</v>
      </c>
      <c r="AR20" s="8">
        <f t="shared" si="6"/>
        <v>0.35880838180822039</v>
      </c>
      <c r="AS20" s="8">
        <f t="shared" si="7"/>
        <v>1.5841373941058929</v>
      </c>
    </row>
    <row r="21" spans="1:45" x14ac:dyDescent="0.25">
      <c r="A21" s="27" t="s">
        <v>13</v>
      </c>
      <c r="B21" s="13">
        <f>'Tav10'!B21/'Tav10'!B$35*100</f>
        <v>3.5193950209796889</v>
      </c>
      <c r="C21" s="13">
        <f>'Tav10'!C21/'Tav10'!C$35*100</f>
        <v>2.9026619074037243</v>
      </c>
      <c r="D21" s="13">
        <f>'Tav10'!D21/'Tav10'!D$35*100</f>
        <v>1.2952445219216855</v>
      </c>
      <c r="E21" s="13">
        <f>'Tav10'!E21/'Tav10'!E$35*100</f>
        <v>3.0283902486707506</v>
      </c>
      <c r="F21" s="13"/>
      <c r="G21" s="13">
        <f>'Tav10'!G21/'Tav10'!G$35*100</f>
        <v>3.1137111340472199</v>
      </c>
      <c r="H21" s="13">
        <f>'Tav10'!H21/'Tav10'!H$35*100</f>
        <v>2.9765553254316974</v>
      </c>
      <c r="I21" s="13">
        <f>'Tav10'!I21/'Tav10'!I$35*100</f>
        <v>1.0166309012875536</v>
      </c>
      <c r="J21" s="13">
        <f>'Tav10'!J21/'Tav10'!J$35*100</f>
        <v>2.92451208150568</v>
      </c>
      <c r="K21" s="13" t="e">
        <f>'Tav10'!K21/'Tav10'!K$35*100</f>
        <v>#DIV/0!</v>
      </c>
      <c r="L21" s="13">
        <f>'Tav10'!L21/'Tav10'!L$35*100</f>
        <v>3.3510700405331022</v>
      </c>
      <c r="M21" s="13">
        <f>'Tav10'!M21/'Tav10'!M$35*100</f>
        <v>2.6076571552651577</v>
      </c>
      <c r="N21" s="13">
        <f>'Tav10'!N21/'Tav10'!N$35*100</f>
        <v>0.90860880325260751</v>
      </c>
      <c r="O21" s="13">
        <f>'Tav10'!O21/'Tav10'!O$35*100</f>
        <v>2.7472832023162477</v>
      </c>
      <c r="P21" s="13" t="e">
        <f>'Tav10'!P21/'Tav10'!P$35*100</f>
        <v>#DIV/0!</v>
      </c>
      <c r="Q21" s="13">
        <f>'Tav10'!Q21/'Tav10'!Q$35*100</f>
        <v>3.019452677187862</v>
      </c>
      <c r="R21" s="13">
        <f>'Tav10'!R21/'Tav10'!R$35*100</f>
        <v>2.4682267625329493</v>
      </c>
      <c r="S21" s="13">
        <f>'Tav10'!S21/'Tav10'!S$35*100</f>
        <v>1.3545529460238979</v>
      </c>
      <c r="T21" s="13">
        <f>'Tav10'!T21/'Tav10'!T$35*100</f>
        <v>2.5768426895887564</v>
      </c>
      <c r="U21" s="13" t="e">
        <f>'Tav10'!U21/'Tav10'!U$35*100</f>
        <v>#DIV/0!</v>
      </c>
      <c r="V21" s="13">
        <f>'Tav10'!V21/'Tav10'!V$35*100</f>
        <v>3.0022991384940196</v>
      </c>
      <c r="W21" s="13">
        <f>'Tav10'!W21/'Tav10'!W$35*100</f>
        <v>2.4109734296725782</v>
      </c>
      <c r="X21" s="13">
        <f>'Tav10'!X21/'Tav10'!X$35*100</f>
        <v>1.2493246893571044</v>
      </c>
      <c r="Y21" s="13">
        <f>'Tav10'!Y21/'Tav10'!Y$35*100</f>
        <v>2.5271667454797342</v>
      </c>
      <c r="AA21" s="13">
        <f>'Tav10'!AA21/'Tav10'!AA$35*100</f>
        <v>3.0766721376652768</v>
      </c>
      <c r="AB21" s="13">
        <f>'Tav10'!AB21/'Tav10'!AB$35*100</f>
        <v>2.2295840753264167</v>
      </c>
      <c r="AC21" s="13">
        <f>'Tav10'!AC21/'Tav10'!AC$35*100</f>
        <v>1.1697833429442295</v>
      </c>
      <c r="AD21" s="13">
        <f>'Tav10'!AD21/'Tav10'!AD$35*100</f>
        <v>2.4107543636072832</v>
      </c>
      <c r="AF21" s="8">
        <f>'Tav10'!AF21/'Tav10'!AF$35*100</f>
        <v>3.4620381315761755</v>
      </c>
      <c r="AG21" s="8">
        <f>'Tav10'!AG21/'Tav10'!AG$35*100</f>
        <v>2.2383850955835163</v>
      </c>
      <c r="AH21" s="8">
        <f>'Tav10'!AH21/'Tav10'!AH$35*100</f>
        <v>1.2123867952088812</v>
      </c>
      <c r="AI21" s="8">
        <f>'Tav10'!AI21/'Tav10'!AI$35*100</f>
        <v>2.517516142327243</v>
      </c>
      <c r="AK21" s="8">
        <f t="shared" si="0"/>
        <v>0.38536599391089865</v>
      </c>
      <c r="AL21" s="8">
        <f t="shared" si="1"/>
        <v>8.8010202570996121E-3</v>
      </c>
      <c r="AM21" s="8">
        <f t="shared" si="2"/>
        <v>4.2603452264651676E-2</v>
      </c>
      <c r="AN21" s="8">
        <f t="shared" si="3"/>
        <v>0.10676177871995973</v>
      </c>
      <c r="AP21" s="8">
        <f t="shared" si="4"/>
        <v>-5.7356889403513467E-2</v>
      </c>
      <c r="AQ21" s="8">
        <f t="shared" si="5"/>
        <v>-0.66427681182020804</v>
      </c>
      <c r="AR21" s="8">
        <f t="shared" si="6"/>
        <v>-8.2857726712804336E-2</v>
      </c>
      <c r="AS21" s="8">
        <f t="shared" si="7"/>
        <v>-0.51087410634350761</v>
      </c>
    </row>
    <row r="22" spans="1:45" ht="15" customHeight="1" x14ac:dyDescent="0.25">
      <c r="A22" s="27" t="s">
        <v>14</v>
      </c>
      <c r="B22" s="13">
        <f>'Tav10'!B22/'Tav10'!B$35*100</f>
        <v>0.37900718024626512</v>
      </c>
      <c r="C22" s="13">
        <f>'Tav10'!C22/'Tav10'!C$35*100</f>
        <v>0.60153733962784239</v>
      </c>
      <c r="D22" s="13">
        <f>'Tav10'!D22/'Tav10'!D$35*100</f>
        <v>0.58107930795328866</v>
      </c>
      <c r="E22" s="13">
        <f>'Tav10'!E22/'Tav10'!E$35*100</f>
        <v>0.52286059234656046</v>
      </c>
      <c r="F22" s="13"/>
      <c r="G22" s="13">
        <f>'Tav10'!G22/'Tav10'!G$35*100</f>
        <v>0.46848793704038189</v>
      </c>
      <c r="H22" s="13">
        <f>'Tav10'!H22/'Tav10'!H$35*100</f>
        <v>0.55014656954149432</v>
      </c>
      <c r="I22" s="13">
        <f>'Tav10'!I22/'Tav10'!I$35*100</f>
        <v>0.80203862660944203</v>
      </c>
      <c r="J22" s="13">
        <f>'Tav10'!J22/'Tav10'!J$35*100</f>
        <v>0.53566739839446398</v>
      </c>
      <c r="K22" s="13" t="e">
        <f>'Tav10'!K22/'Tav10'!K$35*100</f>
        <v>#DIV/0!</v>
      </c>
      <c r="L22" s="13">
        <f>'Tav10'!L22/'Tav10'!L$35*100</f>
        <v>0.55990169749740071</v>
      </c>
      <c r="M22" s="13">
        <f>'Tav10'!M22/'Tav10'!M$35*100</f>
        <v>0.60429148119269227</v>
      </c>
      <c r="N22" s="13">
        <f>'Tav10'!N22/'Tav10'!N$35*100</f>
        <v>0.68234046314300867</v>
      </c>
      <c r="O22" s="13">
        <f>'Tav10'!O22/'Tav10'!O$35*100</f>
        <v>0.59487517239805288</v>
      </c>
      <c r="P22" s="13" t="e">
        <f>'Tav10'!P22/'Tav10'!P$35*100</f>
        <v>#DIV/0!</v>
      </c>
      <c r="Q22" s="13">
        <f>'Tav10'!Q22/'Tav10'!Q$35*100</f>
        <v>0.72740676104650293</v>
      </c>
      <c r="R22" s="13">
        <f>'Tav10'!R22/'Tav10'!R$35*100</f>
        <v>0.59864863192545203</v>
      </c>
      <c r="S22" s="13">
        <f>'Tav10'!S22/'Tav10'!S$35*100</f>
        <v>0.54079110012360943</v>
      </c>
      <c r="T22" s="13">
        <f>'Tav10'!T22/'Tav10'!T$35*100</f>
        <v>0.63227792473222288</v>
      </c>
      <c r="U22" s="13" t="e">
        <f>'Tav10'!U22/'Tav10'!U$35*100</f>
        <v>#DIV/0!</v>
      </c>
      <c r="V22" s="13">
        <f>'Tav10'!V22/'Tav10'!V$35*100</f>
        <v>0.54839373417664894</v>
      </c>
      <c r="W22" s="13">
        <f>'Tav10'!W22/'Tav10'!W$35*100</f>
        <v>0.63587979798666383</v>
      </c>
      <c r="X22" s="13">
        <f>'Tav10'!X22/'Tav10'!X$35*100</f>
        <v>0.84413830361966502</v>
      </c>
      <c r="Y22" s="13">
        <f>'Tav10'!Y22/'Tav10'!Y$35*100</f>
        <v>0.6199697262770687</v>
      </c>
      <c r="AA22" s="13">
        <f>'Tav10'!AA22/'Tav10'!AA$35*100</f>
        <v>0.78598880654073178</v>
      </c>
      <c r="AB22" s="13">
        <f>'Tav10'!AB22/'Tav10'!AB$35*100</f>
        <v>0.59407511012739456</v>
      </c>
      <c r="AC22" s="13">
        <f>'Tav10'!AC22/'Tav10'!AC$35*100</f>
        <v>0.43660927588763493</v>
      </c>
      <c r="AD22" s="13">
        <f>'Tav10'!AD22/'Tav10'!AD$35*100</f>
        <v>0.63770837740366004</v>
      </c>
      <c r="AF22" s="8">
        <f>'Tav10'!AF22/'Tav10'!AF$35*100</f>
        <v>0.79001884341241335</v>
      </c>
      <c r="AG22" s="8">
        <f>'Tav10'!AG22/'Tav10'!AG$35*100</f>
        <v>0.6036444254292993</v>
      </c>
      <c r="AH22" s="8">
        <f>'Tav10'!AH22/'Tav10'!AH$35*100</f>
        <v>0.30674846625766872</v>
      </c>
      <c r="AI22" s="8">
        <f>'Tav10'!AI22/'Tav10'!AI$35*100</f>
        <v>0.64340339790264234</v>
      </c>
      <c r="AK22" s="8">
        <f t="shared" si="0"/>
        <v>4.0300368716815749E-3</v>
      </c>
      <c r="AL22" s="8">
        <f t="shared" si="1"/>
        <v>9.5693153019047461E-3</v>
      </c>
      <c r="AM22" s="8">
        <f t="shared" si="2"/>
        <v>-0.12986080962996621</v>
      </c>
      <c r="AN22" s="8">
        <f t="shared" si="3"/>
        <v>5.695020498982295E-3</v>
      </c>
      <c r="AP22" s="8">
        <f t="shared" si="4"/>
        <v>0.41101166316614823</v>
      </c>
      <c r="AQ22" s="8">
        <f t="shared" si="5"/>
        <v>2.1070858014569094E-3</v>
      </c>
      <c r="AR22" s="8">
        <f t="shared" si="6"/>
        <v>-0.27433084169561994</v>
      </c>
      <c r="AS22" s="8">
        <f t="shared" si="7"/>
        <v>0.12054280555608188</v>
      </c>
    </row>
    <row r="23" spans="1:45" x14ac:dyDescent="0.25">
      <c r="A23" s="27" t="s">
        <v>15</v>
      </c>
      <c r="B23" s="13">
        <f>'Tav10'!B23/'Tav10'!B$35*100</f>
        <v>15.110150826951887</v>
      </c>
      <c r="C23" s="13">
        <f>'Tav10'!C23/'Tav10'!C$35*100</f>
        <v>15.933935568512103</v>
      </c>
      <c r="D23" s="13">
        <f>'Tav10'!D23/'Tav10'!D$35*100</f>
        <v>18.991921123170069</v>
      </c>
      <c r="E23" s="13">
        <f>'Tav10'!E23/'Tav10'!E$35*100</f>
        <v>15.816532918483455</v>
      </c>
      <c r="F23" s="13"/>
      <c r="G23" s="13">
        <f>'Tav10'!G23/'Tav10'!G$35*100</f>
        <v>15.337537091988128</v>
      </c>
      <c r="H23" s="13">
        <f>'Tav10'!H23/'Tav10'!H$35*100</f>
        <v>15.785421330976176</v>
      </c>
      <c r="I23" s="13">
        <f>'Tav10'!I23/'Tav10'!I$35*100</f>
        <v>17.086909871244636</v>
      </c>
      <c r="J23" s="13">
        <f>'Tav10'!J23/'Tav10'!J$35*100</f>
        <v>15.702025513175766</v>
      </c>
      <c r="K23" s="13" t="e">
        <f>'Tav10'!K23/'Tav10'!K$35*100</f>
        <v>#DIV/0!</v>
      </c>
      <c r="L23" s="13">
        <f>'Tav10'!L23/'Tav10'!L$35*100</f>
        <v>15.871850900457595</v>
      </c>
      <c r="M23" s="13">
        <f>'Tav10'!M23/'Tav10'!M$35*100</f>
        <v>14.879289753940602</v>
      </c>
      <c r="N23" s="13">
        <f>'Tav10'!N23/'Tav10'!N$35*100</f>
        <v>15.59483825349125</v>
      </c>
      <c r="O23" s="13">
        <f>'Tav10'!O23/'Tav10'!O$35*100</f>
        <v>15.2033074342279</v>
      </c>
      <c r="P23" s="13" t="e">
        <f>'Tav10'!P23/'Tav10'!P$35*100</f>
        <v>#DIV/0!</v>
      </c>
      <c r="Q23" s="13">
        <f>'Tav10'!Q23/'Tav10'!Q$35*100</f>
        <v>16.496411861168365</v>
      </c>
      <c r="R23" s="13">
        <f>'Tav10'!R23/'Tav10'!R$35*100</f>
        <v>15.016953976759439</v>
      </c>
      <c r="S23" s="13">
        <f>'Tav10'!S23/'Tav10'!S$35*100</f>
        <v>13.633086114544705</v>
      </c>
      <c r="T23" s="13">
        <f>'Tav10'!T23/'Tav10'!T$35*100</f>
        <v>15.374004903465648</v>
      </c>
      <c r="U23" s="13" t="e">
        <f>'Tav10'!U23/'Tav10'!U$35*100</f>
        <v>#DIV/0!</v>
      </c>
      <c r="V23" s="13">
        <f>'Tav10'!V23/'Tav10'!V$35*100</f>
        <v>17.811613780517259</v>
      </c>
      <c r="W23" s="13">
        <f>'Tav10'!W23/'Tav10'!W$35*100</f>
        <v>15.585002616929152</v>
      </c>
      <c r="X23" s="13">
        <f>'Tav10'!X23/'Tav10'!X$35*100</f>
        <v>15.194489465153971</v>
      </c>
      <c r="Y23" s="13">
        <f>'Tav10'!Y23/'Tav10'!Y$35*100</f>
        <v>16.162698686158443</v>
      </c>
      <c r="AA23" s="13">
        <f>'Tav10'!AA23/'Tav10'!AA$35*100</f>
        <v>21.713068210779564</v>
      </c>
      <c r="AB23" s="13">
        <f>'Tav10'!AB23/'Tav10'!AB$35*100</f>
        <v>16.213059558913649</v>
      </c>
      <c r="AC23" s="13">
        <f>'Tav10'!AC23/'Tav10'!AC$35*100</f>
        <v>18.55177526979158</v>
      </c>
      <c r="AD23" s="13">
        <f>'Tav10'!AD23/'Tav10'!AD$35*100</f>
        <v>17.678091415186334</v>
      </c>
      <c r="AF23" s="8">
        <f>'Tav10'!AF23/'Tav10'!AF$35*100</f>
        <v>24.600601584719282</v>
      </c>
      <c r="AG23" s="8">
        <f>'Tav10'!AG23/'Tav10'!AG$35*100</f>
        <v>16.233445479473367</v>
      </c>
      <c r="AH23" s="8">
        <f>'Tav10'!AH23/'Tav10'!AH$35*100</f>
        <v>22.10049664037394</v>
      </c>
      <c r="AI23" s="8">
        <f>'Tav10'!AI23/'Tav10'!AI$35*100</f>
        <v>18.394525346888312</v>
      </c>
      <c r="AK23" s="8">
        <f t="shared" si="0"/>
        <v>2.8875333739397178</v>
      </c>
      <c r="AL23" s="8">
        <f t="shared" si="1"/>
        <v>2.0385920559718329E-2</v>
      </c>
      <c r="AM23" s="8">
        <f t="shared" si="2"/>
        <v>3.5487213705823599</v>
      </c>
      <c r="AN23" s="8">
        <f t="shared" si="3"/>
        <v>0.71643393170197811</v>
      </c>
      <c r="AP23" s="8">
        <f t="shared" si="4"/>
        <v>9.4904507577673947</v>
      </c>
      <c r="AQ23" s="8">
        <f t="shared" si="5"/>
        <v>0.29950991096126423</v>
      </c>
      <c r="AR23" s="8">
        <f t="shared" si="6"/>
        <v>3.1085755172038709</v>
      </c>
      <c r="AS23" s="8">
        <f t="shared" si="7"/>
        <v>2.5779924284048565</v>
      </c>
    </row>
    <row r="24" spans="1:45" x14ac:dyDescent="0.25">
      <c r="A24" s="27" t="s">
        <v>16</v>
      </c>
      <c r="B24" s="13">
        <f>'Tav10'!B24/'Tav10'!B$35*100</f>
        <v>8.3426344281766465</v>
      </c>
      <c r="C24" s="13">
        <f>'Tav10'!C24/'Tav10'!C$35*100</f>
        <v>10.71601785072523</v>
      </c>
      <c r="D24" s="13">
        <f>'Tav10'!D24/'Tav10'!D$35*100</f>
        <v>12.673152261523176</v>
      </c>
      <c r="E24" s="13">
        <f>'Tav10'!E24/'Tav10'!E$35*100</f>
        <v>9.9975770382256002</v>
      </c>
      <c r="F24" s="13"/>
      <c r="G24" s="13">
        <f>'Tav10'!G24/'Tav10'!G$35*100</f>
        <v>8.8000741839762622</v>
      </c>
      <c r="H24" s="13">
        <f>'Tav10'!H24/'Tav10'!H$35*100</f>
        <v>11.026158845681522</v>
      </c>
      <c r="I24" s="13">
        <f>'Tav10'!I24/'Tav10'!I$35*100</f>
        <v>11.786480686695279</v>
      </c>
      <c r="J24" s="13">
        <f>'Tav10'!J24/'Tav10'!J$35*100</f>
        <v>10.328024641500029</v>
      </c>
      <c r="K24" s="13" t="e">
        <f>'Tav10'!K24/'Tav10'!K$35*100</f>
        <v>#DIV/0!</v>
      </c>
      <c r="L24" s="13">
        <f>'Tav10'!L24/'Tav10'!L$35*100</f>
        <v>9.4454915959144419</v>
      </c>
      <c r="M24" s="13">
        <f>'Tav10'!M24/'Tav10'!M$35*100</f>
        <v>11.192840293336754</v>
      </c>
      <c r="N24" s="13">
        <f>'Tav10'!N24/'Tav10'!N$35*100</f>
        <v>11.691709386600671</v>
      </c>
      <c r="O24" s="13">
        <f>'Tav10'!O24/'Tav10'!O$35*100</f>
        <v>10.703514474915472</v>
      </c>
      <c r="P24" s="13" t="e">
        <f>'Tav10'!P24/'Tav10'!P$35*100</f>
        <v>#DIV/0!</v>
      </c>
      <c r="Q24" s="13">
        <f>'Tav10'!Q24/'Tav10'!Q$35*100</f>
        <v>8.6694549338789511</v>
      </c>
      <c r="R24" s="13">
        <f>'Tav10'!R24/'Tav10'!R$35*100</f>
        <v>10.732981053621591</v>
      </c>
      <c r="S24" s="13">
        <f>'Tav10'!S24/'Tav10'!S$35*100</f>
        <v>10.012360939431398</v>
      </c>
      <c r="T24" s="13">
        <f>'Tav10'!T24/'Tav10'!T$35*100</f>
        <v>10.126749961100295</v>
      </c>
      <c r="U24" s="13" t="e">
        <f>'Tav10'!U24/'Tav10'!U$35*100</f>
        <v>#DIV/0!</v>
      </c>
      <c r="V24" s="13">
        <f>'Tav10'!V24/'Tav10'!V$35*100</f>
        <v>8.1283939130979324</v>
      </c>
      <c r="W24" s="13">
        <f>'Tav10'!W24/'Tav10'!W$35*100</f>
        <v>10.401783590154908</v>
      </c>
      <c r="X24" s="13">
        <f>'Tav10'!X24/'Tav10'!X$35*100</f>
        <v>9.7109670448406273</v>
      </c>
      <c r="Y24" s="13">
        <f>'Tav10'!Y24/'Tav10'!Y$35*100</f>
        <v>9.7736124345633701</v>
      </c>
      <c r="AA24" s="13">
        <f>'Tav10'!AA24/'Tav10'!AA$35*100</f>
        <v>7.9689682240322952</v>
      </c>
      <c r="AB24" s="13">
        <f>'Tav10'!AB24/'Tav10'!AB$35*100</f>
        <v>9.4922243931277634</v>
      </c>
      <c r="AC24" s="13">
        <f>'Tav10'!AC24/'Tav10'!AC$35*100</f>
        <v>8.2626245984018443</v>
      </c>
      <c r="AD24" s="13">
        <f>'Tav10'!AD24/'Tav10'!AD$35*100</f>
        <v>9.0682544023031806</v>
      </c>
      <c r="AF24" s="8">
        <f>'Tav10'!AF24/'Tav10'!AF$35*100</f>
        <v>8.1740616331737694</v>
      </c>
      <c r="AG24" s="8">
        <f>'Tav10'!AG24/'Tav10'!AG$35*100</f>
        <v>9.0717800120573298</v>
      </c>
      <c r="AH24" s="8">
        <f>'Tav10'!AH24/'Tav10'!AH$35*100</f>
        <v>9.9620216184633357</v>
      </c>
      <c r="AI24" s="8">
        <f>'Tav10'!AI24/'Tav10'!AI$35*100</f>
        <v>8.8696936392361589</v>
      </c>
      <c r="AK24" s="8">
        <f t="shared" si="0"/>
        <v>0.20509340914147423</v>
      </c>
      <c r="AL24" s="8">
        <f t="shared" si="1"/>
        <v>-0.42044438107043369</v>
      </c>
      <c r="AM24" s="8">
        <f t="shared" si="2"/>
        <v>1.6993970200614914</v>
      </c>
      <c r="AN24" s="8">
        <f t="shared" si="3"/>
        <v>-0.19856076306702164</v>
      </c>
      <c r="AP24" s="8">
        <f t="shared" si="4"/>
        <v>-0.16857279500287703</v>
      </c>
      <c r="AQ24" s="8">
        <f t="shared" si="5"/>
        <v>-1.6442378386679</v>
      </c>
      <c r="AR24" s="8">
        <f t="shared" si="6"/>
        <v>-2.7111306430598408</v>
      </c>
      <c r="AS24" s="8">
        <f t="shared" si="7"/>
        <v>-1.1278833989894412</v>
      </c>
    </row>
    <row r="25" spans="1:45" x14ac:dyDescent="0.25">
      <c r="A25" s="27" t="s">
        <v>17</v>
      </c>
      <c r="B25" s="13">
        <f>'Tav10'!B25/'Tav10'!B$35*100</f>
        <v>1.2149119927421617</v>
      </c>
      <c r="C25" s="13">
        <f>'Tav10'!C25/'Tav10'!C$35*100</f>
        <v>1.1749866538264264</v>
      </c>
      <c r="D25" s="13">
        <f>'Tav10'!D25/'Tav10'!D$35*100</f>
        <v>1.2839978256387186</v>
      </c>
      <c r="E25" s="13">
        <f>'Tav10'!E25/'Tav10'!E$35*100</f>
        <v>1.1949465128588557</v>
      </c>
      <c r="F25" s="13"/>
      <c r="G25" s="13">
        <f>'Tav10'!G25/'Tav10'!G$35*100</f>
        <v>1.0103535027738357</v>
      </c>
      <c r="H25" s="13">
        <f>'Tav10'!H25/'Tav10'!H$35*100</f>
        <v>1.2160002752883539</v>
      </c>
      <c r="I25" s="13">
        <f>'Tav10'!I25/'Tav10'!I$35*100</f>
        <v>1.7355150214592274</v>
      </c>
      <c r="J25" s="13">
        <f>'Tav10'!J25/'Tav10'!J$35*100</f>
        <v>1.1738300019059578</v>
      </c>
      <c r="K25" s="13" t="e">
        <f>'Tav10'!K25/'Tav10'!K$35*100</f>
        <v>#DIV/0!</v>
      </c>
      <c r="L25" s="13">
        <f>'Tav10'!L25/'Tav10'!L$35*100</f>
        <v>1.0497461816038656</v>
      </c>
      <c r="M25" s="13">
        <f>'Tav10'!M25/'Tav10'!M$35*100</f>
        <v>1.1826741810357591</v>
      </c>
      <c r="N25" s="13">
        <f>'Tav10'!N25/'Tav10'!N$35*100</f>
        <v>1.3222556125154676</v>
      </c>
      <c r="O25" s="13">
        <f>'Tav10'!O25/'Tav10'!O$35*100</f>
        <v>1.1501354730798199</v>
      </c>
      <c r="P25" s="13" t="e">
        <f>'Tav10'!P25/'Tav10'!P$35*100</f>
        <v>#DIV/0!</v>
      </c>
      <c r="Q25" s="13">
        <f>'Tav10'!Q25/'Tav10'!Q$35*100</f>
        <v>0.92674780724849182</v>
      </c>
      <c r="R25" s="13">
        <f>'Tav10'!R25/'Tav10'!R$35*100</f>
        <v>1.1434652938483052</v>
      </c>
      <c r="S25" s="13">
        <f>'Tav10'!S25/'Tav10'!S$35*100</f>
        <v>1.2875978574371651</v>
      </c>
      <c r="T25" s="13">
        <f>'Tav10'!T25/'Tav10'!T$35*100</f>
        <v>1.0887712318800964</v>
      </c>
      <c r="U25" s="13" t="e">
        <f>'Tav10'!U25/'Tav10'!U$35*100</f>
        <v>#DIV/0!</v>
      </c>
      <c r="V25" s="13">
        <f>'Tav10'!V25/'Tav10'!V$35*100</f>
        <v>1.0279027741745019</v>
      </c>
      <c r="W25" s="13">
        <f>'Tav10'!W25/'Tav10'!W$35*100</f>
        <v>1.0590066544769881</v>
      </c>
      <c r="X25" s="13">
        <f>'Tav10'!X25/'Tav10'!X$35*100</f>
        <v>1.4451647757968664</v>
      </c>
      <c r="Y25" s="13">
        <f>'Tav10'!Y25/'Tav10'!Y$35*100</f>
        <v>1.0643328493656539</v>
      </c>
      <c r="AA25" s="13">
        <f>'Tav10'!AA25/'Tav10'!AA$35*100</f>
        <v>1.2528926630850317</v>
      </c>
      <c r="AB25" s="13">
        <f>'Tav10'!AB25/'Tav10'!AB$35*100</f>
        <v>0.93761490378722889</v>
      </c>
      <c r="AC25" s="13">
        <f>'Tav10'!AC25/'Tav10'!AC$35*100</f>
        <v>2.4219457945465028</v>
      </c>
      <c r="AD25" s="13">
        <f>'Tav10'!AD25/'Tav10'!AD$35*100</f>
        <v>1.0638791862510899</v>
      </c>
      <c r="AF25" s="8">
        <f>'Tav10'!AF25/'Tav10'!AF$35*100</f>
        <v>1.3131868774944113</v>
      </c>
      <c r="AG25" s="8">
        <f>'Tav10'!AG25/'Tav10'!AG$35*100</f>
        <v>0.88096303066840398</v>
      </c>
      <c r="AH25" s="8">
        <f>'Tav10'!AH25/'Tav10'!AH$35*100</f>
        <v>1.4168857727139934</v>
      </c>
      <c r="AI25" s="8">
        <f>'Tav10'!AI25/'Tav10'!AI$35*100</f>
        <v>0.99716078215872139</v>
      </c>
      <c r="AK25" s="8">
        <f t="shared" si="0"/>
        <v>6.0294214409379654E-2</v>
      </c>
      <c r="AL25" s="8">
        <f t="shared" si="1"/>
        <v>-5.6651873118824914E-2</v>
      </c>
      <c r="AM25" s="8">
        <f t="shared" si="2"/>
        <v>-1.0050600218325094</v>
      </c>
      <c r="AN25" s="8">
        <f t="shared" si="3"/>
        <v>-6.6718404092368511E-2</v>
      </c>
      <c r="AP25" s="8">
        <f t="shared" si="4"/>
        <v>9.8274884752249658E-2</v>
      </c>
      <c r="AQ25" s="8">
        <f t="shared" si="5"/>
        <v>-0.29402362315802244</v>
      </c>
      <c r="AR25" s="8">
        <f t="shared" si="6"/>
        <v>0.13288794707527485</v>
      </c>
      <c r="AS25" s="8">
        <f t="shared" si="7"/>
        <v>-0.19778573070013428</v>
      </c>
    </row>
    <row r="26" spans="1:45" x14ac:dyDescent="0.25">
      <c r="A26" s="27" t="s">
        <v>18</v>
      </c>
      <c r="B26" s="13">
        <f>'Tav10'!B26/'Tav10'!B$35*100</f>
        <v>5.2852103639065788</v>
      </c>
      <c r="C26" s="13">
        <f>'Tav10'!C26/'Tav10'!C$35*100</f>
        <v>5.397611296620016</v>
      </c>
      <c r="D26" s="13">
        <f>'Tav10'!D26/'Tav10'!D$35*100</f>
        <v>7.2728635963185813</v>
      </c>
      <c r="E26" s="13">
        <f>'Tav10'!E26/'Tav10'!E$35*100</f>
        <v>5.4624789290716933</v>
      </c>
      <c r="F26" s="13"/>
      <c r="G26" s="13">
        <f>'Tav10'!G26/'Tav10'!G$35*100</f>
        <v>5.7077312604825181</v>
      </c>
      <c r="H26" s="13">
        <f>'Tav10'!H26/'Tav10'!H$35*100</f>
        <v>5.7036305802347265</v>
      </c>
      <c r="I26" s="13">
        <f>'Tav10'!I26/'Tav10'!I$35*100</f>
        <v>7.7896995708154506</v>
      </c>
      <c r="J26" s="13">
        <f>'Tav10'!J26/'Tav10'!J$35*100</f>
        <v>5.8086391862227247</v>
      </c>
      <c r="K26" s="13" t="e">
        <f>'Tav10'!K26/'Tav10'!K$35*100</f>
        <v>#DIV/0!</v>
      </c>
      <c r="L26" s="13">
        <f>'Tav10'!L26/'Tav10'!L$35*100</f>
        <v>5.134748933851534</v>
      </c>
      <c r="M26" s="13">
        <f>'Tav10'!M26/'Tav10'!M$35*100</f>
        <v>5.5163496747831067</v>
      </c>
      <c r="N26" s="13">
        <f>'Tav10'!N26/'Tav10'!N$35*100</f>
        <v>7.251193211949797</v>
      </c>
      <c r="O26" s="13">
        <f>'Tav10'!O26/'Tav10'!O$35*100</f>
        <v>5.4844589064991212</v>
      </c>
      <c r="P26" s="13" t="e">
        <f>'Tav10'!P26/'Tav10'!P$35*100</f>
        <v>#DIV/0!</v>
      </c>
      <c r="Q26" s="13">
        <f>'Tav10'!Q26/'Tav10'!Q$35*100</f>
        <v>5.0316688982834101</v>
      </c>
      <c r="R26" s="13">
        <f>'Tav10'!R26/'Tav10'!R$35*100</f>
        <v>5.454354201987452</v>
      </c>
      <c r="S26" s="13">
        <f>'Tav10'!S26/'Tav10'!S$35*100</f>
        <v>7.6483312731767619</v>
      </c>
      <c r="T26" s="13">
        <f>'Tav10'!T26/'Tav10'!T$35*100</f>
        <v>5.4257730528068766</v>
      </c>
      <c r="U26" s="13" t="e">
        <f>'Tav10'!U26/'Tav10'!U$35*100</f>
        <v>#DIV/0!</v>
      </c>
      <c r="V26" s="13">
        <f>'Tav10'!V26/'Tav10'!V$35*100</f>
        <v>5.7532138735563283</v>
      </c>
      <c r="W26" s="13">
        <f>'Tav10'!W26/'Tav10'!W$35*100</f>
        <v>6.0583609187120624</v>
      </c>
      <c r="X26" s="13">
        <f>'Tav10'!X26/'Tav10'!X$35*100</f>
        <v>9.6164235548352242</v>
      </c>
      <c r="Y26" s="13">
        <f>'Tav10'!Y26/'Tav10'!Y$35*100</f>
        <v>6.1025076813037185</v>
      </c>
      <c r="AA26" s="13">
        <f>'Tav10'!AA26/'Tav10'!AA$35*100</f>
        <v>6.3103381484917369</v>
      </c>
      <c r="AB26" s="13">
        <f>'Tav10'!AB26/'Tav10'!AB$35*100</f>
        <v>6.1902049703322932</v>
      </c>
      <c r="AC26" s="13">
        <f>'Tav10'!AC26/'Tav10'!AC$35*100</f>
        <v>10.363291869181976</v>
      </c>
      <c r="AD26" s="13">
        <f>'Tav10'!AD26/'Tav10'!AD$35*100</f>
        <v>6.3512865095785243</v>
      </c>
      <c r="AF26" s="8">
        <f>'Tav10'!AF26/'Tav10'!AF$35*100</f>
        <v>5.7244180194520196</v>
      </c>
      <c r="AG26" s="8">
        <f>'Tav10'!AG26/'Tav10'!AG$35*100</f>
        <v>5.4433013749246415</v>
      </c>
      <c r="AH26" s="8">
        <f>'Tav10'!AH26/'Tav10'!AH$35*100</f>
        <v>7.449605609114812</v>
      </c>
      <c r="AI26" s="8">
        <f>'Tav10'!AI26/'Tav10'!AI$35*100</f>
        <v>5.5513577872418374</v>
      </c>
      <c r="AK26" s="8">
        <f>AF26-AA26</f>
        <v>-0.58592012903971735</v>
      </c>
      <c r="AL26" s="8">
        <f>AG26-AB26</f>
        <v>-0.74690359540765172</v>
      </c>
      <c r="AM26" s="8">
        <f>AH26-AC26</f>
        <v>-2.9136862600671645</v>
      </c>
      <c r="AN26" s="8">
        <f>AI26-AD26</f>
        <v>-0.79992872233668688</v>
      </c>
      <c r="AP26" s="8">
        <f>AF26-B26</f>
        <v>0.43920765554544072</v>
      </c>
      <c r="AQ26" s="8">
        <f>AG26-C26</f>
        <v>4.5690078304625459E-2</v>
      </c>
      <c r="AR26" s="8">
        <f>AH26-D26</f>
        <v>0.1767420127962307</v>
      </c>
      <c r="AS26" s="8">
        <f>AI26-E26</f>
        <v>8.8878858170144071E-2</v>
      </c>
    </row>
    <row r="27" spans="1:45" x14ac:dyDescent="0.25">
      <c r="A27" s="27" t="s">
        <v>19</v>
      </c>
      <c r="B27" s="13">
        <f>'Tav10'!B27/'Tav10'!B$35*100</f>
        <v>7.3524408659269556</v>
      </c>
      <c r="C27" s="13">
        <f>'Tav10'!C27/'Tav10'!C$35*100</f>
        <v>10.466540357782128</v>
      </c>
      <c r="D27" s="13">
        <f>'Tav10'!D27/'Tav10'!D$35*100</f>
        <v>15.906577442876154</v>
      </c>
      <c r="E27" s="13">
        <f>'Tav10'!E27/'Tav10'!E$35*100</f>
        <v>9.6832159462081702</v>
      </c>
      <c r="F27" s="13"/>
      <c r="G27" s="13">
        <f>'Tav10'!G27/'Tav10'!G$35*100</f>
        <v>6.8575828925299964</v>
      </c>
      <c r="H27" s="13">
        <f>'Tav10'!H27/'Tav10'!H$35*100</f>
        <v>10.204380095791745</v>
      </c>
      <c r="I27" s="13">
        <f>'Tav10'!I27/'Tav10'!I$35*100</f>
        <v>14.771995708154506</v>
      </c>
      <c r="J27" s="13">
        <f>'Tav10'!J27/'Tav10'!J$35*100</f>
        <v>9.3249311256212692</v>
      </c>
      <c r="K27" s="13" t="e">
        <f>'Tav10'!K27/'Tav10'!K$35*100</f>
        <v>#DIV/0!</v>
      </c>
      <c r="L27" s="13">
        <f>'Tav10'!L27/'Tav10'!L$35*100</f>
        <v>6.9356641257026581</v>
      </c>
      <c r="M27" s="13">
        <f>'Tav10'!M27/'Tav10'!M$35*100</f>
        <v>10.413356100160881</v>
      </c>
      <c r="N27" s="13">
        <f>'Tav10'!N27/'Tav10'!N$35*100</f>
        <v>13.208414353897826</v>
      </c>
      <c r="O27" s="13">
        <f>'Tav10'!O27/'Tav10'!O$35*100</f>
        <v>9.5225674349452074</v>
      </c>
      <c r="P27" s="13" t="e">
        <f>'Tav10'!P27/'Tav10'!P$35*100</f>
        <v>#DIV/0!</v>
      </c>
      <c r="Q27" s="13">
        <f>'Tav10'!Q27/'Tav10'!Q$35*100</f>
        <v>7.3432728038634556</v>
      </c>
      <c r="R27" s="13">
        <f>'Tav10'!R27/'Tav10'!R$35*100</f>
        <v>10.042446817726187</v>
      </c>
      <c r="S27" s="13">
        <f>'Tav10'!S27/'Tav10'!S$35*100</f>
        <v>13.133498145859084</v>
      </c>
      <c r="T27" s="13">
        <f>'Tav10'!T27/'Tav10'!T$35*100</f>
        <v>9.4141494001034527</v>
      </c>
      <c r="U27" s="13" t="e">
        <f>'Tav10'!U27/'Tav10'!U$35*100</f>
        <v>#DIV/0!</v>
      </c>
      <c r="V27" s="13">
        <f>'Tav10'!V27/'Tav10'!V$35*100</f>
        <v>8.0756121344414531</v>
      </c>
      <c r="W27" s="13">
        <f>'Tav10'!W27/'Tav10'!W$35*100</f>
        <v>9.3811812206445122</v>
      </c>
      <c r="X27" s="13">
        <f>'Tav10'!X27/'Tav10'!X$35*100</f>
        <v>12.351431658562939</v>
      </c>
      <c r="Y27" s="13">
        <f>'Tav10'!Y27/'Tav10'!Y$35*100</f>
        <v>9.1389098132962001</v>
      </c>
      <c r="AA27" s="13">
        <f>'Tav10'!AA27/'Tav10'!AA$35*100</f>
        <v>7.7487690253127131</v>
      </c>
      <c r="AB27" s="13">
        <f>'Tav10'!AB27/'Tav10'!AB$35*100</f>
        <v>10.066833449889332</v>
      </c>
      <c r="AC27" s="13">
        <f>'Tav10'!AC27/'Tav10'!AC$35*100</f>
        <v>12.299200922646017</v>
      </c>
      <c r="AD27" s="13">
        <f>'Tav10'!AD27/'Tav10'!AD$35*100</f>
        <v>9.550147302380056</v>
      </c>
      <c r="AF27" s="8">
        <f>'Tav10'!AF27/'Tav10'!AF$35*100</f>
        <v>6.6279654966585122</v>
      </c>
      <c r="AG27" s="8">
        <f>'Tav10'!AG27/'Tav10'!AG$35*100</f>
        <v>9.9360183582582984</v>
      </c>
      <c r="AH27" s="8">
        <f>'Tav10'!AH27/'Tav10'!AH$35*100</f>
        <v>10.151913526146656</v>
      </c>
      <c r="AI27" s="8">
        <f>'Tav10'!AI27/'Tav10'!AI$35*100</f>
        <v>9.131290928241059</v>
      </c>
      <c r="AK27" s="8">
        <f t="shared" ref="AK27:AK35" si="8">AF27-AA27</f>
        <v>-1.1208035286542009</v>
      </c>
      <c r="AL27" s="8">
        <f t="shared" ref="AL27:AL35" si="9">AG27-AB27</f>
        <v>-0.13081509163103355</v>
      </c>
      <c r="AM27" s="8">
        <f t="shared" ref="AM27:AM35" si="10">AH27-AC27</f>
        <v>-2.1472873964993617</v>
      </c>
      <c r="AN27" s="8">
        <f t="shared" ref="AN27:AN35" si="11">AI27-AD27</f>
        <v>-0.41885637413899701</v>
      </c>
      <c r="AP27" s="8">
        <f t="shared" ref="AP27:AP35" si="12">AF27-B27</f>
        <v>-0.72447536926844336</v>
      </c>
      <c r="AQ27" s="8">
        <f t="shared" ref="AQ27:AQ35" si="13">AG27-C27</f>
        <v>-0.53052199952382928</v>
      </c>
      <c r="AR27" s="8">
        <f t="shared" ref="AR27:AR35" si="14">AH27-D27</f>
        <v>-5.7546639167294984</v>
      </c>
      <c r="AS27" s="8">
        <f t="shared" ref="AS27:AS35" si="15">AI27-E27</f>
        <v>-0.55192501796711113</v>
      </c>
    </row>
    <row r="28" spans="1:45" ht="15" customHeight="1" x14ac:dyDescent="0.25">
      <c r="A28" s="27" t="s">
        <v>20</v>
      </c>
      <c r="B28" s="13">
        <f>'Tav10'!B28/'Tav10'!B$35*100</f>
        <v>2.0281360605934</v>
      </c>
      <c r="C28" s="13">
        <f>'Tav10'!C28/'Tav10'!C$35*100</f>
        <v>2.5743285915163696</v>
      </c>
      <c r="D28" s="13">
        <f>'Tav10'!D28/'Tav10'!D$35*100</f>
        <v>3.1303304654257813</v>
      </c>
      <c r="E28" s="13">
        <f>'Tav10'!E28/'Tav10'!E$35*100</f>
        <v>2.4148505718917717</v>
      </c>
      <c r="F28" s="13"/>
      <c r="G28" s="13">
        <f>'Tav10'!G28/'Tav10'!G$35*100</f>
        <v>1.8267804154302669</v>
      </c>
      <c r="H28" s="13">
        <f>'Tav10'!H28/'Tav10'!H$35*100</f>
        <v>2.5292117505113265</v>
      </c>
      <c r="I28" s="13">
        <f>'Tav10'!I28/'Tav10'!I$35*100</f>
        <v>2.7387339055793989</v>
      </c>
      <c r="J28" s="13">
        <f>'Tav10'!J28/'Tav10'!J$35*100</f>
        <v>2.3074083107750587</v>
      </c>
      <c r="K28" s="13" t="e">
        <f>'Tav10'!K28/'Tav10'!K$35*100</f>
        <v>#DIV/0!</v>
      </c>
      <c r="L28" s="13">
        <f>'Tav10'!L28/'Tav10'!L$35*100</f>
        <v>1.8882087037747495</v>
      </c>
      <c r="M28" s="13">
        <f>'Tav10'!M28/'Tav10'!M$35*100</f>
        <v>2.6019818983980971</v>
      </c>
      <c r="N28" s="13">
        <f>'Tav10'!N28/'Tav10'!N$35*100</f>
        <v>2.7116846385009721</v>
      </c>
      <c r="O28" s="13">
        <f>'Tav10'!O28/'Tav10'!O$35*100</f>
        <v>2.3977593958976597</v>
      </c>
      <c r="P28" s="13" t="e">
        <f>'Tav10'!P28/'Tav10'!P$35*100</f>
        <v>#DIV/0!</v>
      </c>
      <c r="Q28" s="13">
        <f>'Tav10'!Q28/'Tav10'!Q$35*100</f>
        <v>1.8234063999759287</v>
      </c>
      <c r="R28" s="13">
        <f>'Tav10'!R28/'Tav10'!R$35*100</f>
        <v>2.5396933433984676</v>
      </c>
      <c r="S28" s="13">
        <f>'Tav10'!S28/'Tav10'!S$35*100</f>
        <v>3.0799340749896995</v>
      </c>
      <c r="T28" s="13">
        <f>'Tav10'!T28/'Tav10'!T$35*100</f>
        <v>2.3615275599160608</v>
      </c>
      <c r="U28" s="13" t="e">
        <f>'Tav10'!U28/'Tav10'!U$35*100</f>
        <v>#DIV/0!</v>
      </c>
      <c r="V28" s="13">
        <f>'Tav10'!V28/'Tav10'!V$35*100</f>
        <v>2.2624596308853917</v>
      </c>
      <c r="W28" s="13">
        <f>'Tav10'!W28/'Tav10'!W$35*100</f>
        <v>3.0947736186352546</v>
      </c>
      <c r="X28" s="13">
        <f>'Tav10'!X28/'Tav10'!X$35*100</f>
        <v>3.525121555915721</v>
      </c>
      <c r="Y28" s="13">
        <f>'Tav10'!Y28/'Tav10'!Y$35*100</f>
        <v>2.8888355547529034</v>
      </c>
      <c r="AA28" s="13">
        <f>'Tav10'!AA28/'Tav10'!AA$35*100</f>
        <v>1.5964441907169729</v>
      </c>
      <c r="AB28" s="13">
        <f>'Tav10'!AB28/'Tav10'!AB$35*100</f>
        <v>2.7418296648233995</v>
      </c>
      <c r="AC28" s="13">
        <f>'Tav10'!AC28/'Tav10'!AC$35*100</f>
        <v>2.4631353488755252</v>
      </c>
      <c r="AD28" s="13">
        <f>'Tav10'!AD28/'Tav10'!AD$35*100</f>
        <v>2.4432589168244601</v>
      </c>
      <c r="AF28" s="8">
        <f>'Tav10'!AF28/'Tav10'!AF$35*100</f>
        <v>1.4501234770192297</v>
      </c>
      <c r="AG28" s="8">
        <f>'Tav10'!AG28/'Tav10'!AG$35*100</f>
        <v>2.8517531747729525</v>
      </c>
      <c r="AH28" s="8">
        <f>'Tav10'!AH28/'Tav10'!AH$35*100</f>
        <v>1.562956470931931</v>
      </c>
      <c r="AI28" s="8">
        <f>'Tav10'!AI28/'Tav10'!AI$35*100</f>
        <v>2.4837431881668728</v>
      </c>
      <c r="AK28" s="8">
        <f t="shared" si="8"/>
        <v>-0.14632071369774313</v>
      </c>
      <c r="AL28" s="8">
        <f t="shared" si="9"/>
        <v>0.10992350994955302</v>
      </c>
      <c r="AM28" s="8">
        <f t="shared" si="10"/>
        <v>-0.90017887794359419</v>
      </c>
      <c r="AN28" s="8">
        <f t="shared" si="11"/>
        <v>4.0484271342412725E-2</v>
      </c>
      <c r="AP28" s="8">
        <f t="shared" si="12"/>
        <v>-0.57801258357417029</v>
      </c>
      <c r="AQ28" s="8">
        <f t="shared" si="13"/>
        <v>0.27742458325658292</v>
      </c>
      <c r="AR28" s="8">
        <f t="shared" si="14"/>
        <v>-1.5673739944938503</v>
      </c>
      <c r="AS28" s="8">
        <f t="shared" si="15"/>
        <v>6.8892616275101126E-2</v>
      </c>
    </row>
    <row r="29" spans="1:45" s="277" customFormat="1" ht="15" customHeight="1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/>
      <c r="AA29" s="13"/>
      <c r="AB29" s="13"/>
      <c r="AC29" s="13"/>
      <c r="AD29" s="13"/>
      <c r="AF29" s="179"/>
      <c r="AG29" s="179"/>
      <c r="AH29" s="179"/>
      <c r="AI29" s="179"/>
      <c r="AK29" s="179"/>
      <c r="AL29" s="179"/>
      <c r="AM29" s="179"/>
      <c r="AN29" s="179"/>
      <c r="AP29" s="179"/>
      <c r="AQ29" s="179"/>
      <c r="AR29" s="179"/>
      <c r="AS29" s="179"/>
    </row>
    <row r="30" spans="1:45" s="136" customFormat="1" x14ac:dyDescent="0.25">
      <c r="A30" s="33" t="s">
        <v>21</v>
      </c>
      <c r="B30" s="37">
        <f>'Tav10'!B30/'Tav10'!B$35*100</f>
        <v>18.830091379526451</v>
      </c>
      <c r="C30" s="37">
        <f>'Tav10'!C30/'Tav10'!C$35*100</f>
        <v>20.022051716858748</v>
      </c>
      <c r="D30" s="37">
        <f>'Tav10'!D30/'Tav10'!D$35*100</f>
        <v>17.629196423550582</v>
      </c>
      <c r="E30" s="37">
        <f>'Tav10'!E30/'Tav10'!E$35*100</f>
        <v>19.473957320516249</v>
      </c>
      <c r="F30" s="37"/>
      <c r="G30" s="37">
        <f>'Tav10'!G30/'Tav10'!G$35*100</f>
        <v>20.295365114178814</v>
      </c>
      <c r="H30" s="37">
        <f>'Tav10'!H30/'Tav10'!H$35*100</f>
        <v>19.344383579909969</v>
      </c>
      <c r="I30" s="37">
        <f>'Tav10'!I30/'Tav10'!I$35*100</f>
        <v>23.16255364806867</v>
      </c>
      <c r="J30" s="37">
        <f>'Tav10'!J30/'Tav10'!J$35*100</f>
        <v>19.848483030979143</v>
      </c>
      <c r="K30" s="37" t="e">
        <f>'Tav10'!K30/'Tav10'!K$35*100</f>
        <v>#DIV/0!</v>
      </c>
      <c r="L30" s="37">
        <f>'Tav10'!L30/'Tav10'!L$35*100</f>
        <v>18.979388723012683</v>
      </c>
      <c r="M30" s="37">
        <f>'Tav10'!M30/'Tav10'!M$35*100</f>
        <v>19.668713049142788</v>
      </c>
      <c r="N30" s="37">
        <f>'Tav10'!N30/'Tav10'!N$35*100</f>
        <v>29.648223439985859</v>
      </c>
      <c r="O30" s="37">
        <f>'Tav10'!O30/'Tav10'!O$35*100</f>
        <v>19.926769545782076</v>
      </c>
      <c r="P30" s="37" t="e">
        <f>'Tav10'!P30/'Tav10'!P$35*100</f>
        <v>#DIV/0!</v>
      </c>
      <c r="Q30" s="37">
        <f>'Tav10'!Q30/'Tav10'!Q$35*100</f>
        <v>18.809520227474462</v>
      </c>
      <c r="R30" s="37">
        <f>'Tav10'!R30/'Tav10'!R$35*100</f>
        <v>20.227826797183411</v>
      </c>
      <c r="S30" s="37">
        <f>'Tav10'!S30/'Tav10'!S$35*100</f>
        <v>32.045735475896173</v>
      </c>
      <c r="T30" s="37">
        <f>'Tav10'!T30/'Tav10'!T$35*100</f>
        <v>20.313847033739712</v>
      </c>
      <c r="U30" s="37" t="e">
        <f>'Tav10'!U30/'Tav10'!U$35*100</f>
        <v>#DIV/0!</v>
      </c>
      <c r="V30" s="37">
        <f>'Tav10'!V30/'Tav10'!V$35*100</f>
        <v>17.667582147234324</v>
      </c>
      <c r="W30" s="37">
        <f>'Tav10'!W30/'Tav10'!W$35*100</f>
        <v>19.900216831272644</v>
      </c>
      <c r="X30" s="37">
        <f>'Tav10'!X30/'Tav10'!X$35*100</f>
        <v>27.640464613722308</v>
      </c>
      <c r="Y30" s="37">
        <f>'Tav10'!Y30/'Tav10'!Y$35*100</f>
        <v>19.579542187169547</v>
      </c>
      <c r="Z30"/>
      <c r="AA30" s="37">
        <f>'Tav10'!AA30/'Tav10'!AA$35*100</f>
        <v>15.30384431101098</v>
      </c>
      <c r="AB30" s="37">
        <f>'Tav10'!AB30/'Tav10'!AB$35*100</f>
        <v>19.835908379775489</v>
      </c>
      <c r="AC30" s="37">
        <f>'Tav10'!AC30/'Tav10'!AC$35*100</f>
        <v>25.257434714556386</v>
      </c>
      <c r="AD30" s="37">
        <f>'Tav10'!AD30/'Tav10'!AD$35*100</f>
        <v>18.85883220943251</v>
      </c>
      <c r="AF30" s="36">
        <f>'Tav10'!AF30/'Tav10'!AF$35*100</f>
        <v>14.895658992755234</v>
      </c>
      <c r="AG30" s="36">
        <f>'Tav10'!AG30/'Tav10'!AG$35*100</f>
        <v>20.94513914548531</v>
      </c>
      <c r="AH30" s="36">
        <f>'Tav10'!AH30/'Tav10'!AH$35*100</f>
        <v>26.219690330119779</v>
      </c>
      <c r="AI30" s="36">
        <f>'Tav10'!AI30/'Tav10'!AI$35*100</f>
        <v>19.569137244126942</v>
      </c>
      <c r="AK30" s="36">
        <f t="shared" si="8"/>
        <v>-0.40818531825574667</v>
      </c>
      <c r="AL30" s="36">
        <f t="shared" si="9"/>
        <v>1.109230765709821</v>
      </c>
      <c r="AM30" s="36">
        <f t="shared" si="10"/>
        <v>0.96225561556339301</v>
      </c>
      <c r="AN30" s="36">
        <f t="shared" si="11"/>
        <v>0.71030503469443218</v>
      </c>
      <c r="AP30" s="36">
        <f t="shared" si="12"/>
        <v>-3.934432386771217</v>
      </c>
      <c r="AQ30" s="36">
        <f t="shared" si="13"/>
        <v>0.92308742862656246</v>
      </c>
      <c r="AR30" s="36">
        <f t="shared" si="14"/>
        <v>8.590493906569197</v>
      </c>
      <c r="AS30" s="36">
        <f t="shared" si="15"/>
        <v>9.5179923610693606E-2</v>
      </c>
    </row>
    <row r="31" spans="1:45" s="136" customFormat="1" x14ac:dyDescent="0.25">
      <c r="A31" s="33" t="s">
        <v>22</v>
      </c>
      <c r="B31" s="37">
        <f>'Tav10'!B31/'Tav10'!B$35*100</f>
        <v>10.684122881887038</v>
      </c>
      <c r="C31" s="37">
        <f>'Tav10'!C31/'Tav10'!C$35*100</f>
        <v>10.655654765020115</v>
      </c>
      <c r="D31" s="37">
        <f>'Tav10'!D31/'Tav10'!D$35*100</f>
        <v>5.4808899885658589</v>
      </c>
      <c r="E31" s="37">
        <f>'Tav10'!E31/'Tav10'!E$35*100</f>
        <v>10.378491586707195</v>
      </c>
      <c r="F31" s="37"/>
      <c r="G31" s="37">
        <f>'Tav10'!G31/'Tav10'!G$35*100</f>
        <v>10.584521352083602</v>
      </c>
      <c r="H31" s="37">
        <f>'Tav10'!H31/'Tav10'!H$35*100</f>
        <v>10.244813072755701</v>
      </c>
      <c r="I31" s="37">
        <f>'Tav10'!I31/'Tav10'!I$35*100</f>
        <v>4.782725321888412</v>
      </c>
      <c r="J31" s="37">
        <f>'Tav10'!J31/'Tav10'!J$35*100</f>
        <v>10.085714780768221</v>
      </c>
      <c r="K31" s="37" t="e">
        <f>'Tav10'!K31/'Tav10'!K$35*100</f>
        <v>#DIV/0!</v>
      </c>
      <c r="L31" s="37">
        <f>'Tav10'!L31/'Tav10'!L$35*100</f>
        <v>9.4099069795888859</v>
      </c>
      <c r="M31" s="37">
        <f>'Tav10'!M31/'Tav10'!M$35*100</f>
        <v>10.495770699882547</v>
      </c>
      <c r="N31" s="37">
        <f>'Tav10'!N31/'Tav10'!N$35*100</f>
        <v>4.1859642920275766</v>
      </c>
      <c r="O31" s="37">
        <f>'Tav10'!O31/'Tav10'!O$35*100</f>
        <v>9.8864373677466482</v>
      </c>
      <c r="P31" s="37" t="e">
        <f>'Tav10'!P31/'Tav10'!P$35*100</f>
        <v>#DIV/0!</v>
      </c>
      <c r="Q31" s="37">
        <f>'Tav10'!Q31/'Tav10'!Q$35*100</f>
        <v>9.6684168559779753</v>
      </c>
      <c r="R31" s="37">
        <f>'Tav10'!R31/'Tav10'!R$35*100</f>
        <v>11.108257947950055</v>
      </c>
      <c r="S31" s="37">
        <f>'Tav10'!S31/'Tav10'!S$35*100</f>
        <v>4.6662546353522867</v>
      </c>
      <c r="T31" s="37">
        <f>'Tav10'!T31/'Tav10'!T$35*100</f>
        <v>10.442783789125745</v>
      </c>
      <c r="U31" s="37" t="e">
        <f>'Tav10'!U31/'Tav10'!U$35*100</f>
        <v>#DIV/0!</v>
      </c>
      <c r="V31" s="37">
        <f>'Tav10'!V31/'Tav10'!V$35*100</f>
        <v>8.4101949347384615</v>
      </c>
      <c r="W31" s="37">
        <f>'Tav10'!W31/'Tav10'!W$35*100</f>
        <v>11.104955852065334</v>
      </c>
      <c r="X31" s="37">
        <f>'Tav10'!X31/'Tav10'!X$35*100</f>
        <v>4.2409508373851965</v>
      </c>
      <c r="Y31" s="37">
        <f>'Tav10'!Y31/'Tav10'!Y$35*100</f>
        <v>10.147637865441144</v>
      </c>
      <c r="Z31"/>
      <c r="AA31" s="37">
        <f>'Tav10'!AA31/'Tav10'!AA$35*100</f>
        <v>8.3288308034212424</v>
      </c>
      <c r="AB31" s="37">
        <f>'Tav10'!AB31/'Tav10'!AB$35*100</f>
        <v>11.175677526801872</v>
      </c>
      <c r="AC31" s="37">
        <f>'Tav10'!AC31/'Tav10'!AC$35*100</f>
        <v>4.2589999176208915</v>
      </c>
      <c r="AD31" s="37">
        <f>'Tav10'!AD31/'Tav10'!AD$35*100</f>
        <v>10.238676290766128</v>
      </c>
      <c r="AF31" s="36">
        <f>'Tav10'!AF31/'Tav10'!AF$35*100</f>
        <v>7.9189148067087229</v>
      </c>
      <c r="AG31" s="36">
        <f>'Tav10'!AG31/'Tav10'!AG$35*100</f>
        <v>10.952723595418213</v>
      </c>
      <c r="AH31" s="36">
        <f>'Tav10'!AH31/'Tav10'!AH$35*100</f>
        <v>4.5866199240432373</v>
      </c>
      <c r="AI31" s="36">
        <f>'Tav10'!AI31/'Tav10'!AI$35*100</f>
        <v>10.086092411961351</v>
      </c>
      <c r="AK31" s="36">
        <f t="shared" si="8"/>
        <v>-0.40991599671251944</v>
      </c>
      <c r="AL31" s="36">
        <f t="shared" si="9"/>
        <v>-0.2229539313836586</v>
      </c>
      <c r="AM31" s="36">
        <f t="shared" si="10"/>
        <v>0.32762000642234579</v>
      </c>
      <c r="AN31" s="36">
        <f t="shared" si="11"/>
        <v>-0.15258387880477642</v>
      </c>
      <c r="AP31" s="36">
        <f t="shared" si="12"/>
        <v>-2.7652080751783155</v>
      </c>
      <c r="AQ31" s="36">
        <f t="shared" si="13"/>
        <v>0.29706883039809817</v>
      </c>
      <c r="AR31" s="36">
        <f t="shared" si="14"/>
        <v>-0.89427006452262159</v>
      </c>
      <c r="AS31" s="36">
        <f t="shared" si="15"/>
        <v>-0.29239917474584409</v>
      </c>
    </row>
    <row r="32" spans="1:45" s="136" customFormat="1" x14ac:dyDescent="0.25">
      <c r="A32" s="33" t="s">
        <v>23</v>
      </c>
      <c r="B32" s="37">
        <f>'Tav10'!B32/'Tav10'!B$35*100</f>
        <v>27.253898999062926</v>
      </c>
      <c r="C32" s="37">
        <f>'Tav10'!C32/'Tav10'!C$35*100</f>
        <v>19.554673952107297</v>
      </c>
      <c r="D32" s="37">
        <f>'Tav10'!D32/'Tav10'!D$35*100</f>
        <v>15.754747043056103</v>
      </c>
      <c r="E32" s="37">
        <f>'Tav10'!E32/'Tav10'!E$35*100</f>
        <v>22.026698335019702</v>
      </c>
      <c r="F32" s="37"/>
      <c r="G32" s="37">
        <f>'Tav10'!G32/'Tav10'!G$35*100</f>
        <v>25.997855115468973</v>
      </c>
      <c r="H32" s="37">
        <f>'Tav10'!H32/'Tav10'!H$35*100</f>
        <v>20.419298573877288</v>
      </c>
      <c r="I32" s="37">
        <f>'Tav10'!I32/'Tav10'!I$35*100</f>
        <v>14.326716738197426</v>
      </c>
      <c r="J32" s="37">
        <f>'Tav10'!J32/'Tav10'!J$35*100</f>
        <v>21.960763929151689</v>
      </c>
      <c r="K32" s="37" t="e">
        <f>'Tav10'!K32/'Tav10'!K$35*100</f>
        <v>#DIV/0!</v>
      </c>
      <c r="L32" s="37">
        <f>'Tav10'!L32/'Tav10'!L$35*100</f>
        <v>27.374022118063085</v>
      </c>
      <c r="M32" s="37">
        <f>'Tav10'!M32/'Tav10'!M$35*100</f>
        <v>20.837075712861612</v>
      </c>
      <c r="N32" s="37">
        <f>'Tav10'!N32/'Tav10'!N$35*100</f>
        <v>12.794767544634967</v>
      </c>
      <c r="O32" s="37">
        <f>'Tav10'!O32/'Tav10'!O$35*100</f>
        <v>22.382891592191793</v>
      </c>
      <c r="P32" s="37" t="e">
        <f>'Tav10'!P32/'Tav10'!P$35*100</f>
        <v>#DIV/0!</v>
      </c>
      <c r="Q32" s="37">
        <f>'Tav10'!Q32/'Tav10'!Q$35*100</f>
        <v>27.484240773894598</v>
      </c>
      <c r="R32" s="37">
        <f>'Tav10'!R32/'Tav10'!R$35*100</f>
        <v>20.66714517306669</v>
      </c>
      <c r="S32" s="37">
        <f>'Tav10'!S32/'Tav10'!S$35*100</f>
        <v>12.597857437165224</v>
      </c>
      <c r="T32" s="37">
        <f>'Tav10'!T32/'Tav10'!T$35*100</f>
        <v>22.243272453541135</v>
      </c>
      <c r="U32" s="37" t="e">
        <f>'Tav10'!U32/'Tav10'!U$35*100</f>
        <v>#DIV/0!</v>
      </c>
      <c r="V32" s="37">
        <f>'Tav10'!V32/'Tav10'!V$35*100</f>
        <v>27.312333938683675</v>
      </c>
      <c r="W32" s="37">
        <f>'Tav10'!W32/'Tav10'!W$35*100</f>
        <v>20.3678654694499</v>
      </c>
      <c r="X32" s="37">
        <f>'Tav10'!X32/'Tav10'!X$35*100</f>
        <v>14.181523500810373</v>
      </c>
      <c r="Y32" s="37">
        <f>'Tav10'!Y32/'Tav10'!Y$35*100</f>
        <v>21.994786456192212</v>
      </c>
      <c r="Z32"/>
      <c r="AA32" s="37">
        <f>'Tav10'!AA32/'Tav10'!AA$35*100</f>
        <v>25.914183478943453</v>
      </c>
      <c r="AB32" s="37">
        <f>'Tav10'!AB32/'Tav10'!AB$35*100</f>
        <v>20.522987967095162</v>
      </c>
      <c r="AC32" s="37">
        <f>'Tav10'!AC32/'Tav10'!AC$35*100</f>
        <v>14.515198945547409</v>
      </c>
      <c r="AD32" s="37">
        <f>'Tav10'!AD32/'Tav10'!AD$35*100</f>
        <v>21.699111026266774</v>
      </c>
      <c r="AF32" s="36">
        <f>'Tav10'!AF32/'Tav10'!AF$35*100</f>
        <v>25.043012137030228</v>
      </c>
      <c r="AG32" s="36">
        <f>'Tav10'!AG32/'Tav10'!AG$35*100</f>
        <v>20.842846307928667</v>
      </c>
      <c r="AH32" s="36">
        <f>'Tav10'!AH32/'Tav10'!AH$35*100</f>
        <v>15.030674846625766</v>
      </c>
      <c r="AI32" s="36">
        <f>'Tav10'!AI32/'Tav10'!AI$35*100</f>
        <v>21.756079131748869</v>
      </c>
      <c r="AK32" s="36">
        <f t="shared" si="8"/>
        <v>-0.87117134191322521</v>
      </c>
      <c r="AL32" s="36">
        <f t="shared" si="9"/>
        <v>0.31985834083350539</v>
      </c>
      <c r="AM32" s="36">
        <f t="shared" si="10"/>
        <v>0.51547590107835717</v>
      </c>
      <c r="AN32" s="36">
        <f t="shared" si="11"/>
        <v>5.696810548209541E-2</v>
      </c>
      <c r="AP32" s="36">
        <f t="shared" si="12"/>
        <v>-2.210886862032698</v>
      </c>
      <c r="AQ32" s="36">
        <f t="shared" si="13"/>
        <v>1.28817235582137</v>
      </c>
      <c r="AR32" s="36">
        <f t="shared" si="14"/>
        <v>-0.72407219643033649</v>
      </c>
      <c r="AS32" s="36">
        <f t="shared" si="15"/>
        <v>-0.270619203270833</v>
      </c>
    </row>
    <row r="33" spans="1:45" s="136" customFormat="1" x14ac:dyDescent="0.25">
      <c r="A33" s="33" t="s">
        <v>24</v>
      </c>
      <c r="B33" s="37">
        <f>'Tav10'!B33/'Tav10'!B$35*100</f>
        <v>33.851309813003226</v>
      </c>
      <c r="C33" s="37">
        <f>'Tav10'!C33/'Tav10'!C$35*100</f>
        <v>36.726750616715343</v>
      </c>
      <c r="D33" s="37">
        <f>'Tav10'!D33/'Tav10'!D$35*100</f>
        <v>42.098258636525522</v>
      </c>
      <c r="E33" s="37">
        <f>'Tav10'!E33/'Tav10'!E$35*100</f>
        <v>36.022786239656917</v>
      </c>
      <c r="F33" s="37"/>
      <c r="G33" s="37">
        <f>'Tav10'!G33/'Tav10'!G$35*100</f>
        <v>34.437895110308347</v>
      </c>
      <c r="H33" s="37">
        <f>'Tav10'!H33/'Tav10'!H$35*100</f>
        <v>37.257912927153967</v>
      </c>
      <c r="I33" s="37">
        <f>'Tav10'!I33/'Tav10'!I$35*100</f>
        <v>40.217274678111586</v>
      </c>
      <c r="J33" s="37">
        <f>'Tav10'!J33/'Tav10'!J$35*100</f>
        <v>36.472698822704622</v>
      </c>
      <c r="K33" s="37" t="e">
        <f>'Tav10'!K33/'Tav10'!K$35*100</f>
        <v>#DIV/0!</v>
      </c>
      <c r="L33" s="37">
        <f>'Tav10'!L33/'Tav10'!L$35*100</f>
        <v>35.412809349857937</v>
      </c>
      <c r="M33" s="37">
        <f>'Tav10'!M33/'Tav10'!M$35*100</f>
        <v>35.983102539554075</v>
      </c>
      <c r="N33" s="37">
        <f>'Tav10'!N33/'Tav10'!N$35*100</f>
        <v>37.450945730952803</v>
      </c>
      <c r="O33" s="37">
        <f>'Tav10'!O33/'Tav10'!O$35*100</f>
        <v>35.883574663436612</v>
      </c>
      <c r="P33" s="37" t="e">
        <f>'Tav10'!P33/'Tav10'!P$35*100</f>
        <v>#DIV/0!</v>
      </c>
      <c r="Q33" s="37">
        <f>'Tav10'!Q33/'Tav10'!Q$35*100</f>
        <v>34.871142938813584</v>
      </c>
      <c r="R33" s="37">
        <f>'Tav10'!R33/'Tav10'!R$35*100</f>
        <v>35.414629920675189</v>
      </c>
      <c r="S33" s="37">
        <f>'Tav10'!S33/'Tav10'!S$35*100</f>
        <v>34.476720230737534</v>
      </c>
      <c r="T33" s="37">
        <f>'Tav10'!T33/'Tav10'!T$35*100</f>
        <v>35.224419763573891</v>
      </c>
      <c r="U33" s="37" t="e">
        <f>'Tav10'!U33/'Tav10'!U$35*100</f>
        <v>#DIV/0!</v>
      </c>
      <c r="V33" s="37">
        <f>'Tav10'!V33/'Tav10'!V$35*100</f>
        <v>36.271817214016693</v>
      </c>
      <c r="W33" s="37">
        <f>'Tav10'!W33/'Tav10'!W$35*100</f>
        <v>36.151007007932357</v>
      </c>
      <c r="X33" s="37">
        <f>'Tav10'!X33/'Tav10'!X$35*100</f>
        <v>38.060507833603459</v>
      </c>
      <c r="Y33" s="37">
        <f>'Tav10'!Y33/'Tav10'!Y$35*100</f>
        <v>36.250288123147996</v>
      </c>
      <c r="Z33"/>
      <c r="AA33" s="37">
        <f>'Tav10'!AA33/'Tav10'!AA$35*100</f>
        <v>41.107928190594642</v>
      </c>
      <c r="AB33" s="37">
        <f>'Tav10'!AB33/'Tav10'!AB$35*100</f>
        <v>35.656763011614743</v>
      </c>
      <c r="AC33" s="37">
        <f>'Tav10'!AC33/'Tav10'!AC$35*100</f>
        <v>41.206030150753769</v>
      </c>
      <c r="AD33" s="37">
        <f>'Tav10'!AD33/'Tav10'!AD$35*100</f>
        <v>37.209974254330071</v>
      </c>
      <c r="AF33" s="36">
        <f>'Tav10'!AF33/'Tav10'!AF$35*100</f>
        <v>44.064325089828067</v>
      </c>
      <c r="AG33" s="36">
        <f>'Tav10'!AG33/'Tav10'!AG$35*100</f>
        <v>34.471519418136559</v>
      </c>
      <c r="AH33" s="36">
        <f>'Tav10'!AH33/'Tav10'!AH$35*100</f>
        <v>42.448144902132633</v>
      </c>
      <c r="AI33" s="36">
        <f>'Tav10'!AI33/'Tav10'!AI$35*100</f>
        <v>36.973657095754916</v>
      </c>
      <c r="AK33" s="36">
        <f t="shared" si="8"/>
        <v>2.9563968992334253</v>
      </c>
      <c r="AL33" s="36">
        <f t="shared" si="9"/>
        <v>-1.1852435934781838</v>
      </c>
      <c r="AM33" s="36">
        <f t="shared" si="10"/>
        <v>1.242114751378864</v>
      </c>
      <c r="AN33" s="36">
        <f t="shared" si="11"/>
        <v>-0.23631715857515445</v>
      </c>
      <c r="AP33" s="36">
        <f t="shared" si="12"/>
        <v>10.213015276824841</v>
      </c>
      <c r="AQ33" s="36">
        <f t="shared" si="13"/>
        <v>-2.2552311985787838</v>
      </c>
      <c r="AR33" s="36">
        <f t="shared" si="14"/>
        <v>0.34988626560711111</v>
      </c>
      <c r="AS33" s="36">
        <f t="shared" si="15"/>
        <v>0.95087085609799971</v>
      </c>
    </row>
    <row r="34" spans="1:45" s="136" customFormat="1" x14ac:dyDescent="0.25">
      <c r="A34" s="33" t="s">
        <v>25</v>
      </c>
      <c r="B34" s="37">
        <f>'Tav10'!B34/'Tav10'!B$35*100</f>
        <v>9.3805769265203569</v>
      </c>
      <c r="C34" s="37">
        <f>'Tav10'!C34/'Tav10'!C$35*100</f>
        <v>13.040868949298497</v>
      </c>
      <c r="D34" s="37">
        <f>'Tav10'!D34/'Tav10'!D$35*100</f>
        <v>19.036907908301938</v>
      </c>
      <c r="E34" s="37">
        <f>'Tav10'!E34/'Tav10'!E$35*100</f>
        <v>12.098066518099941</v>
      </c>
      <c r="F34" s="37"/>
      <c r="G34" s="37">
        <f>'Tav10'!G34/'Tav10'!G$35*100</f>
        <v>8.6843633079602629</v>
      </c>
      <c r="H34" s="37">
        <f>'Tav10'!H34/'Tav10'!H$35*100</f>
        <v>12.733591846303071</v>
      </c>
      <c r="I34" s="37">
        <f>'Tav10'!I34/'Tav10'!I$35*100</f>
        <v>17.510729613733904</v>
      </c>
      <c r="J34" s="37">
        <f>'Tav10'!J34/'Tav10'!J$35*100</f>
        <v>11.632339436396327</v>
      </c>
      <c r="K34" s="37" t="e">
        <f>'Tav10'!K34/'Tav10'!K$35*100</f>
        <v>#DIV/0!</v>
      </c>
      <c r="L34" s="37">
        <f>'Tav10'!L34/'Tav10'!L$35*100</f>
        <v>8.8238728294774074</v>
      </c>
      <c r="M34" s="37">
        <f>'Tav10'!M34/'Tav10'!M$35*100</f>
        <v>13.015337998558978</v>
      </c>
      <c r="N34" s="37">
        <f>'Tav10'!N34/'Tav10'!N$35*100</f>
        <v>15.920098992398799</v>
      </c>
      <c r="O34" s="37">
        <f>'Tav10'!O34/'Tav10'!O$35*100</f>
        <v>11.920326830842868</v>
      </c>
      <c r="P34" s="37" t="e">
        <f>'Tav10'!P34/'Tav10'!P$35*100</f>
        <v>#DIV/0!</v>
      </c>
      <c r="Q34" s="37">
        <f>'Tav10'!Q34/'Tav10'!Q$35*100</f>
        <v>9.1666792038393847</v>
      </c>
      <c r="R34" s="37">
        <f>'Tav10'!R34/'Tav10'!R$35*100</f>
        <v>12.582140161124656</v>
      </c>
      <c r="S34" s="37">
        <f>'Tav10'!S34/'Tav10'!S$35*100</f>
        <v>16.213432220848784</v>
      </c>
      <c r="T34" s="37">
        <f>'Tav10'!T34/'Tav10'!T$35*100</f>
        <v>11.775676960019513</v>
      </c>
      <c r="U34" s="37" t="e">
        <f>'Tav10'!U34/'Tav10'!U$35*100</f>
        <v>#DIV/0!</v>
      </c>
      <c r="V34" s="37">
        <f>'Tav10'!V34/'Tav10'!V$35*100</f>
        <v>10.338071765326845</v>
      </c>
      <c r="W34" s="37">
        <f>'Tav10'!W34/'Tav10'!W$35*100</f>
        <v>12.475954839279767</v>
      </c>
      <c r="X34" s="37">
        <f>'Tav10'!X34/'Tav10'!X$35*100</f>
        <v>15.876553214478662</v>
      </c>
      <c r="Y34" s="37">
        <f>'Tav10'!Y34/'Tav10'!Y$35*100</f>
        <v>12.027745368049104</v>
      </c>
      <c r="Z34"/>
      <c r="AA34" s="37">
        <f>'Tav10'!AA34/'Tav10'!AA$35*100</f>
        <v>9.3452132160296859</v>
      </c>
      <c r="AB34" s="37">
        <f>'Tav10'!AB34/'Tav10'!AB$35*100</f>
        <v>12.808663114712731</v>
      </c>
      <c r="AC34" s="37">
        <f>'Tav10'!AC34/'Tav10'!AC$35*100</f>
        <v>14.762336271521542</v>
      </c>
      <c r="AD34" s="37">
        <f>'Tav10'!AD34/'Tav10'!AD$35*100</f>
        <v>11.993406219204514</v>
      </c>
      <c r="AF34" s="36">
        <f>'Tav10'!AF34/'Tav10'!AF$35*100</f>
        <v>8.0780889736777421</v>
      </c>
      <c r="AG34" s="36">
        <f>'Tav10'!AG34/'Tav10'!AG$35*100</f>
        <v>12.787771533031252</v>
      </c>
      <c r="AH34" s="36">
        <f>'Tav10'!AH34/'Tav10'!AH$35*100</f>
        <v>11.714869997078587</v>
      </c>
      <c r="AI34" s="36">
        <f>'Tav10'!AI34/'Tav10'!AI$35*100</f>
        <v>11.615034116407932</v>
      </c>
      <c r="AK34" s="36">
        <f t="shared" si="8"/>
        <v>-1.2671242423519438</v>
      </c>
      <c r="AL34" s="36">
        <f t="shared" si="9"/>
        <v>-2.0891581681478755E-2</v>
      </c>
      <c r="AM34" s="36">
        <f t="shared" si="10"/>
        <v>-3.0474662744429555</v>
      </c>
      <c r="AN34" s="36">
        <f t="shared" si="11"/>
        <v>-0.37837210279658251</v>
      </c>
      <c r="AP34" s="36">
        <f t="shared" si="12"/>
        <v>-1.3024879528426148</v>
      </c>
      <c r="AQ34" s="36">
        <f t="shared" si="13"/>
        <v>-0.25309741626724502</v>
      </c>
      <c r="AR34" s="36">
        <f t="shared" si="14"/>
        <v>-7.3220379112233509</v>
      </c>
      <c r="AS34" s="36">
        <f t="shared" si="15"/>
        <v>-0.48303240169200912</v>
      </c>
    </row>
    <row r="35" spans="1:45" s="33" customFormat="1" ht="15" customHeight="1" x14ac:dyDescent="0.25">
      <c r="A35" s="33" t="s">
        <v>26</v>
      </c>
      <c r="B35" s="37">
        <f>'Tav10'!B35/'Tav10'!B$35*100</f>
        <v>100</v>
      </c>
      <c r="C35" s="37">
        <f>'Tav10'!C35/'Tav10'!C$35*100</f>
        <v>100</v>
      </c>
      <c r="D35" s="37">
        <f>'Tav10'!D35/'Tav10'!D$35*100</f>
        <v>100</v>
      </c>
      <c r="E35" s="37">
        <f>'Tav10'!E35/'Tav10'!E$35*100</f>
        <v>100</v>
      </c>
      <c r="F35" s="37"/>
      <c r="G35" s="37">
        <f>'Tav10'!G35/'Tav10'!G$35*100</f>
        <v>100</v>
      </c>
      <c r="H35" s="37">
        <f>'Tav10'!H35/'Tav10'!H$35*100</f>
        <v>100</v>
      </c>
      <c r="I35" s="37">
        <f>'Tav10'!I35/'Tav10'!I$35*100</f>
        <v>100</v>
      </c>
      <c r="J35" s="37">
        <f>'Tav10'!J35/'Tav10'!J$35*100</f>
        <v>100</v>
      </c>
      <c r="K35" s="37" t="e">
        <f>'Tav10'!K35/'Tav10'!K$35*100</f>
        <v>#DIV/0!</v>
      </c>
      <c r="L35" s="37">
        <f>'Tav10'!L35/'Tav10'!L$35*100</f>
        <v>100</v>
      </c>
      <c r="M35" s="37">
        <f>'Tav10'!M35/'Tav10'!M$35*100</f>
        <v>100</v>
      </c>
      <c r="N35" s="37">
        <f>'Tav10'!N35/'Tav10'!N$35*100</f>
        <v>100</v>
      </c>
      <c r="O35" s="37">
        <f>'Tav10'!O35/'Tav10'!O$35*100</f>
        <v>100</v>
      </c>
      <c r="P35" s="37" t="e">
        <f>'Tav10'!P35/'Tav10'!P$35*100</f>
        <v>#DIV/0!</v>
      </c>
      <c r="Q35" s="37">
        <f>'Tav10'!Q35/'Tav10'!Q$35*100</f>
        <v>100</v>
      </c>
      <c r="R35" s="37">
        <f>'Tav10'!R35/'Tav10'!R$35*100</f>
        <v>100</v>
      </c>
      <c r="S35" s="37">
        <f>'Tav10'!S35/'Tav10'!S$35*100</f>
        <v>100</v>
      </c>
      <c r="T35" s="37">
        <f>'Tav10'!T35/'Tav10'!T$35*100</f>
        <v>100</v>
      </c>
      <c r="U35" s="37" t="e">
        <f>'Tav10'!U35/'Tav10'!U$35*100</f>
        <v>#DIV/0!</v>
      </c>
      <c r="V35" s="37">
        <f>'Tav10'!V35/'Tav10'!V$35*100</f>
        <v>100</v>
      </c>
      <c r="W35" s="37">
        <f>'Tav10'!W35/'Tav10'!W$35*100</f>
        <v>100</v>
      </c>
      <c r="X35" s="37">
        <f>'Tav10'!X35/'Tav10'!X$35*100</f>
        <v>100</v>
      </c>
      <c r="Y35" s="37">
        <f>'Tav10'!Y35/'Tav10'!Y$35*100</f>
        <v>100</v>
      </c>
      <c r="Z35"/>
      <c r="AA35" s="37">
        <f>'Tav10'!AA35/'Tav10'!AA$35*100</f>
        <v>100</v>
      </c>
      <c r="AB35" s="37">
        <f>'Tav10'!AB35/'Tav10'!AB$35*100</f>
        <v>100</v>
      </c>
      <c r="AC35" s="37">
        <f>'Tav10'!AC35/'Tav10'!AC$35*100</f>
        <v>100</v>
      </c>
      <c r="AD35" s="37">
        <f>'Tav10'!AD35/'Tav10'!AD$35*100</f>
        <v>100</v>
      </c>
      <c r="AF35" s="36">
        <f>'Tav10'!AF35/'Tav10'!AF$35*100</f>
        <v>100</v>
      </c>
      <c r="AG35" s="36">
        <f>'Tav10'!AG35/'Tav10'!AG$35*100</f>
        <v>100</v>
      </c>
      <c r="AH35" s="36">
        <f>'Tav10'!AH35/'Tav10'!AH$35*100</f>
        <v>100</v>
      </c>
      <c r="AI35" s="36">
        <f>'Tav10'!AI35/'Tav10'!AI$35*100</f>
        <v>100</v>
      </c>
      <c r="AK35" s="36">
        <f t="shared" si="8"/>
        <v>0</v>
      </c>
      <c r="AL35" s="36">
        <f t="shared" si="9"/>
        <v>0</v>
      </c>
      <c r="AM35" s="36">
        <f t="shared" si="10"/>
        <v>0</v>
      </c>
      <c r="AN35" s="36">
        <f t="shared" si="11"/>
        <v>0</v>
      </c>
      <c r="AP35" s="36">
        <f t="shared" si="12"/>
        <v>0</v>
      </c>
      <c r="AQ35" s="36">
        <f t="shared" si="13"/>
        <v>0</v>
      </c>
      <c r="AR35" s="36">
        <f t="shared" si="14"/>
        <v>0</v>
      </c>
      <c r="AS35" s="36">
        <f t="shared" si="15"/>
        <v>0</v>
      </c>
    </row>
    <row r="36" spans="1:45" x14ac:dyDescent="0.25">
      <c r="A36" s="1"/>
      <c r="B36" s="14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</sheetData>
  <mergeCells count="10">
    <mergeCell ref="A4:A5"/>
    <mergeCell ref="AP4:AS4"/>
    <mergeCell ref="B4:D4"/>
    <mergeCell ref="G4:J4"/>
    <mergeCell ref="L4:O4"/>
    <mergeCell ref="Q4:T4"/>
    <mergeCell ref="V4:Y4"/>
    <mergeCell ref="AA4:AD4"/>
    <mergeCell ref="AF4:AI4"/>
    <mergeCell ref="AK4:AN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T90"/>
  <sheetViews>
    <sheetView zoomScaleNormal="100" workbookViewId="0"/>
  </sheetViews>
  <sheetFormatPr defaultColWidth="11.42578125" defaultRowHeight="15" x14ac:dyDescent="0.25"/>
  <cols>
    <col min="1" max="1" width="26.5703125" customWidth="1"/>
    <col min="2" max="2" width="17.85546875" style="7" customWidth="1"/>
    <col min="3" max="3" width="14.7109375" style="7" customWidth="1"/>
    <col min="4" max="4" width="15.85546875" style="7" customWidth="1"/>
    <col min="5" max="5" width="9" customWidth="1"/>
    <col min="6" max="6" width="1" style="27" customWidth="1"/>
    <col min="7" max="7" width="17.85546875" customWidth="1"/>
    <col min="8" max="8" width="14.7109375" customWidth="1"/>
    <col min="9" max="9" width="15.85546875" customWidth="1"/>
    <col min="10" max="10" width="9" customWidth="1"/>
    <col min="11" max="11" width="1.140625" style="27" customWidth="1"/>
    <col min="12" max="12" width="17.85546875" customWidth="1"/>
    <col min="13" max="13" width="14.7109375" customWidth="1"/>
    <col min="14" max="14" width="15.85546875" customWidth="1"/>
    <col min="15" max="15" width="9" customWidth="1"/>
    <col min="16" max="16" width="1.28515625" style="27" customWidth="1"/>
    <col min="17" max="17" width="17.85546875" customWidth="1"/>
    <col min="18" max="18" width="14.7109375" customWidth="1"/>
    <col min="19" max="19" width="15.85546875" customWidth="1"/>
    <col min="20" max="20" width="9" customWidth="1"/>
    <col min="21" max="21" width="0.85546875" style="27" customWidth="1"/>
    <col min="22" max="22" width="17.85546875" customWidth="1"/>
    <col min="23" max="23" width="14.7109375" customWidth="1"/>
    <col min="24" max="24" width="15.85546875" customWidth="1"/>
    <col min="25" max="25" width="8" customWidth="1"/>
    <col min="26" max="26" width="0.85546875" style="27" customWidth="1"/>
    <col min="27" max="27" width="17.85546875" customWidth="1"/>
    <col min="28" max="28" width="14.7109375" customWidth="1"/>
    <col min="29" max="29" width="15.85546875" customWidth="1"/>
    <col min="30" max="30" width="8.42578125" customWidth="1"/>
    <col min="31" max="31" width="0.85546875" customWidth="1"/>
    <col min="32" max="32" width="17.85546875" style="141" bestFit="1" customWidth="1"/>
    <col min="33" max="33" width="14.7109375" style="141" bestFit="1" customWidth="1"/>
    <col min="34" max="34" width="15.85546875" style="141" bestFit="1" customWidth="1"/>
    <col min="35" max="35" width="8.140625" style="141" customWidth="1"/>
    <col min="36" max="36" width="0.85546875" style="141" customWidth="1"/>
    <col min="37" max="37" width="17.85546875" style="141" customWidth="1"/>
    <col min="38" max="38" width="14.7109375" style="141" customWidth="1"/>
    <col min="39" max="39" width="15.85546875" style="141" customWidth="1"/>
    <col min="40" max="40" width="10" style="141" customWidth="1"/>
    <col min="41" max="41" width="3.5703125" style="141" customWidth="1"/>
    <col min="42" max="42" width="17.85546875" customWidth="1"/>
    <col min="43" max="43" width="14.7109375" customWidth="1"/>
    <col min="44" max="44" width="15.85546875" customWidth="1"/>
    <col min="45" max="45" width="6.42578125" customWidth="1"/>
    <col min="46" max="46" width="11.42578125" customWidth="1"/>
  </cols>
  <sheetData>
    <row r="1" spans="1:46" x14ac:dyDescent="0.25">
      <c r="A1" t="s">
        <v>527</v>
      </c>
    </row>
    <row r="2" spans="1:46" ht="15" customHeight="1" x14ac:dyDescent="0.25">
      <c r="A2" s="81" t="s">
        <v>74</v>
      </c>
      <c r="B2" s="12"/>
      <c r="C2" s="12"/>
      <c r="D2" s="1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6" x14ac:dyDescent="0.25">
      <c r="A3" s="1"/>
      <c r="B3" s="14"/>
      <c r="C3" s="1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6" x14ac:dyDescent="0.25">
      <c r="A4" s="509" t="s">
        <v>48</v>
      </c>
      <c r="B4" s="511">
        <v>2013</v>
      </c>
      <c r="C4" s="511"/>
      <c r="D4" s="511"/>
      <c r="E4" s="511"/>
      <c r="G4" s="493">
        <v>2014</v>
      </c>
      <c r="H4" s="493"/>
      <c r="I4" s="493"/>
      <c r="J4" s="493"/>
      <c r="L4" s="493">
        <v>2015</v>
      </c>
      <c r="M4" s="493"/>
      <c r="N4" s="493"/>
      <c r="O4" s="493"/>
      <c r="Q4" s="493">
        <v>2016</v>
      </c>
      <c r="R4" s="493"/>
      <c r="S4" s="493"/>
      <c r="T4" s="493"/>
      <c r="V4" s="493">
        <v>2017</v>
      </c>
      <c r="W4" s="493"/>
      <c r="X4" s="493"/>
      <c r="Y4" s="493"/>
      <c r="AA4" s="493">
        <v>2018</v>
      </c>
      <c r="AB4" s="493"/>
      <c r="AC4" s="493"/>
      <c r="AD4" s="493"/>
      <c r="AF4" s="515">
        <v>2019</v>
      </c>
      <c r="AG4" s="515"/>
      <c r="AH4" s="515"/>
      <c r="AI4" s="515"/>
      <c r="AJ4" s="2"/>
      <c r="AK4" s="513" t="s">
        <v>76</v>
      </c>
      <c r="AL4" s="513"/>
      <c r="AM4" s="513"/>
      <c r="AN4" s="513"/>
      <c r="AO4" s="19"/>
      <c r="AP4" s="513" t="s">
        <v>75</v>
      </c>
      <c r="AQ4" s="513"/>
      <c r="AR4" s="513"/>
      <c r="AS4" s="513"/>
    </row>
    <row r="5" spans="1:46" ht="18" customHeight="1" x14ac:dyDescent="0.25">
      <c r="A5" s="510"/>
      <c r="B5" s="14" t="s">
        <v>47</v>
      </c>
      <c r="C5" s="14" t="s">
        <v>46</v>
      </c>
      <c r="D5" s="14" t="s">
        <v>49</v>
      </c>
      <c r="E5" s="1" t="s">
        <v>0</v>
      </c>
      <c r="F5" s="1"/>
      <c r="G5" s="14" t="s">
        <v>47</v>
      </c>
      <c r="H5" s="14" t="s">
        <v>46</v>
      </c>
      <c r="I5" s="14" t="s">
        <v>49</v>
      </c>
      <c r="J5" s="1" t="s">
        <v>0</v>
      </c>
      <c r="K5" s="1"/>
      <c r="L5" s="14" t="s">
        <v>47</v>
      </c>
      <c r="M5" s="14" t="s">
        <v>46</v>
      </c>
      <c r="N5" s="14" t="s">
        <v>49</v>
      </c>
      <c r="O5" s="1" t="s">
        <v>0</v>
      </c>
      <c r="P5" s="1"/>
      <c r="Q5" s="14" t="s">
        <v>47</v>
      </c>
      <c r="R5" s="14" t="s">
        <v>46</v>
      </c>
      <c r="S5" s="14" t="s">
        <v>49</v>
      </c>
      <c r="T5" s="1" t="s">
        <v>0</v>
      </c>
      <c r="U5" s="1"/>
      <c r="V5" s="14" t="s">
        <v>47</v>
      </c>
      <c r="W5" s="14" t="s">
        <v>46</v>
      </c>
      <c r="X5" s="14" t="s">
        <v>49</v>
      </c>
      <c r="Y5" s="1" t="s">
        <v>0</v>
      </c>
      <c r="Z5" s="1"/>
      <c r="AA5" s="14" t="s">
        <v>47</v>
      </c>
      <c r="AB5" s="14" t="s">
        <v>46</v>
      </c>
      <c r="AC5" s="14" t="s">
        <v>49</v>
      </c>
      <c r="AD5" s="1" t="s">
        <v>0</v>
      </c>
      <c r="AE5" s="1"/>
      <c r="AF5" s="14" t="s">
        <v>47</v>
      </c>
      <c r="AG5" s="14" t="s">
        <v>46</v>
      </c>
      <c r="AH5" s="14" t="s">
        <v>49</v>
      </c>
      <c r="AI5" s="1" t="s">
        <v>0</v>
      </c>
      <c r="AJ5" s="1"/>
      <c r="AK5" s="14" t="s">
        <v>47</v>
      </c>
      <c r="AL5" s="14" t="s">
        <v>46</v>
      </c>
      <c r="AM5" s="14" t="s">
        <v>49</v>
      </c>
      <c r="AN5" s="1" t="s">
        <v>0</v>
      </c>
      <c r="AO5" s="1"/>
      <c r="AP5" s="14" t="s">
        <v>47</v>
      </c>
      <c r="AQ5" s="14" t="s">
        <v>46</v>
      </c>
      <c r="AR5" s="14" t="s">
        <v>49</v>
      </c>
      <c r="AS5" s="1" t="s">
        <v>0</v>
      </c>
    </row>
    <row r="6" spans="1:46" s="277" customFormat="1" ht="18" customHeight="1" x14ac:dyDescent="0.25">
      <c r="A6" s="252"/>
      <c r="B6" s="12"/>
      <c r="C6" s="12"/>
      <c r="D6" s="12"/>
      <c r="E6" s="2"/>
      <c r="F6" s="2"/>
      <c r="G6" s="12"/>
      <c r="H6" s="12"/>
      <c r="I6" s="12"/>
      <c r="J6" s="2"/>
      <c r="K6" s="2"/>
      <c r="L6" s="12"/>
      <c r="M6" s="12"/>
      <c r="N6" s="12"/>
      <c r="O6" s="2"/>
      <c r="P6" s="2"/>
      <c r="Q6" s="12"/>
      <c r="R6" s="12"/>
      <c r="S6" s="12"/>
      <c r="T6" s="2"/>
      <c r="U6" s="2"/>
      <c r="V6" s="12"/>
      <c r="W6" s="12"/>
      <c r="X6" s="12"/>
      <c r="Y6" s="2"/>
      <c r="Z6" s="2"/>
      <c r="AA6" s="12"/>
      <c r="AB6" s="12"/>
      <c r="AC6" s="12"/>
      <c r="AD6" s="2"/>
      <c r="AE6" s="2"/>
      <c r="AF6" s="12"/>
      <c r="AG6" s="12"/>
      <c r="AH6" s="12"/>
      <c r="AI6" s="2"/>
      <c r="AJ6" s="2"/>
      <c r="AK6" s="12"/>
      <c r="AL6" s="12"/>
      <c r="AM6" s="12"/>
      <c r="AN6" s="2"/>
      <c r="AO6" s="2"/>
      <c r="AP6" s="12"/>
      <c r="AQ6" s="12"/>
      <c r="AR6" s="12"/>
      <c r="AS6" s="2"/>
    </row>
    <row r="7" spans="1:46" ht="15" customHeight="1" x14ac:dyDescent="0.25">
      <c r="A7" s="27" t="s">
        <v>37</v>
      </c>
      <c r="B7" s="10">
        <v>1786</v>
      </c>
      <c r="C7" s="10">
        <v>3865</v>
      </c>
      <c r="D7" s="10">
        <v>770</v>
      </c>
      <c r="E7" s="10">
        <f>B7+C7+D7</f>
        <v>6421</v>
      </c>
      <c r="G7" s="10">
        <v>1793</v>
      </c>
      <c r="H7" s="10">
        <v>2921</v>
      </c>
      <c r="I7" s="10">
        <v>645</v>
      </c>
      <c r="J7" s="10">
        <f>G7+H7+I7</f>
        <v>5359</v>
      </c>
      <c r="L7" s="10">
        <v>1142</v>
      </c>
      <c r="M7" s="10">
        <v>2342</v>
      </c>
      <c r="N7" s="10">
        <v>545</v>
      </c>
      <c r="O7" s="10">
        <f>L7+M7+N7</f>
        <v>4029</v>
      </c>
      <c r="Q7" s="10">
        <v>792</v>
      </c>
      <c r="R7" s="10">
        <v>1875</v>
      </c>
      <c r="S7" s="10">
        <v>280</v>
      </c>
      <c r="T7" s="10">
        <f>Q7+R7+S7</f>
        <v>2947</v>
      </c>
      <c r="V7" s="10">
        <v>601</v>
      </c>
      <c r="W7" s="10">
        <v>1215</v>
      </c>
      <c r="X7" s="10">
        <v>318</v>
      </c>
      <c r="Y7" s="3">
        <f>V7+W7+X7</f>
        <v>2134</v>
      </c>
      <c r="AA7" s="10">
        <v>255</v>
      </c>
      <c r="AB7" s="10">
        <v>460</v>
      </c>
      <c r="AC7" s="10">
        <v>150</v>
      </c>
      <c r="AD7" s="10">
        <f>AA7+AB7+AC7</f>
        <v>865</v>
      </c>
      <c r="AF7" s="10">
        <v>139</v>
      </c>
      <c r="AG7" s="10">
        <v>253</v>
      </c>
      <c r="AH7" s="10">
        <v>12</v>
      </c>
      <c r="AI7" s="10">
        <f>AF7+AG7+AH7</f>
        <v>404</v>
      </c>
      <c r="AK7" s="8">
        <f>(AF7-AA7)/AA7*100</f>
        <v>-45.490196078431374</v>
      </c>
      <c r="AL7" s="8">
        <f>(AG7-AB7)/AB7*100</f>
        <v>-45</v>
      </c>
      <c r="AM7" s="8">
        <f>(AH7-AC7)/AC7*100</f>
        <v>-92</v>
      </c>
      <c r="AN7" s="8">
        <f>(AI7-AD7)/AD7*100</f>
        <v>-53.294797687861276</v>
      </c>
      <c r="AP7" s="8">
        <f>(AF7-B7)/B7*100</f>
        <v>-92.217245240761486</v>
      </c>
      <c r="AQ7" s="8">
        <f>(AG7-C7)/C7*100</f>
        <v>-93.454075032341521</v>
      </c>
      <c r="AR7" s="8">
        <f>(AH7-D7)/D7*100</f>
        <v>-98.441558441558442</v>
      </c>
      <c r="AS7" s="8">
        <f>(AI7-E7)/E7*100</f>
        <v>-93.708145148730722</v>
      </c>
      <c r="AT7" s="27"/>
    </row>
    <row r="8" spans="1:46" ht="15" customHeight="1" x14ac:dyDescent="0.25">
      <c r="A8" s="277" t="s">
        <v>117</v>
      </c>
      <c r="B8" s="10">
        <v>10</v>
      </c>
      <c r="C8" s="10">
        <v>51</v>
      </c>
      <c r="D8" s="10">
        <v>16</v>
      </c>
      <c r="E8" s="10">
        <f t="shared" ref="E8:E35" si="0">B8+C8+D8</f>
        <v>77</v>
      </c>
      <c r="G8" s="10">
        <v>7</v>
      </c>
      <c r="H8" s="10">
        <v>60</v>
      </c>
      <c r="I8" s="10">
        <v>4</v>
      </c>
      <c r="J8" s="10">
        <f t="shared" ref="J8:J34" si="1">G8+H8+I8</f>
        <v>71</v>
      </c>
      <c r="L8" s="10">
        <v>3</v>
      </c>
      <c r="M8" s="10">
        <v>47</v>
      </c>
      <c r="N8" s="10">
        <v>14</v>
      </c>
      <c r="O8" s="10">
        <f t="shared" ref="O8:O34" si="2">L8+M8+N8</f>
        <v>64</v>
      </c>
      <c r="Q8" s="10">
        <v>3</v>
      </c>
      <c r="R8" s="10">
        <v>24</v>
      </c>
      <c r="S8" s="10">
        <v>5</v>
      </c>
      <c r="T8" s="10">
        <f t="shared" ref="T8:T35" si="3">Q8+R8+S8</f>
        <v>32</v>
      </c>
      <c r="V8" s="10">
        <v>8</v>
      </c>
      <c r="W8" s="10">
        <v>37</v>
      </c>
      <c r="X8" s="10">
        <v>1</v>
      </c>
      <c r="Y8" s="3">
        <f t="shared" ref="Y8:Y34" si="4">V8+W8+X8</f>
        <v>46</v>
      </c>
      <c r="AA8" s="10">
        <v>1</v>
      </c>
      <c r="AB8" s="10">
        <v>2</v>
      </c>
      <c r="AC8" s="141">
        <v>0</v>
      </c>
      <c r="AD8" s="10">
        <f>AA8+AB8+AC8</f>
        <v>3</v>
      </c>
      <c r="AF8" s="141">
        <v>0</v>
      </c>
      <c r="AG8" s="141">
        <v>0</v>
      </c>
      <c r="AH8" s="141">
        <v>0</v>
      </c>
      <c r="AI8" s="141">
        <v>0</v>
      </c>
      <c r="AK8" s="8">
        <f t="shared" ref="AK8:AK31" si="5">(AF8-AA8)/AA8*100</f>
        <v>-100</v>
      </c>
      <c r="AL8" s="8">
        <f t="shared" ref="AL8:AL31" si="6">(AG8-AB8)/AB8*100</f>
        <v>-100</v>
      </c>
      <c r="AM8" s="8">
        <v>0</v>
      </c>
      <c r="AN8" s="8">
        <f t="shared" ref="AN8:AN31" si="7">(AI8-AD8)/AD8*100</f>
        <v>-100</v>
      </c>
      <c r="AP8" s="8">
        <f t="shared" ref="AP8:AP35" si="8">(AF8-B8)/B8*100</f>
        <v>-100</v>
      </c>
      <c r="AQ8" s="8">
        <f t="shared" ref="AQ8:AQ35" si="9">(AG8-C8)/C8*100</f>
        <v>-100</v>
      </c>
      <c r="AR8" s="8">
        <f t="shared" ref="AR8:AR35" si="10">(AH8-D8)/D8*100</f>
        <v>-100</v>
      </c>
      <c r="AS8" s="8">
        <f t="shared" ref="AS8:AS35" si="11">(AI8-E8)/E8*100</f>
        <v>-100</v>
      </c>
      <c r="AT8" s="27"/>
    </row>
    <row r="9" spans="1:46" s="27" customFormat="1" ht="15" customHeight="1" x14ac:dyDescent="0.25">
      <c r="A9" s="27" t="s">
        <v>5</v>
      </c>
      <c r="B9" s="10">
        <v>698</v>
      </c>
      <c r="C9" s="10">
        <v>1004</v>
      </c>
      <c r="D9" s="10">
        <v>261</v>
      </c>
      <c r="E9" s="10">
        <f t="shared" si="0"/>
        <v>1963</v>
      </c>
      <c r="G9" s="10">
        <v>546</v>
      </c>
      <c r="H9" s="10">
        <v>912</v>
      </c>
      <c r="I9" s="10">
        <v>250</v>
      </c>
      <c r="J9" s="10">
        <f t="shared" si="1"/>
        <v>1708</v>
      </c>
      <c r="L9" s="10">
        <v>457</v>
      </c>
      <c r="M9" s="10">
        <v>622</v>
      </c>
      <c r="N9" s="10">
        <v>177</v>
      </c>
      <c r="O9" s="10">
        <f t="shared" si="2"/>
        <v>1256</v>
      </c>
      <c r="Q9" s="10">
        <v>3</v>
      </c>
      <c r="R9" s="10">
        <v>24</v>
      </c>
      <c r="S9" s="10">
        <v>5</v>
      </c>
      <c r="T9" s="10">
        <f t="shared" si="3"/>
        <v>32</v>
      </c>
      <c r="V9" s="10">
        <v>400</v>
      </c>
      <c r="W9" s="10">
        <v>378</v>
      </c>
      <c r="X9" s="10">
        <v>57</v>
      </c>
      <c r="Y9" s="3">
        <f t="shared" si="4"/>
        <v>835</v>
      </c>
      <c r="AA9" s="10">
        <v>153</v>
      </c>
      <c r="AB9" s="10">
        <v>258</v>
      </c>
      <c r="AC9" s="10">
        <v>44</v>
      </c>
      <c r="AD9" s="10">
        <f t="shared" ref="AD9:AD35" si="12">AA9+AB9+AC9</f>
        <v>455</v>
      </c>
      <c r="AF9" s="10">
        <v>71</v>
      </c>
      <c r="AG9" s="10">
        <v>198</v>
      </c>
      <c r="AH9" s="10">
        <v>5</v>
      </c>
      <c r="AI9" s="10">
        <f t="shared" ref="AI9:AI34" si="13">AF9+AG9+AH9</f>
        <v>274</v>
      </c>
      <c r="AJ9" s="141"/>
      <c r="AK9" s="8">
        <f t="shared" si="5"/>
        <v>-53.594771241830067</v>
      </c>
      <c r="AL9" s="8">
        <f t="shared" si="6"/>
        <v>-23.255813953488371</v>
      </c>
      <c r="AM9" s="8">
        <f t="shared" ref="AM9:AM31" si="14">(AH9-AC9)/AC9*100</f>
        <v>-88.63636363636364</v>
      </c>
      <c r="AN9" s="8">
        <f t="shared" si="7"/>
        <v>-39.780219780219781</v>
      </c>
      <c r="AO9" s="141"/>
      <c r="AP9" s="8">
        <f t="shared" si="8"/>
        <v>-89.828080229226359</v>
      </c>
      <c r="AQ9" s="8">
        <f t="shared" si="9"/>
        <v>-80.278884462151396</v>
      </c>
      <c r="AR9" s="8">
        <f t="shared" si="10"/>
        <v>-98.084291187739453</v>
      </c>
      <c r="AS9" s="8">
        <f t="shared" si="11"/>
        <v>-86.041772796739679</v>
      </c>
    </row>
    <row r="10" spans="1:46" s="27" customFormat="1" ht="15" customHeight="1" x14ac:dyDescent="0.25">
      <c r="A10" s="27" t="s">
        <v>6</v>
      </c>
      <c r="B10" s="10">
        <v>11748</v>
      </c>
      <c r="C10" s="10">
        <v>36470</v>
      </c>
      <c r="D10" s="10">
        <v>3731</v>
      </c>
      <c r="E10" s="10">
        <f t="shared" si="0"/>
        <v>51949</v>
      </c>
      <c r="G10" s="10">
        <v>8405</v>
      </c>
      <c r="H10" s="10">
        <v>30292</v>
      </c>
      <c r="I10" s="10">
        <v>3888</v>
      </c>
      <c r="J10" s="10">
        <f t="shared" si="1"/>
        <v>42585</v>
      </c>
      <c r="L10" s="10">
        <v>7510</v>
      </c>
      <c r="M10" s="10">
        <v>24492</v>
      </c>
      <c r="N10" s="10">
        <v>2779</v>
      </c>
      <c r="O10" s="10">
        <f t="shared" si="2"/>
        <v>34781</v>
      </c>
      <c r="Q10" s="10">
        <v>5735</v>
      </c>
      <c r="R10" s="10">
        <v>19943</v>
      </c>
      <c r="S10" s="10">
        <v>2140</v>
      </c>
      <c r="T10" s="10">
        <f t="shared" si="3"/>
        <v>27818</v>
      </c>
      <c r="V10" s="10">
        <v>4988</v>
      </c>
      <c r="W10" s="10">
        <v>16336</v>
      </c>
      <c r="X10" s="10">
        <v>1768</v>
      </c>
      <c r="Y10" s="3">
        <f t="shared" si="4"/>
        <v>23092</v>
      </c>
      <c r="AA10" s="10">
        <v>3863</v>
      </c>
      <c r="AB10" s="10">
        <v>14678</v>
      </c>
      <c r="AC10" s="10">
        <v>1058</v>
      </c>
      <c r="AD10" s="10">
        <f t="shared" si="12"/>
        <v>19599</v>
      </c>
      <c r="AF10" s="10">
        <v>5129</v>
      </c>
      <c r="AG10" s="10">
        <v>16957</v>
      </c>
      <c r="AH10" s="10">
        <v>443</v>
      </c>
      <c r="AI10" s="10">
        <f t="shared" si="13"/>
        <v>22529</v>
      </c>
      <c r="AJ10" s="141"/>
      <c r="AK10" s="8">
        <f t="shared" si="5"/>
        <v>32.772456639917166</v>
      </c>
      <c r="AL10" s="8">
        <f t="shared" si="6"/>
        <v>15.526638506608531</v>
      </c>
      <c r="AM10" s="8">
        <f t="shared" si="14"/>
        <v>-58.128544423440452</v>
      </c>
      <c r="AN10" s="8">
        <f t="shared" si="7"/>
        <v>14.949742333792541</v>
      </c>
      <c r="AO10" s="141"/>
      <c r="AP10" s="8">
        <f t="shared" si="8"/>
        <v>-56.341504937010555</v>
      </c>
      <c r="AQ10" s="8">
        <f t="shared" si="9"/>
        <v>-53.504250068549496</v>
      </c>
      <c r="AR10" s="8">
        <f t="shared" si="10"/>
        <v>-88.126507638702762</v>
      </c>
      <c r="AS10" s="8">
        <f t="shared" si="11"/>
        <v>-56.632466457487155</v>
      </c>
    </row>
    <row r="11" spans="1:46" ht="15" customHeight="1" x14ac:dyDescent="0.25">
      <c r="A11" s="277" t="s">
        <v>118</v>
      </c>
      <c r="B11" s="10">
        <v>209</v>
      </c>
      <c r="C11" s="10">
        <v>214</v>
      </c>
      <c r="D11" s="10">
        <v>20</v>
      </c>
      <c r="E11" s="10">
        <f t="shared" si="0"/>
        <v>443</v>
      </c>
      <c r="G11" s="10">
        <v>205</v>
      </c>
      <c r="H11" s="10">
        <v>185</v>
      </c>
      <c r="I11" s="10">
        <v>26</v>
      </c>
      <c r="J11" s="10">
        <f t="shared" si="1"/>
        <v>416</v>
      </c>
      <c r="L11" s="10">
        <v>98</v>
      </c>
      <c r="M11" s="10">
        <v>220</v>
      </c>
      <c r="N11" s="10">
        <v>7</v>
      </c>
      <c r="O11" s="10">
        <f t="shared" si="2"/>
        <v>325</v>
      </c>
      <c r="Q11" s="10">
        <v>96</v>
      </c>
      <c r="R11" s="10">
        <v>103</v>
      </c>
      <c r="S11" s="10">
        <v>4</v>
      </c>
      <c r="T11" s="10">
        <f t="shared" si="3"/>
        <v>203</v>
      </c>
      <c r="V11" s="10">
        <v>67</v>
      </c>
      <c r="W11" s="10">
        <v>106</v>
      </c>
      <c r="X11" s="10">
        <v>4</v>
      </c>
      <c r="Y11" s="3">
        <f t="shared" si="4"/>
        <v>177</v>
      </c>
      <c r="AA11" s="10">
        <v>12</v>
      </c>
      <c r="AB11" s="10">
        <v>44</v>
      </c>
      <c r="AC11" s="10">
        <v>4</v>
      </c>
      <c r="AD11" s="10">
        <f t="shared" si="12"/>
        <v>60</v>
      </c>
      <c r="AF11" s="10">
        <v>8</v>
      </c>
      <c r="AG11" s="10">
        <v>11</v>
      </c>
      <c r="AH11" s="141">
        <v>0</v>
      </c>
      <c r="AI11" s="10">
        <f>AF11+AG11</f>
        <v>19</v>
      </c>
      <c r="AK11" s="8">
        <f t="shared" si="5"/>
        <v>-33.333333333333329</v>
      </c>
      <c r="AL11" s="8">
        <f t="shared" si="6"/>
        <v>-75</v>
      </c>
      <c r="AM11" s="8">
        <f t="shared" si="14"/>
        <v>-100</v>
      </c>
      <c r="AN11" s="8">
        <f t="shared" si="7"/>
        <v>-68.333333333333329</v>
      </c>
      <c r="AP11" s="8">
        <f t="shared" si="8"/>
        <v>-96.172248803827756</v>
      </c>
      <c r="AQ11" s="8">
        <f t="shared" si="9"/>
        <v>-94.859813084112147</v>
      </c>
      <c r="AR11" s="8">
        <f t="shared" si="10"/>
        <v>-100</v>
      </c>
      <c r="AS11" s="8">
        <f t="shared" si="11"/>
        <v>-95.711060948081268</v>
      </c>
      <c r="AT11" s="27"/>
    </row>
    <row r="12" spans="1:46" s="27" customFormat="1" ht="15" customHeight="1" x14ac:dyDescent="0.25">
      <c r="A12" t="s">
        <v>3</v>
      </c>
      <c r="B12" s="10">
        <v>56</v>
      </c>
      <c r="C12" s="10">
        <v>42</v>
      </c>
      <c r="D12" s="10">
        <v>16</v>
      </c>
      <c r="E12" s="10">
        <f t="shared" si="0"/>
        <v>114</v>
      </c>
      <c r="G12" s="10">
        <v>39</v>
      </c>
      <c r="H12" s="10">
        <v>45</v>
      </c>
      <c r="I12" s="10">
        <v>8</v>
      </c>
      <c r="J12" s="10">
        <f t="shared" si="1"/>
        <v>92</v>
      </c>
      <c r="L12" s="10">
        <v>44</v>
      </c>
      <c r="M12" s="10">
        <v>50</v>
      </c>
      <c r="N12" s="10">
        <v>5</v>
      </c>
      <c r="O12" s="10">
        <f t="shared" si="2"/>
        <v>99</v>
      </c>
      <c r="Q12" s="10">
        <v>19</v>
      </c>
      <c r="R12" s="10">
        <v>35</v>
      </c>
      <c r="S12" s="10">
        <v>1</v>
      </c>
      <c r="T12" s="10">
        <f t="shared" si="3"/>
        <v>55</v>
      </c>
      <c r="V12" s="10">
        <v>32</v>
      </c>
      <c r="W12" s="10">
        <v>24</v>
      </c>
      <c r="X12" s="10">
        <v>3</v>
      </c>
      <c r="Y12" s="3">
        <f t="shared" si="4"/>
        <v>59</v>
      </c>
      <c r="AA12" s="10">
        <v>4</v>
      </c>
      <c r="AB12" s="10">
        <v>8</v>
      </c>
      <c r="AC12" s="141">
        <v>0</v>
      </c>
      <c r="AD12" s="10">
        <f>AA12+AB12</f>
        <v>12</v>
      </c>
      <c r="AF12" s="10">
        <v>1</v>
      </c>
      <c r="AG12" s="141">
        <v>0</v>
      </c>
      <c r="AH12" s="141">
        <v>0</v>
      </c>
      <c r="AI12" s="10">
        <f>AF12</f>
        <v>1</v>
      </c>
      <c r="AJ12" s="141"/>
      <c r="AK12" s="8">
        <f t="shared" si="5"/>
        <v>-75</v>
      </c>
      <c r="AL12" s="8">
        <f t="shared" si="6"/>
        <v>-100</v>
      </c>
      <c r="AM12" s="8">
        <v>0</v>
      </c>
      <c r="AN12" s="8">
        <f t="shared" si="7"/>
        <v>-91.666666666666657</v>
      </c>
      <c r="AO12" s="141"/>
      <c r="AP12" s="8">
        <f t="shared" si="8"/>
        <v>-98.214285714285708</v>
      </c>
      <c r="AQ12" s="8">
        <f t="shared" si="9"/>
        <v>-100</v>
      </c>
      <c r="AR12" s="8">
        <f t="shared" si="10"/>
        <v>-100</v>
      </c>
      <c r="AS12" s="8">
        <f t="shared" si="11"/>
        <v>-99.122807017543863</v>
      </c>
    </row>
    <row r="13" spans="1:46" s="27" customFormat="1" ht="15" customHeight="1" x14ac:dyDescent="0.25">
      <c r="A13" t="s">
        <v>4</v>
      </c>
      <c r="B13" s="10">
        <v>153</v>
      </c>
      <c r="C13" s="10">
        <v>172</v>
      </c>
      <c r="D13" s="10">
        <v>4</v>
      </c>
      <c r="E13" s="10">
        <f t="shared" si="0"/>
        <v>329</v>
      </c>
      <c r="G13" s="10">
        <v>166</v>
      </c>
      <c r="H13" s="10">
        <v>140</v>
      </c>
      <c r="I13" s="10">
        <v>18</v>
      </c>
      <c r="J13" s="10">
        <f t="shared" si="1"/>
        <v>324</v>
      </c>
      <c r="L13" s="10">
        <v>54</v>
      </c>
      <c r="M13" s="10">
        <v>170</v>
      </c>
      <c r="N13" s="10">
        <v>2</v>
      </c>
      <c r="O13" s="10">
        <f t="shared" si="2"/>
        <v>226</v>
      </c>
      <c r="Q13" s="10">
        <v>77</v>
      </c>
      <c r="R13" s="10">
        <v>68</v>
      </c>
      <c r="S13" s="10">
        <v>3</v>
      </c>
      <c r="T13" s="10">
        <f t="shared" si="3"/>
        <v>148</v>
      </c>
      <c r="V13" s="10">
        <v>35</v>
      </c>
      <c r="W13" s="10">
        <v>82</v>
      </c>
      <c r="X13" s="10">
        <v>1</v>
      </c>
      <c r="Y13" s="3">
        <f t="shared" si="4"/>
        <v>118</v>
      </c>
      <c r="AA13" s="10">
        <v>8</v>
      </c>
      <c r="AB13" s="10">
        <v>36</v>
      </c>
      <c r="AC13" s="10">
        <v>4</v>
      </c>
      <c r="AD13" s="10">
        <f t="shared" si="12"/>
        <v>48</v>
      </c>
      <c r="AF13" s="10">
        <v>7</v>
      </c>
      <c r="AG13" s="10">
        <v>11</v>
      </c>
      <c r="AH13" s="141">
        <v>0</v>
      </c>
      <c r="AI13" s="10">
        <f>AF13+AG13</f>
        <v>18</v>
      </c>
      <c r="AJ13" s="141"/>
      <c r="AK13" s="8">
        <f t="shared" si="5"/>
        <v>-12.5</v>
      </c>
      <c r="AL13" s="8">
        <f t="shared" si="6"/>
        <v>-69.444444444444443</v>
      </c>
      <c r="AM13" s="8">
        <f t="shared" si="14"/>
        <v>-100</v>
      </c>
      <c r="AN13" s="8">
        <f t="shared" si="7"/>
        <v>-62.5</v>
      </c>
      <c r="AO13" s="141"/>
      <c r="AP13" s="8">
        <f t="shared" si="8"/>
        <v>-95.424836601307192</v>
      </c>
      <c r="AQ13" s="8">
        <f t="shared" si="9"/>
        <v>-93.604651162790702</v>
      </c>
      <c r="AR13" s="8">
        <f t="shared" si="10"/>
        <v>-100</v>
      </c>
      <c r="AS13" s="8">
        <f t="shared" si="11"/>
        <v>-94.528875379939208</v>
      </c>
    </row>
    <row r="14" spans="1:46" s="27" customFormat="1" ht="15" customHeight="1" x14ac:dyDescent="0.25">
      <c r="A14" s="27" t="s">
        <v>7</v>
      </c>
      <c r="B14" s="10">
        <v>3751</v>
      </c>
      <c r="C14" s="10">
        <v>1905</v>
      </c>
      <c r="D14" s="10">
        <v>768</v>
      </c>
      <c r="E14" s="10">
        <f t="shared" si="0"/>
        <v>6424</v>
      </c>
      <c r="G14" s="10">
        <v>2466</v>
      </c>
      <c r="H14" s="10">
        <v>1467</v>
      </c>
      <c r="I14" s="10">
        <v>565</v>
      </c>
      <c r="J14" s="10">
        <f t="shared" si="1"/>
        <v>4498</v>
      </c>
      <c r="L14" s="10">
        <v>1848</v>
      </c>
      <c r="M14" s="10">
        <v>1241</v>
      </c>
      <c r="N14" s="10">
        <v>530</v>
      </c>
      <c r="O14" s="10">
        <f t="shared" si="2"/>
        <v>3619</v>
      </c>
      <c r="Q14" s="10">
        <v>1489</v>
      </c>
      <c r="R14" s="10">
        <v>964</v>
      </c>
      <c r="S14" s="10">
        <v>359</v>
      </c>
      <c r="T14" s="10">
        <f t="shared" si="3"/>
        <v>2812</v>
      </c>
      <c r="V14" s="10">
        <v>882</v>
      </c>
      <c r="W14" s="10">
        <v>635</v>
      </c>
      <c r="X14" s="10">
        <v>273</v>
      </c>
      <c r="Y14" s="3">
        <f t="shared" si="4"/>
        <v>1790</v>
      </c>
      <c r="AA14" s="10">
        <v>597</v>
      </c>
      <c r="AB14" s="10">
        <v>350</v>
      </c>
      <c r="AC14" s="10">
        <v>123</v>
      </c>
      <c r="AD14" s="10">
        <f t="shared" si="12"/>
        <v>1070</v>
      </c>
      <c r="AF14" s="10">
        <v>238</v>
      </c>
      <c r="AG14" s="10">
        <v>207</v>
      </c>
      <c r="AH14" s="10">
        <v>27</v>
      </c>
      <c r="AI14" s="10">
        <f t="shared" si="13"/>
        <v>472</v>
      </c>
      <c r="AJ14" s="141"/>
      <c r="AK14" s="8">
        <f t="shared" si="5"/>
        <v>-60.134003350083752</v>
      </c>
      <c r="AL14" s="8">
        <f t="shared" si="6"/>
        <v>-40.857142857142861</v>
      </c>
      <c r="AM14" s="8">
        <f t="shared" si="14"/>
        <v>-78.048780487804876</v>
      </c>
      <c r="AN14" s="8">
        <f t="shared" si="7"/>
        <v>-55.887850467289724</v>
      </c>
      <c r="AO14" s="141"/>
      <c r="AP14" s="8">
        <f t="shared" si="8"/>
        <v>-93.655025326579576</v>
      </c>
      <c r="AQ14" s="8">
        <f t="shared" si="9"/>
        <v>-89.133858267716533</v>
      </c>
      <c r="AR14" s="8">
        <f t="shared" si="10"/>
        <v>-96.484375</v>
      </c>
      <c r="AS14" s="8">
        <f t="shared" si="11"/>
        <v>-92.65255292652553</v>
      </c>
    </row>
    <row r="15" spans="1:46" s="27" customFormat="1" ht="15" customHeight="1" x14ac:dyDescent="0.25">
      <c r="A15" s="277" t="s">
        <v>50</v>
      </c>
      <c r="B15" s="10">
        <v>577</v>
      </c>
      <c r="C15" s="10">
        <v>332</v>
      </c>
      <c r="D15" s="10">
        <v>32</v>
      </c>
      <c r="E15" s="10">
        <f t="shared" si="0"/>
        <v>941</v>
      </c>
      <c r="G15" s="10">
        <v>441</v>
      </c>
      <c r="H15" s="10">
        <v>351</v>
      </c>
      <c r="I15" s="10">
        <v>35</v>
      </c>
      <c r="J15" s="10">
        <f t="shared" si="1"/>
        <v>827</v>
      </c>
      <c r="L15" s="10">
        <v>198</v>
      </c>
      <c r="M15" s="10">
        <v>246</v>
      </c>
      <c r="N15" s="10">
        <v>12</v>
      </c>
      <c r="O15" s="10">
        <f t="shared" si="2"/>
        <v>456</v>
      </c>
      <c r="Q15" s="10">
        <v>223</v>
      </c>
      <c r="R15" s="10">
        <v>130</v>
      </c>
      <c r="S15" s="10">
        <v>25</v>
      </c>
      <c r="T15" s="10">
        <f t="shared" si="3"/>
        <v>378</v>
      </c>
      <c r="V15" s="10">
        <v>154</v>
      </c>
      <c r="W15" s="10">
        <v>113</v>
      </c>
      <c r="X15" s="10">
        <v>25</v>
      </c>
      <c r="Y15" s="3">
        <f t="shared" si="4"/>
        <v>292</v>
      </c>
      <c r="AA15" s="10">
        <v>63</v>
      </c>
      <c r="AB15" s="10">
        <v>83</v>
      </c>
      <c r="AC15" s="10">
        <v>3</v>
      </c>
      <c r="AD15" s="10">
        <f t="shared" si="12"/>
        <v>149</v>
      </c>
      <c r="AF15" s="10">
        <v>59</v>
      </c>
      <c r="AG15" s="10">
        <v>26</v>
      </c>
      <c r="AH15" s="141">
        <v>0</v>
      </c>
      <c r="AI15" s="10">
        <f>AF15+AG15</f>
        <v>85</v>
      </c>
      <c r="AJ15" s="141"/>
      <c r="AK15" s="8">
        <f t="shared" si="5"/>
        <v>-6.3492063492063489</v>
      </c>
      <c r="AL15" s="8">
        <f t="shared" si="6"/>
        <v>-68.674698795180717</v>
      </c>
      <c r="AM15" s="8">
        <f t="shared" si="14"/>
        <v>-100</v>
      </c>
      <c r="AN15" s="8">
        <f t="shared" si="7"/>
        <v>-42.95302013422819</v>
      </c>
      <c r="AO15" s="141"/>
      <c r="AP15" s="8">
        <f t="shared" si="8"/>
        <v>-89.774696707105718</v>
      </c>
      <c r="AQ15" s="8">
        <f t="shared" si="9"/>
        <v>-92.168674698795186</v>
      </c>
      <c r="AR15" s="8">
        <f t="shared" si="10"/>
        <v>-100</v>
      </c>
      <c r="AS15" s="8">
        <f t="shared" si="11"/>
        <v>-90.967056323060575</v>
      </c>
    </row>
    <row r="16" spans="1:46" s="27" customFormat="1" ht="15" customHeight="1" x14ac:dyDescent="0.25">
      <c r="A16" s="27" t="s">
        <v>8</v>
      </c>
      <c r="B16" s="10">
        <v>3546</v>
      </c>
      <c r="C16" s="10">
        <v>4764</v>
      </c>
      <c r="D16" s="10">
        <v>226</v>
      </c>
      <c r="E16" s="10">
        <f t="shared" si="0"/>
        <v>8536</v>
      </c>
      <c r="G16" s="10">
        <v>2924</v>
      </c>
      <c r="H16" s="10">
        <v>3841</v>
      </c>
      <c r="I16" s="10">
        <v>241</v>
      </c>
      <c r="J16" s="10">
        <f t="shared" si="1"/>
        <v>7006</v>
      </c>
      <c r="L16" s="10">
        <v>1868</v>
      </c>
      <c r="M16" s="10">
        <v>3185</v>
      </c>
      <c r="N16" s="10">
        <v>234</v>
      </c>
      <c r="O16" s="10">
        <f t="shared" si="2"/>
        <v>5287</v>
      </c>
      <c r="Q16" s="10">
        <v>1684</v>
      </c>
      <c r="R16" s="10">
        <v>2637</v>
      </c>
      <c r="S16" s="10">
        <v>121</v>
      </c>
      <c r="T16" s="10">
        <f t="shared" si="3"/>
        <v>4442</v>
      </c>
      <c r="V16" s="10">
        <v>1389</v>
      </c>
      <c r="W16" s="10">
        <v>2024</v>
      </c>
      <c r="X16" s="10">
        <v>94</v>
      </c>
      <c r="Y16" s="3">
        <f t="shared" si="4"/>
        <v>3507</v>
      </c>
      <c r="AA16" s="10">
        <v>539</v>
      </c>
      <c r="AB16" s="10">
        <v>1091</v>
      </c>
      <c r="AC16" s="10">
        <v>53</v>
      </c>
      <c r="AD16" s="10">
        <f t="shared" si="12"/>
        <v>1683</v>
      </c>
      <c r="AF16" s="10">
        <v>394</v>
      </c>
      <c r="AG16" s="10">
        <v>449</v>
      </c>
      <c r="AH16" s="10">
        <v>15</v>
      </c>
      <c r="AI16" s="10">
        <f t="shared" si="13"/>
        <v>858</v>
      </c>
      <c r="AJ16" s="141"/>
      <c r="AK16" s="8">
        <f t="shared" si="5"/>
        <v>-26.90166975881262</v>
      </c>
      <c r="AL16" s="8">
        <f t="shared" si="6"/>
        <v>-58.845096241979832</v>
      </c>
      <c r="AM16" s="8">
        <f t="shared" si="14"/>
        <v>-71.698113207547166</v>
      </c>
      <c r="AN16" s="8">
        <f t="shared" si="7"/>
        <v>-49.019607843137251</v>
      </c>
      <c r="AO16" s="141"/>
      <c r="AP16" s="8">
        <f t="shared" si="8"/>
        <v>-88.888888888888886</v>
      </c>
      <c r="AQ16" s="8">
        <f t="shared" si="9"/>
        <v>-90.575146935348442</v>
      </c>
      <c r="AR16" s="8">
        <f t="shared" si="10"/>
        <v>-93.362831858407077</v>
      </c>
      <c r="AS16" s="8">
        <f t="shared" si="11"/>
        <v>-89.948453608247419</v>
      </c>
    </row>
    <row r="17" spans="1:45" s="27" customFormat="1" ht="15" customHeight="1" x14ac:dyDescent="0.25">
      <c r="A17" s="27" t="s">
        <v>9</v>
      </c>
      <c r="B17" s="10">
        <v>2994</v>
      </c>
      <c r="C17" s="10">
        <v>2723</v>
      </c>
      <c r="D17" s="10">
        <v>796</v>
      </c>
      <c r="E17" s="10">
        <f t="shared" si="0"/>
        <v>6513</v>
      </c>
      <c r="G17" s="10">
        <v>2044</v>
      </c>
      <c r="H17" s="10">
        <v>2236</v>
      </c>
      <c r="I17" s="10">
        <v>642</v>
      </c>
      <c r="J17" s="10">
        <f t="shared" si="1"/>
        <v>4922</v>
      </c>
      <c r="L17" s="10">
        <v>1488</v>
      </c>
      <c r="M17" s="10">
        <v>1844</v>
      </c>
      <c r="N17" s="10">
        <v>481</v>
      </c>
      <c r="O17" s="10">
        <f t="shared" si="2"/>
        <v>3813</v>
      </c>
      <c r="Q17" s="10">
        <v>1300</v>
      </c>
      <c r="R17" s="10">
        <v>1340</v>
      </c>
      <c r="S17" s="10">
        <v>320</v>
      </c>
      <c r="T17" s="10">
        <f t="shared" si="3"/>
        <v>2960</v>
      </c>
      <c r="V17" s="10">
        <v>1107</v>
      </c>
      <c r="W17" s="10">
        <v>1248</v>
      </c>
      <c r="X17" s="10">
        <v>300</v>
      </c>
      <c r="Y17" s="3">
        <f t="shared" si="4"/>
        <v>2655</v>
      </c>
      <c r="AA17" s="10">
        <v>466</v>
      </c>
      <c r="AB17" s="10">
        <v>551</v>
      </c>
      <c r="AC17" s="10">
        <v>107</v>
      </c>
      <c r="AD17" s="10">
        <f t="shared" si="12"/>
        <v>1124</v>
      </c>
      <c r="AF17" s="10">
        <v>276</v>
      </c>
      <c r="AG17" s="10">
        <v>246</v>
      </c>
      <c r="AH17" s="10">
        <v>19</v>
      </c>
      <c r="AI17" s="10">
        <f t="shared" si="13"/>
        <v>541</v>
      </c>
      <c r="AJ17" s="141"/>
      <c r="AK17" s="8">
        <f t="shared" si="5"/>
        <v>-40.772532188841204</v>
      </c>
      <c r="AL17" s="8">
        <f t="shared" si="6"/>
        <v>-55.353901996370233</v>
      </c>
      <c r="AM17" s="8">
        <f t="shared" si="14"/>
        <v>-82.242990654205599</v>
      </c>
      <c r="AN17" s="8">
        <f t="shared" si="7"/>
        <v>-51.868327402135229</v>
      </c>
      <c r="AO17" s="141"/>
      <c r="AP17" s="8">
        <f t="shared" si="8"/>
        <v>-90.781563126252507</v>
      </c>
      <c r="AQ17" s="8">
        <f t="shared" si="9"/>
        <v>-90.965846492838779</v>
      </c>
      <c r="AR17" s="8">
        <f t="shared" si="10"/>
        <v>-97.613065326633162</v>
      </c>
      <c r="AS17" s="8">
        <f t="shared" si="11"/>
        <v>-91.693536004913241</v>
      </c>
    </row>
    <row r="18" spans="1:45" s="27" customFormat="1" ht="15" customHeight="1" x14ac:dyDescent="0.25">
      <c r="A18" s="27" t="s">
        <v>10</v>
      </c>
      <c r="B18" s="10">
        <v>1502</v>
      </c>
      <c r="C18" s="10">
        <v>637</v>
      </c>
      <c r="D18" s="10">
        <v>463</v>
      </c>
      <c r="E18" s="10">
        <f t="shared" si="0"/>
        <v>2602</v>
      </c>
      <c r="G18" s="10">
        <v>915</v>
      </c>
      <c r="H18" s="10">
        <v>394</v>
      </c>
      <c r="I18" s="10">
        <v>294</v>
      </c>
      <c r="J18" s="10">
        <f t="shared" si="1"/>
        <v>1603</v>
      </c>
      <c r="L18" s="10">
        <v>628</v>
      </c>
      <c r="M18" s="10">
        <v>335</v>
      </c>
      <c r="N18" s="10">
        <v>208</v>
      </c>
      <c r="O18" s="10">
        <f t="shared" si="2"/>
        <v>1171</v>
      </c>
      <c r="Q18" s="10">
        <v>472</v>
      </c>
      <c r="R18" s="10">
        <v>278</v>
      </c>
      <c r="S18" s="10">
        <v>117</v>
      </c>
      <c r="T18" s="10">
        <f t="shared" si="3"/>
        <v>867</v>
      </c>
      <c r="V18" s="10">
        <v>465</v>
      </c>
      <c r="W18" s="10">
        <v>284</v>
      </c>
      <c r="X18" s="10">
        <v>204</v>
      </c>
      <c r="Y18" s="3">
        <f t="shared" si="4"/>
        <v>953</v>
      </c>
      <c r="AA18" s="10">
        <v>157</v>
      </c>
      <c r="AB18" s="10">
        <v>113</v>
      </c>
      <c r="AC18" s="10">
        <v>39</v>
      </c>
      <c r="AD18" s="10">
        <f t="shared" si="12"/>
        <v>309</v>
      </c>
      <c r="AF18" s="10">
        <v>26</v>
      </c>
      <c r="AG18" s="10">
        <v>25</v>
      </c>
      <c r="AH18" s="10">
        <v>0</v>
      </c>
      <c r="AI18" s="10">
        <f>AF18+AG18</f>
        <v>51</v>
      </c>
      <c r="AJ18" s="141"/>
      <c r="AK18" s="8">
        <f t="shared" si="5"/>
        <v>-83.439490445859875</v>
      </c>
      <c r="AL18" s="8">
        <f t="shared" si="6"/>
        <v>-77.876106194690266</v>
      </c>
      <c r="AM18" s="8">
        <f t="shared" si="14"/>
        <v>-100</v>
      </c>
      <c r="AN18" s="8">
        <f t="shared" si="7"/>
        <v>-83.495145631067956</v>
      </c>
      <c r="AO18" s="141"/>
      <c r="AP18" s="8">
        <f t="shared" si="8"/>
        <v>-98.268974700399468</v>
      </c>
      <c r="AQ18" s="8">
        <f t="shared" si="9"/>
        <v>-96.075353218210353</v>
      </c>
      <c r="AR18" s="8">
        <f t="shared" si="10"/>
        <v>-100</v>
      </c>
      <c r="AS18" s="8">
        <f t="shared" si="11"/>
        <v>-98.039969254419674</v>
      </c>
    </row>
    <row r="19" spans="1:45" s="27" customFormat="1" ht="15" customHeight="1" x14ac:dyDescent="0.25">
      <c r="A19" s="27" t="s">
        <v>11</v>
      </c>
      <c r="B19" s="10">
        <v>2507</v>
      </c>
      <c r="C19" s="10">
        <v>890</v>
      </c>
      <c r="D19" s="10">
        <v>547</v>
      </c>
      <c r="E19" s="10">
        <f t="shared" si="0"/>
        <v>3944</v>
      </c>
      <c r="G19" s="10">
        <v>1542</v>
      </c>
      <c r="H19" s="10">
        <v>756</v>
      </c>
      <c r="I19" s="10">
        <v>471</v>
      </c>
      <c r="J19" s="10">
        <f t="shared" si="1"/>
        <v>2769</v>
      </c>
      <c r="L19" s="10">
        <v>850</v>
      </c>
      <c r="M19" s="10">
        <v>450</v>
      </c>
      <c r="N19" s="10">
        <v>318</v>
      </c>
      <c r="O19" s="10">
        <f t="shared" si="2"/>
        <v>1618</v>
      </c>
      <c r="Q19" s="10">
        <v>587</v>
      </c>
      <c r="R19" s="10">
        <v>377</v>
      </c>
      <c r="S19" s="10">
        <v>208</v>
      </c>
      <c r="T19" s="10">
        <f t="shared" si="3"/>
        <v>1172</v>
      </c>
      <c r="V19" s="10">
        <v>443</v>
      </c>
      <c r="W19" s="10">
        <v>292</v>
      </c>
      <c r="X19" s="10">
        <v>89</v>
      </c>
      <c r="Y19" s="3">
        <f t="shared" si="4"/>
        <v>824</v>
      </c>
      <c r="AA19" s="10">
        <v>173</v>
      </c>
      <c r="AB19" s="10">
        <v>128</v>
      </c>
      <c r="AC19" s="10">
        <v>18</v>
      </c>
      <c r="AD19" s="10">
        <f t="shared" si="12"/>
        <v>319</v>
      </c>
      <c r="AF19" s="10">
        <v>67</v>
      </c>
      <c r="AG19" s="10">
        <v>28</v>
      </c>
      <c r="AH19" s="10">
        <v>4</v>
      </c>
      <c r="AI19" s="10">
        <f t="shared" si="13"/>
        <v>99</v>
      </c>
      <c r="AJ19" s="141"/>
      <c r="AK19" s="8">
        <f t="shared" si="5"/>
        <v>-61.271676300578036</v>
      </c>
      <c r="AL19" s="8">
        <f t="shared" si="6"/>
        <v>-78.125</v>
      </c>
      <c r="AM19" s="8">
        <f t="shared" si="14"/>
        <v>-77.777777777777786</v>
      </c>
      <c r="AN19" s="8">
        <f t="shared" si="7"/>
        <v>-68.965517241379317</v>
      </c>
      <c r="AO19" s="141"/>
      <c r="AP19" s="8">
        <f t="shared" si="8"/>
        <v>-97.327483047467084</v>
      </c>
      <c r="AQ19" s="8">
        <f t="shared" si="9"/>
        <v>-96.853932584269671</v>
      </c>
      <c r="AR19" s="8">
        <f t="shared" si="10"/>
        <v>-99.268738574040214</v>
      </c>
      <c r="AS19" s="8">
        <f t="shared" si="11"/>
        <v>-97.489858012170387</v>
      </c>
    </row>
    <row r="20" spans="1:45" s="27" customFormat="1" ht="15" customHeight="1" x14ac:dyDescent="0.25">
      <c r="A20" s="27" t="s">
        <v>12</v>
      </c>
      <c r="B20" s="10">
        <v>16196</v>
      </c>
      <c r="C20" s="10">
        <v>50511</v>
      </c>
      <c r="D20" s="10">
        <v>1780</v>
      </c>
      <c r="E20" s="10">
        <f t="shared" si="0"/>
        <v>68487</v>
      </c>
      <c r="G20" s="10">
        <v>10969</v>
      </c>
      <c r="H20" s="10">
        <v>31341</v>
      </c>
      <c r="I20" s="10">
        <v>1387</v>
      </c>
      <c r="J20" s="10">
        <f t="shared" si="1"/>
        <v>43697</v>
      </c>
      <c r="L20" s="10">
        <v>9170</v>
      </c>
      <c r="M20" s="10">
        <v>25978</v>
      </c>
      <c r="N20" s="10">
        <v>842</v>
      </c>
      <c r="O20" s="10">
        <f t="shared" si="2"/>
        <v>35990</v>
      </c>
      <c r="Q20" s="10">
        <v>8213</v>
      </c>
      <c r="R20" s="10">
        <v>24851</v>
      </c>
      <c r="S20" s="10">
        <v>797</v>
      </c>
      <c r="T20" s="10">
        <f t="shared" si="3"/>
        <v>33861</v>
      </c>
      <c r="V20" s="10">
        <v>8382</v>
      </c>
      <c r="W20" s="10">
        <v>26315</v>
      </c>
      <c r="X20" s="10">
        <v>919</v>
      </c>
      <c r="Y20" s="3">
        <f t="shared" si="4"/>
        <v>35616</v>
      </c>
      <c r="AA20" s="10">
        <v>7394</v>
      </c>
      <c r="AB20" s="10">
        <v>20630</v>
      </c>
      <c r="AC20" s="10">
        <v>589</v>
      </c>
      <c r="AD20" s="10">
        <f t="shared" si="12"/>
        <v>28613</v>
      </c>
      <c r="AF20" s="10">
        <v>9016</v>
      </c>
      <c r="AG20" s="10">
        <v>20245</v>
      </c>
      <c r="AH20" s="10">
        <v>111</v>
      </c>
      <c r="AI20" s="10">
        <f t="shared" si="13"/>
        <v>29372</v>
      </c>
      <c r="AJ20" s="141"/>
      <c r="AK20" s="8">
        <f t="shared" si="5"/>
        <v>21.936705436840683</v>
      </c>
      <c r="AL20" s="8">
        <f t="shared" si="6"/>
        <v>-1.8662142510906445</v>
      </c>
      <c r="AM20" s="8">
        <f t="shared" si="14"/>
        <v>-81.154499151103565</v>
      </c>
      <c r="AN20" s="8">
        <f t="shared" si="7"/>
        <v>2.65264040820606</v>
      </c>
      <c r="AO20" s="141"/>
      <c r="AP20" s="8">
        <f t="shared" si="8"/>
        <v>-44.331933810817489</v>
      </c>
      <c r="AQ20" s="8">
        <f t="shared" si="9"/>
        <v>-59.919621468591004</v>
      </c>
      <c r="AR20" s="8">
        <f t="shared" si="10"/>
        <v>-93.764044943820224</v>
      </c>
      <c r="AS20" s="8">
        <f t="shared" si="11"/>
        <v>-57.113028749981751</v>
      </c>
    </row>
    <row r="21" spans="1:45" s="27" customFormat="1" ht="15" customHeight="1" x14ac:dyDescent="0.25">
      <c r="A21" s="27" t="s">
        <v>13</v>
      </c>
      <c r="B21" s="10">
        <v>3243</v>
      </c>
      <c r="C21" s="10">
        <v>2843</v>
      </c>
      <c r="D21" s="10">
        <v>210</v>
      </c>
      <c r="E21" s="10">
        <f t="shared" si="0"/>
        <v>6296</v>
      </c>
      <c r="G21" s="10">
        <v>2011</v>
      </c>
      <c r="H21" s="10">
        <v>1916</v>
      </c>
      <c r="I21" s="10">
        <v>148</v>
      </c>
      <c r="J21" s="10">
        <f t="shared" si="1"/>
        <v>4075</v>
      </c>
      <c r="L21" s="10">
        <v>1496</v>
      </c>
      <c r="M21" s="10">
        <v>1588</v>
      </c>
      <c r="N21" s="10">
        <v>119</v>
      </c>
      <c r="O21" s="10">
        <f t="shared" si="2"/>
        <v>3203</v>
      </c>
      <c r="Q21" s="10">
        <v>1146</v>
      </c>
      <c r="R21" s="10">
        <v>1241</v>
      </c>
      <c r="S21" s="10">
        <v>126</v>
      </c>
      <c r="T21" s="10">
        <f t="shared" si="3"/>
        <v>2513</v>
      </c>
      <c r="V21" s="10">
        <v>1162</v>
      </c>
      <c r="W21" s="10">
        <v>858</v>
      </c>
      <c r="X21" s="10">
        <v>57</v>
      </c>
      <c r="Y21" s="3">
        <f t="shared" si="4"/>
        <v>2077</v>
      </c>
      <c r="AA21" s="10">
        <v>453</v>
      </c>
      <c r="AB21" s="10">
        <v>687</v>
      </c>
      <c r="AC21" s="10">
        <v>35</v>
      </c>
      <c r="AD21" s="10">
        <f t="shared" si="12"/>
        <v>1175</v>
      </c>
      <c r="AF21" s="10">
        <v>427</v>
      </c>
      <c r="AG21" s="10">
        <v>391</v>
      </c>
      <c r="AH21" s="10">
        <v>10</v>
      </c>
      <c r="AI21" s="10">
        <f t="shared" si="13"/>
        <v>828</v>
      </c>
      <c r="AJ21" s="141"/>
      <c r="AK21" s="8">
        <f t="shared" si="5"/>
        <v>-5.739514348785872</v>
      </c>
      <c r="AL21" s="8">
        <f t="shared" si="6"/>
        <v>-43.085880640465795</v>
      </c>
      <c r="AM21" s="8">
        <f t="shared" si="14"/>
        <v>-71.428571428571431</v>
      </c>
      <c r="AN21" s="8">
        <f t="shared" si="7"/>
        <v>-29.531914893617024</v>
      </c>
      <c r="AO21" s="141"/>
      <c r="AP21" s="8">
        <f t="shared" si="8"/>
        <v>-86.833179155103295</v>
      </c>
      <c r="AQ21" s="8">
        <f t="shared" si="9"/>
        <v>-86.246922265212802</v>
      </c>
      <c r="AR21" s="8">
        <f t="shared" si="10"/>
        <v>-95.238095238095227</v>
      </c>
      <c r="AS21" s="8">
        <f t="shared" si="11"/>
        <v>-86.848792884371022</v>
      </c>
    </row>
    <row r="22" spans="1:45" s="27" customFormat="1" ht="15" customHeight="1" x14ac:dyDescent="0.25">
      <c r="A22" s="27" t="s">
        <v>14</v>
      </c>
      <c r="B22" s="10">
        <v>452</v>
      </c>
      <c r="C22" s="10">
        <v>328</v>
      </c>
      <c r="D22" s="10">
        <v>137</v>
      </c>
      <c r="E22" s="10">
        <f t="shared" si="0"/>
        <v>917</v>
      </c>
      <c r="G22" s="10">
        <v>285</v>
      </c>
      <c r="H22" s="10">
        <v>238</v>
      </c>
      <c r="I22" s="10">
        <v>136</v>
      </c>
      <c r="J22" s="10">
        <f t="shared" si="1"/>
        <v>659</v>
      </c>
      <c r="L22" s="10">
        <v>308</v>
      </c>
      <c r="M22" s="10">
        <v>217</v>
      </c>
      <c r="N22" s="10">
        <v>135</v>
      </c>
      <c r="O22" s="10">
        <f t="shared" si="2"/>
        <v>660</v>
      </c>
      <c r="Q22" s="10">
        <v>280</v>
      </c>
      <c r="R22" s="10">
        <v>126</v>
      </c>
      <c r="S22" s="10">
        <v>108</v>
      </c>
      <c r="T22" s="10">
        <f t="shared" si="3"/>
        <v>514</v>
      </c>
      <c r="V22" s="10">
        <v>228</v>
      </c>
      <c r="W22" s="10">
        <v>81</v>
      </c>
      <c r="X22" s="10">
        <v>97</v>
      </c>
      <c r="Y22" s="3">
        <f t="shared" si="4"/>
        <v>406</v>
      </c>
      <c r="AA22" s="10">
        <v>111</v>
      </c>
      <c r="AB22" s="10">
        <v>40</v>
      </c>
      <c r="AC22" s="10">
        <v>18</v>
      </c>
      <c r="AD22" s="10">
        <f t="shared" si="12"/>
        <v>169</v>
      </c>
      <c r="AF22" s="10">
        <v>116</v>
      </c>
      <c r="AG22" s="10">
        <v>44</v>
      </c>
      <c r="AH22" s="10">
        <v>0</v>
      </c>
      <c r="AI22" s="10">
        <f>AF22+AG22</f>
        <v>160</v>
      </c>
      <c r="AJ22" s="141"/>
      <c r="AK22" s="8">
        <f t="shared" si="5"/>
        <v>4.5045045045045047</v>
      </c>
      <c r="AL22" s="8">
        <f t="shared" si="6"/>
        <v>10</v>
      </c>
      <c r="AM22" s="8">
        <f t="shared" si="14"/>
        <v>-100</v>
      </c>
      <c r="AN22" s="8">
        <f t="shared" si="7"/>
        <v>-5.3254437869822491</v>
      </c>
      <c r="AO22" s="141"/>
      <c r="AP22" s="8">
        <f t="shared" si="8"/>
        <v>-74.336283185840713</v>
      </c>
      <c r="AQ22" s="8">
        <f t="shared" si="9"/>
        <v>-86.58536585365853</v>
      </c>
      <c r="AR22" s="8">
        <f t="shared" si="10"/>
        <v>-100</v>
      </c>
      <c r="AS22" s="8">
        <f t="shared" si="11"/>
        <v>-82.551799345692473</v>
      </c>
    </row>
    <row r="23" spans="1:45" s="27" customFormat="1" ht="15" customHeight="1" x14ac:dyDescent="0.25">
      <c r="A23" s="27" t="s">
        <v>15</v>
      </c>
      <c r="B23" s="10">
        <v>11345</v>
      </c>
      <c r="C23" s="10">
        <v>8893</v>
      </c>
      <c r="D23" s="10">
        <v>3632</v>
      </c>
      <c r="E23" s="10">
        <f t="shared" si="0"/>
        <v>23870</v>
      </c>
      <c r="G23" s="10">
        <v>9020</v>
      </c>
      <c r="H23" s="10">
        <v>7123</v>
      </c>
      <c r="I23" s="10">
        <v>2941</v>
      </c>
      <c r="J23" s="10">
        <f t="shared" si="1"/>
        <v>19084</v>
      </c>
      <c r="L23" s="10">
        <v>6828</v>
      </c>
      <c r="M23" s="10">
        <v>5238</v>
      </c>
      <c r="N23" s="10">
        <v>2343</v>
      </c>
      <c r="O23" s="10">
        <f t="shared" si="2"/>
        <v>14409</v>
      </c>
      <c r="Q23" s="10">
        <v>4608</v>
      </c>
      <c r="R23" s="10">
        <v>3616</v>
      </c>
      <c r="S23" s="10">
        <v>1681</v>
      </c>
      <c r="T23" s="10">
        <f t="shared" si="3"/>
        <v>9905</v>
      </c>
      <c r="V23" s="10">
        <v>3961</v>
      </c>
      <c r="W23" s="10">
        <v>3285</v>
      </c>
      <c r="X23" s="10">
        <v>1402</v>
      </c>
      <c r="Y23" s="3">
        <f t="shared" si="4"/>
        <v>8648</v>
      </c>
      <c r="AA23" s="10">
        <v>2230</v>
      </c>
      <c r="AB23" s="10">
        <v>1742</v>
      </c>
      <c r="AC23" s="10">
        <v>590</v>
      </c>
      <c r="AD23" s="10">
        <f t="shared" si="12"/>
        <v>4562</v>
      </c>
      <c r="AF23" s="10">
        <v>986</v>
      </c>
      <c r="AG23" s="10">
        <v>760</v>
      </c>
      <c r="AH23" s="10">
        <v>48</v>
      </c>
      <c r="AI23" s="10">
        <f t="shared" si="13"/>
        <v>1794</v>
      </c>
      <c r="AJ23" s="141"/>
      <c r="AK23" s="8">
        <f t="shared" si="5"/>
        <v>-55.784753363228702</v>
      </c>
      <c r="AL23" s="8">
        <f t="shared" si="6"/>
        <v>-56.371986222732495</v>
      </c>
      <c r="AM23" s="8">
        <f t="shared" si="14"/>
        <v>-91.86440677966101</v>
      </c>
      <c r="AN23" s="8">
        <f t="shared" si="7"/>
        <v>-60.675142481367814</v>
      </c>
      <c r="AO23" s="141"/>
      <c r="AP23" s="8">
        <f t="shared" si="8"/>
        <v>-91.308946672542973</v>
      </c>
      <c r="AQ23" s="8">
        <f t="shared" si="9"/>
        <v>-91.453952546947036</v>
      </c>
      <c r="AR23" s="8">
        <f t="shared" si="10"/>
        <v>-98.678414096916299</v>
      </c>
      <c r="AS23" s="8">
        <f t="shared" si="11"/>
        <v>-92.484289903644751</v>
      </c>
    </row>
    <row r="24" spans="1:45" s="27" customFormat="1" ht="15" customHeight="1" x14ac:dyDescent="0.25">
      <c r="A24" s="27" t="s">
        <v>16</v>
      </c>
      <c r="B24" s="10">
        <v>5030</v>
      </c>
      <c r="C24" s="10">
        <v>4917</v>
      </c>
      <c r="D24" s="10">
        <v>797</v>
      </c>
      <c r="E24" s="10">
        <f t="shared" si="0"/>
        <v>10744</v>
      </c>
      <c r="G24" s="10">
        <v>3543</v>
      </c>
      <c r="H24" s="10">
        <v>4166</v>
      </c>
      <c r="I24" s="10">
        <v>615</v>
      </c>
      <c r="J24" s="10">
        <f t="shared" si="1"/>
        <v>8324</v>
      </c>
      <c r="L24" s="10">
        <v>2859</v>
      </c>
      <c r="M24" s="10">
        <v>3192</v>
      </c>
      <c r="N24" s="10">
        <v>508</v>
      </c>
      <c r="O24" s="10">
        <f t="shared" si="2"/>
        <v>6559</v>
      </c>
      <c r="Q24" s="10">
        <v>2071</v>
      </c>
      <c r="R24" s="10">
        <v>2085</v>
      </c>
      <c r="S24" s="10">
        <v>333</v>
      </c>
      <c r="T24" s="10">
        <f t="shared" si="3"/>
        <v>4489</v>
      </c>
      <c r="V24" s="10">
        <v>1596</v>
      </c>
      <c r="W24" s="10">
        <v>1835</v>
      </c>
      <c r="X24" s="10">
        <v>235</v>
      </c>
      <c r="Y24" s="3">
        <f t="shared" si="4"/>
        <v>3666</v>
      </c>
      <c r="AA24" s="10">
        <v>865</v>
      </c>
      <c r="AB24" s="10">
        <v>998</v>
      </c>
      <c r="AC24" s="10">
        <v>74</v>
      </c>
      <c r="AD24" s="10">
        <f t="shared" si="12"/>
        <v>1937</v>
      </c>
      <c r="AF24" s="10">
        <v>433</v>
      </c>
      <c r="AG24" s="10">
        <v>638</v>
      </c>
      <c r="AH24" s="10">
        <v>11</v>
      </c>
      <c r="AI24" s="10">
        <f t="shared" si="13"/>
        <v>1082</v>
      </c>
      <c r="AJ24" s="141"/>
      <c r="AK24" s="8">
        <f t="shared" si="5"/>
        <v>-49.942196531791907</v>
      </c>
      <c r="AL24" s="8">
        <f t="shared" si="6"/>
        <v>-36.072144288577157</v>
      </c>
      <c r="AM24" s="8">
        <f t="shared" si="14"/>
        <v>-85.13513513513513</v>
      </c>
      <c r="AN24" s="8">
        <f t="shared" si="7"/>
        <v>-44.140423335054209</v>
      </c>
      <c r="AO24" s="141"/>
      <c r="AP24" s="8">
        <f t="shared" si="8"/>
        <v>-91.391650099403577</v>
      </c>
      <c r="AQ24" s="8">
        <f t="shared" si="9"/>
        <v>-87.024608501118578</v>
      </c>
      <c r="AR24" s="8">
        <f t="shared" si="10"/>
        <v>-98.619824341279809</v>
      </c>
      <c r="AS24" s="8">
        <f t="shared" si="11"/>
        <v>-89.929262844378258</v>
      </c>
    </row>
    <row r="25" spans="1:45" s="27" customFormat="1" ht="15" customHeight="1" x14ac:dyDescent="0.25">
      <c r="A25" s="27" t="s">
        <v>17</v>
      </c>
      <c r="B25" s="10">
        <v>577</v>
      </c>
      <c r="C25" s="10">
        <v>524</v>
      </c>
      <c r="D25" s="10">
        <v>233</v>
      </c>
      <c r="E25" s="10">
        <f t="shared" si="0"/>
        <v>1334</v>
      </c>
      <c r="G25" s="10">
        <v>428</v>
      </c>
      <c r="H25" s="10">
        <v>543</v>
      </c>
      <c r="I25" s="10">
        <v>142</v>
      </c>
      <c r="J25" s="10">
        <f t="shared" si="1"/>
        <v>1113</v>
      </c>
      <c r="L25" s="10">
        <v>246</v>
      </c>
      <c r="M25" s="10">
        <v>371</v>
      </c>
      <c r="N25" s="10">
        <v>65</v>
      </c>
      <c r="O25" s="10">
        <f t="shared" si="2"/>
        <v>682</v>
      </c>
      <c r="Q25" s="10">
        <v>257</v>
      </c>
      <c r="R25" s="10">
        <v>269</v>
      </c>
      <c r="S25" s="10">
        <v>36</v>
      </c>
      <c r="T25" s="10">
        <f t="shared" si="3"/>
        <v>562</v>
      </c>
      <c r="V25" s="10">
        <v>300</v>
      </c>
      <c r="W25" s="10">
        <v>338</v>
      </c>
      <c r="X25" s="10">
        <v>47</v>
      </c>
      <c r="Y25" s="3">
        <f t="shared" si="4"/>
        <v>685</v>
      </c>
      <c r="AA25" s="10">
        <v>262</v>
      </c>
      <c r="AB25" s="10">
        <v>326</v>
      </c>
      <c r="AC25" s="10">
        <v>13</v>
      </c>
      <c r="AD25" s="10">
        <f t="shared" si="12"/>
        <v>601</v>
      </c>
      <c r="AF25" s="10">
        <v>185</v>
      </c>
      <c r="AG25" s="10">
        <v>172</v>
      </c>
      <c r="AH25" s="10">
        <v>2</v>
      </c>
      <c r="AI25" s="10">
        <f t="shared" si="13"/>
        <v>359</v>
      </c>
      <c r="AJ25" s="141"/>
      <c r="AK25" s="8">
        <f t="shared" si="5"/>
        <v>-29.389312977099237</v>
      </c>
      <c r="AL25" s="8">
        <f t="shared" si="6"/>
        <v>-47.239263803680984</v>
      </c>
      <c r="AM25" s="8">
        <f t="shared" si="14"/>
        <v>-84.615384615384613</v>
      </c>
      <c r="AN25" s="8">
        <f t="shared" si="7"/>
        <v>-40.266222961730449</v>
      </c>
      <c r="AO25" s="141"/>
      <c r="AP25" s="8">
        <f t="shared" si="8"/>
        <v>-67.937608318890824</v>
      </c>
      <c r="AQ25" s="8">
        <f t="shared" si="9"/>
        <v>-67.175572519083971</v>
      </c>
      <c r="AR25" s="8">
        <f t="shared" si="10"/>
        <v>-99.141630901287556</v>
      </c>
      <c r="AS25" s="8">
        <f t="shared" si="11"/>
        <v>-73.088455772113946</v>
      </c>
    </row>
    <row r="26" spans="1:45" s="27" customFormat="1" ht="15" customHeight="1" x14ac:dyDescent="0.25">
      <c r="A26" s="27" t="s">
        <v>18</v>
      </c>
      <c r="B26" s="10">
        <v>2705</v>
      </c>
      <c r="C26" s="10">
        <v>3171</v>
      </c>
      <c r="D26" s="10">
        <v>1029</v>
      </c>
      <c r="E26" s="10">
        <f t="shared" si="0"/>
        <v>6905</v>
      </c>
      <c r="G26" s="10">
        <v>2312</v>
      </c>
      <c r="H26" s="10">
        <v>2483</v>
      </c>
      <c r="I26" s="10">
        <v>940</v>
      </c>
      <c r="J26" s="10">
        <f>G26+H26+I26</f>
        <v>5735</v>
      </c>
      <c r="L26" s="10">
        <v>1739</v>
      </c>
      <c r="M26" s="10">
        <v>1755</v>
      </c>
      <c r="N26" s="10">
        <v>733</v>
      </c>
      <c r="O26" s="10">
        <f t="shared" si="2"/>
        <v>4227</v>
      </c>
      <c r="Q26" s="10">
        <v>1143</v>
      </c>
      <c r="R26" s="10">
        <v>1382</v>
      </c>
      <c r="S26" s="10">
        <v>346</v>
      </c>
      <c r="T26" s="10">
        <f t="shared" si="3"/>
        <v>2871</v>
      </c>
      <c r="V26" s="10">
        <v>1291</v>
      </c>
      <c r="W26" s="10">
        <v>1369</v>
      </c>
      <c r="X26" s="10">
        <v>387</v>
      </c>
      <c r="Y26" s="3">
        <f t="shared" si="4"/>
        <v>3047</v>
      </c>
      <c r="AA26" s="10">
        <v>793</v>
      </c>
      <c r="AB26" s="10">
        <v>887</v>
      </c>
      <c r="AC26" s="10">
        <v>171</v>
      </c>
      <c r="AD26" s="10">
        <f t="shared" si="12"/>
        <v>1851</v>
      </c>
      <c r="AF26" s="10">
        <v>451</v>
      </c>
      <c r="AG26" s="10">
        <v>656</v>
      </c>
      <c r="AH26" s="10">
        <v>8</v>
      </c>
      <c r="AI26" s="10">
        <f t="shared" si="13"/>
        <v>1115</v>
      </c>
      <c r="AJ26" s="141"/>
      <c r="AK26" s="8">
        <f t="shared" si="5"/>
        <v>-43.127364438839848</v>
      </c>
      <c r="AL26" s="8">
        <f t="shared" si="6"/>
        <v>-26.042841037204056</v>
      </c>
      <c r="AM26" s="8">
        <f t="shared" si="14"/>
        <v>-95.32163742690058</v>
      </c>
      <c r="AN26" s="8">
        <f t="shared" si="7"/>
        <v>-39.762290653700703</v>
      </c>
      <c r="AO26" s="141"/>
      <c r="AP26" s="8">
        <f t="shared" si="8"/>
        <v>-83.327171903881705</v>
      </c>
      <c r="AQ26" s="8">
        <f t="shared" si="9"/>
        <v>-79.312519709870699</v>
      </c>
      <c r="AR26" s="8">
        <f t="shared" si="10"/>
        <v>-99.222546161321674</v>
      </c>
      <c r="AS26" s="8">
        <f t="shared" si="11"/>
        <v>-83.852280955829102</v>
      </c>
    </row>
    <row r="27" spans="1:45" s="27" customFormat="1" ht="15" customHeight="1" x14ac:dyDescent="0.25">
      <c r="A27" s="27" t="s">
        <v>19</v>
      </c>
      <c r="B27" s="10">
        <v>7287</v>
      </c>
      <c r="C27" s="10">
        <v>9383</v>
      </c>
      <c r="D27" s="10">
        <v>2616</v>
      </c>
      <c r="E27" s="10">
        <f t="shared" si="0"/>
        <v>19286</v>
      </c>
      <c r="G27" s="10">
        <v>5832</v>
      </c>
      <c r="H27" s="10">
        <v>6625</v>
      </c>
      <c r="I27" s="10">
        <v>2044</v>
      </c>
      <c r="J27" s="10">
        <f t="shared" si="1"/>
        <v>14501</v>
      </c>
      <c r="L27" s="10">
        <v>4577</v>
      </c>
      <c r="M27" s="10">
        <v>5521</v>
      </c>
      <c r="N27" s="10">
        <v>1485</v>
      </c>
      <c r="O27" s="10">
        <f t="shared" si="2"/>
        <v>11583</v>
      </c>
      <c r="Q27" s="10">
        <v>3463</v>
      </c>
      <c r="R27" s="10">
        <v>4049</v>
      </c>
      <c r="S27" s="10">
        <v>995</v>
      </c>
      <c r="T27" s="10">
        <f t="shared" si="3"/>
        <v>8507</v>
      </c>
      <c r="V27" s="10">
        <v>3136</v>
      </c>
      <c r="W27" s="10">
        <v>3658</v>
      </c>
      <c r="X27" s="10">
        <v>844</v>
      </c>
      <c r="Y27" s="3">
        <f t="shared" si="4"/>
        <v>7638</v>
      </c>
      <c r="AA27" s="10">
        <v>1816</v>
      </c>
      <c r="AB27" s="10">
        <v>2156</v>
      </c>
      <c r="AC27" s="10">
        <v>546</v>
      </c>
      <c r="AD27" s="10">
        <f t="shared" si="12"/>
        <v>4518</v>
      </c>
      <c r="AF27" s="10">
        <v>987</v>
      </c>
      <c r="AG27" s="10">
        <v>1261</v>
      </c>
      <c r="AH27" s="10">
        <v>95</v>
      </c>
      <c r="AI27" s="10">
        <f t="shared" si="13"/>
        <v>2343</v>
      </c>
      <c r="AJ27" s="141"/>
      <c r="AK27" s="8">
        <f t="shared" si="5"/>
        <v>-45.64977973568282</v>
      </c>
      <c r="AL27" s="8">
        <f t="shared" si="6"/>
        <v>-41.512059369202227</v>
      </c>
      <c r="AM27" s="8">
        <f t="shared" si="14"/>
        <v>-82.600732600732599</v>
      </c>
      <c r="AN27" s="8">
        <f t="shared" si="7"/>
        <v>-48.140770252324039</v>
      </c>
      <c r="AO27" s="141"/>
      <c r="AP27" s="8">
        <f t="shared" si="8"/>
        <v>-86.455331412103746</v>
      </c>
      <c r="AQ27" s="8">
        <f t="shared" si="9"/>
        <v>-86.560801449429832</v>
      </c>
      <c r="AR27" s="8">
        <f t="shared" si="10"/>
        <v>-96.368501529051983</v>
      </c>
      <c r="AS27" s="8">
        <f t="shared" si="11"/>
        <v>-87.851291091983825</v>
      </c>
    </row>
    <row r="28" spans="1:45" s="27" customFormat="1" ht="15" customHeight="1" x14ac:dyDescent="0.25">
      <c r="A28" s="27" t="s">
        <v>20</v>
      </c>
      <c r="B28" s="10">
        <v>1960</v>
      </c>
      <c r="C28" s="10">
        <v>1417</v>
      </c>
      <c r="D28" s="10">
        <v>321</v>
      </c>
      <c r="E28" s="10">
        <f t="shared" si="0"/>
        <v>3698</v>
      </c>
      <c r="G28" s="10">
        <v>1697</v>
      </c>
      <c r="H28" s="10">
        <v>922</v>
      </c>
      <c r="I28" s="10">
        <v>213</v>
      </c>
      <c r="J28" s="10">
        <f t="shared" si="1"/>
        <v>2832</v>
      </c>
      <c r="L28" s="10">
        <v>1280</v>
      </c>
      <c r="M28" s="10">
        <v>834</v>
      </c>
      <c r="N28" s="10">
        <v>132</v>
      </c>
      <c r="O28" s="10">
        <f t="shared" si="2"/>
        <v>2246</v>
      </c>
      <c r="Q28" s="10">
        <v>881</v>
      </c>
      <c r="R28" s="10">
        <v>622</v>
      </c>
      <c r="S28" s="10">
        <v>128</v>
      </c>
      <c r="T28" s="10">
        <f t="shared" si="3"/>
        <v>1631</v>
      </c>
      <c r="V28" s="10">
        <v>764</v>
      </c>
      <c r="W28" s="10">
        <v>489</v>
      </c>
      <c r="X28" s="10">
        <v>101</v>
      </c>
      <c r="Y28" s="3">
        <f t="shared" si="4"/>
        <v>1354</v>
      </c>
      <c r="AA28" s="10">
        <v>592</v>
      </c>
      <c r="AB28" s="10">
        <v>714</v>
      </c>
      <c r="AC28" s="10">
        <v>142</v>
      </c>
      <c r="AD28" s="10">
        <f t="shared" si="12"/>
        <v>1448</v>
      </c>
      <c r="AF28" s="10">
        <v>452</v>
      </c>
      <c r="AG28" s="10">
        <v>690</v>
      </c>
      <c r="AH28" s="10">
        <v>43</v>
      </c>
      <c r="AI28" s="10">
        <f t="shared" si="13"/>
        <v>1185</v>
      </c>
      <c r="AJ28" s="141"/>
      <c r="AK28" s="8">
        <f t="shared" si="5"/>
        <v>-23.648648648648649</v>
      </c>
      <c r="AL28" s="8">
        <f t="shared" si="6"/>
        <v>-3.3613445378151261</v>
      </c>
      <c r="AM28" s="8">
        <f t="shared" si="14"/>
        <v>-69.718309859154928</v>
      </c>
      <c r="AN28" s="8">
        <f t="shared" si="7"/>
        <v>-18.162983425414364</v>
      </c>
      <c r="AO28" s="141"/>
      <c r="AP28" s="8">
        <f t="shared" si="8"/>
        <v>-76.938775510204081</v>
      </c>
      <c r="AQ28" s="8">
        <f t="shared" si="9"/>
        <v>-51.305575158786162</v>
      </c>
      <c r="AR28" s="8">
        <f t="shared" si="10"/>
        <v>-86.604361370716504</v>
      </c>
      <c r="AS28" s="8">
        <f t="shared" si="11"/>
        <v>-67.955651703623573</v>
      </c>
    </row>
    <row r="29" spans="1:45" s="277" customFormat="1" ht="15" customHeight="1" x14ac:dyDescent="0.25">
      <c r="B29" s="10"/>
      <c r="C29" s="10"/>
      <c r="D29" s="10"/>
      <c r="E29" s="10"/>
      <c r="G29" s="10"/>
      <c r="H29" s="10"/>
      <c r="I29" s="10"/>
      <c r="J29" s="10"/>
      <c r="L29" s="10"/>
      <c r="M29" s="10"/>
      <c r="N29" s="10"/>
      <c r="O29" s="10"/>
      <c r="Q29" s="10"/>
      <c r="R29" s="10"/>
      <c r="S29" s="10"/>
      <c r="T29" s="10"/>
      <c r="V29" s="10"/>
      <c r="W29" s="10"/>
      <c r="X29" s="10"/>
      <c r="Y29" s="3"/>
      <c r="AA29" s="10"/>
      <c r="AB29" s="10"/>
      <c r="AC29" s="10"/>
      <c r="AD29" s="10"/>
      <c r="AF29" s="10"/>
      <c r="AG29" s="10"/>
      <c r="AH29" s="10"/>
      <c r="AI29" s="10"/>
      <c r="AK29" s="179"/>
      <c r="AL29" s="179"/>
      <c r="AM29" s="179"/>
      <c r="AN29" s="179"/>
      <c r="AP29" s="179"/>
      <c r="AQ29" s="179"/>
      <c r="AR29" s="179"/>
      <c r="AS29" s="179"/>
    </row>
    <row r="30" spans="1:45" s="136" customFormat="1" ht="15" customHeight="1" x14ac:dyDescent="0.25">
      <c r="A30" s="33" t="s">
        <v>21</v>
      </c>
      <c r="B30" s="137">
        <v>14242</v>
      </c>
      <c r="C30" s="137">
        <v>41390</v>
      </c>
      <c r="D30" s="137">
        <v>4778</v>
      </c>
      <c r="E30" s="137">
        <f t="shared" si="0"/>
        <v>60410</v>
      </c>
      <c r="G30" s="34">
        <v>10751</v>
      </c>
      <c r="H30" s="34">
        <v>34185</v>
      </c>
      <c r="I30" s="34">
        <v>4787</v>
      </c>
      <c r="J30" s="34">
        <f t="shared" si="1"/>
        <v>49723</v>
      </c>
      <c r="L30" s="34">
        <v>9112</v>
      </c>
      <c r="M30" s="34">
        <v>27503</v>
      </c>
      <c r="N30" s="34">
        <v>3515</v>
      </c>
      <c r="O30" s="34">
        <f t="shared" si="2"/>
        <v>40130</v>
      </c>
      <c r="Q30" s="34">
        <v>6872</v>
      </c>
      <c r="R30" s="34">
        <v>22328</v>
      </c>
      <c r="S30" s="34">
        <v>2524</v>
      </c>
      <c r="T30" s="34">
        <f t="shared" si="3"/>
        <v>31724</v>
      </c>
      <c r="V30" s="34">
        <v>5997</v>
      </c>
      <c r="W30" s="34">
        <v>17966</v>
      </c>
      <c r="X30" s="34">
        <v>2144</v>
      </c>
      <c r="Y30" s="78">
        <f t="shared" si="4"/>
        <v>26107</v>
      </c>
      <c r="AA30" s="137">
        <v>4272</v>
      </c>
      <c r="AB30" s="137">
        <v>15398</v>
      </c>
      <c r="AC30" s="137">
        <v>1252</v>
      </c>
      <c r="AD30" s="137">
        <f t="shared" si="12"/>
        <v>20922</v>
      </c>
      <c r="AF30" s="34">
        <v>5339</v>
      </c>
      <c r="AG30" s="34">
        <v>17408</v>
      </c>
      <c r="AH30" s="34">
        <v>460</v>
      </c>
      <c r="AI30" s="34">
        <f t="shared" si="13"/>
        <v>23207</v>
      </c>
      <c r="AK30" s="8">
        <f t="shared" si="5"/>
        <v>24.976591760299627</v>
      </c>
      <c r="AL30" s="8">
        <f t="shared" si="6"/>
        <v>13.053643330302636</v>
      </c>
      <c r="AM30" s="8">
        <f t="shared" si="14"/>
        <v>-63.258785942492011</v>
      </c>
      <c r="AN30" s="8">
        <f t="shared" si="7"/>
        <v>10.921518019309817</v>
      </c>
      <c r="AP30" s="36">
        <f t="shared" si="8"/>
        <v>-62.512287600056169</v>
      </c>
      <c r="AQ30" s="36">
        <f t="shared" si="9"/>
        <v>-57.941531770959166</v>
      </c>
      <c r="AR30" s="36">
        <f t="shared" si="10"/>
        <v>-90.372540812055263</v>
      </c>
      <c r="AS30" s="8">
        <f t="shared" si="11"/>
        <v>-61.584174805495785</v>
      </c>
    </row>
    <row r="31" spans="1:45" s="136" customFormat="1" ht="15" customHeight="1" x14ac:dyDescent="0.25">
      <c r="A31" s="33" t="s">
        <v>22</v>
      </c>
      <c r="B31" s="137">
        <v>8083</v>
      </c>
      <c r="C31" s="137">
        <v>7215</v>
      </c>
      <c r="D31" s="137">
        <v>1046</v>
      </c>
      <c r="E31" s="137">
        <f t="shared" si="0"/>
        <v>16344</v>
      </c>
      <c r="G31" s="34">
        <v>6036</v>
      </c>
      <c r="H31" s="34">
        <v>5844</v>
      </c>
      <c r="I31" s="34">
        <v>867</v>
      </c>
      <c r="J31" s="34">
        <f t="shared" si="1"/>
        <v>12747</v>
      </c>
      <c r="L31" s="34">
        <v>4012</v>
      </c>
      <c r="M31" s="34">
        <v>4892</v>
      </c>
      <c r="N31" s="34">
        <v>783</v>
      </c>
      <c r="O31" s="34">
        <f t="shared" si="2"/>
        <v>9687</v>
      </c>
      <c r="Q31" s="34">
        <v>3492</v>
      </c>
      <c r="R31" s="34">
        <v>3834</v>
      </c>
      <c r="S31" s="34">
        <v>509</v>
      </c>
      <c r="T31" s="34">
        <f t="shared" si="3"/>
        <v>7835</v>
      </c>
      <c r="V31" s="34">
        <v>2492</v>
      </c>
      <c r="W31" s="34">
        <v>2878</v>
      </c>
      <c r="X31" s="34">
        <v>396</v>
      </c>
      <c r="Y31" s="78">
        <f t="shared" si="4"/>
        <v>5766</v>
      </c>
      <c r="AA31" s="137">
        <v>1211</v>
      </c>
      <c r="AB31" s="137">
        <v>1568</v>
      </c>
      <c r="AC31" s="137">
        <v>183</v>
      </c>
      <c r="AD31" s="137">
        <f t="shared" si="12"/>
        <v>2962</v>
      </c>
      <c r="AF31" s="34">
        <v>699</v>
      </c>
      <c r="AG31" s="34">
        <v>693</v>
      </c>
      <c r="AH31" s="34">
        <v>42</v>
      </c>
      <c r="AI31" s="34">
        <f t="shared" si="13"/>
        <v>1434</v>
      </c>
      <c r="AK31" s="8">
        <f t="shared" si="5"/>
        <v>-42.279108175061928</v>
      </c>
      <c r="AL31" s="8">
        <f t="shared" si="6"/>
        <v>-55.803571428571431</v>
      </c>
      <c r="AM31" s="8">
        <f t="shared" si="14"/>
        <v>-77.049180327868854</v>
      </c>
      <c r="AN31" s="8">
        <f t="shared" si="7"/>
        <v>-51.586765698852119</v>
      </c>
      <c r="AP31" s="36">
        <f t="shared" si="8"/>
        <v>-91.352220710132386</v>
      </c>
      <c r="AQ31" s="36">
        <f t="shared" si="9"/>
        <v>-90.395010395010402</v>
      </c>
      <c r="AR31" s="36">
        <f t="shared" si="10"/>
        <v>-95.984703632887189</v>
      </c>
      <c r="AS31" s="8">
        <f t="shared" si="11"/>
        <v>-91.226138032305442</v>
      </c>
    </row>
    <row r="32" spans="1:45" s="136" customFormat="1" ht="15" customHeight="1" x14ac:dyDescent="0.25">
      <c r="A32" s="33" t="s">
        <v>23</v>
      </c>
      <c r="B32" s="137">
        <v>23199</v>
      </c>
      <c r="C32" s="137">
        <v>54761</v>
      </c>
      <c r="D32" s="137">
        <v>3586</v>
      </c>
      <c r="E32" s="137">
        <f t="shared" si="0"/>
        <v>81546</v>
      </c>
      <c r="G32" s="34">
        <v>15470</v>
      </c>
      <c r="H32" s="34">
        <v>34727</v>
      </c>
      <c r="I32" s="34">
        <v>2794</v>
      </c>
      <c r="J32" s="34">
        <f t="shared" si="1"/>
        <v>52991</v>
      </c>
      <c r="L32" s="34">
        <v>12136</v>
      </c>
      <c r="M32" s="34">
        <v>28607</v>
      </c>
      <c r="N32" s="34">
        <v>1849</v>
      </c>
      <c r="O32" s="34">
        <f t="shared" si="2"/>
        <v>42592</v>
      </c>
      <c r="Q32" s="34">
        <v>10572</v>
      </c>
      <c r="R32" s="34">
        <v>26846</v>
      </c>
      <c r="S32" s="34">
        <v>1442</v>
      </c>
      <c r="T32" s="34">
        <f t="shared" si="3"/>
        <v>38860</v>
      </c>
      <c r="V32" s="34">
        <v>10397</v>
      </c>
      <c r="W32" s="34">
        <v>28139</v>
      </c>
      <c r="X32" s="34">
        <v>1512</v>
      </c>
      <c r="Y32" s="78">
        <f t="shared" si="4"/>
        <v>40048</v>
      </c>
      <c r="AA32" s="137">
        <v>8190</v>
      </c>
      <c r="AB32" s="137">
        <v>21422</v>
      </c>
      <c r="AC32" s="137">
        <v>753</v>
      </c>
      <c r="AD32" s="137">
        <f t="shared" si="12"/>
        <v>30365</v>
      </c>
      <c r="AF32" s="34">
        <v>9385</v>
      </c>
      <c r="AG32" s="34">
        <v>20544</v>
      </c>
      <c r="AH32" s="34">
        <v>134</v>
      </c>
      <c r="AI32" s="34">
        <f t="shared" si="13"/>
        <v>30063</v>
      </c>
      <c r="AK32" s="8">
        <f>(AF32-AA32)/AA32*100</f>
        <v>14.590964590964592</v>
      </c>
      <c r="AL32" s="8">
        <f>(AG32-AB32)/AB32*100</f>
        <v>-4.0985902343385305</v>
      </c>
      <c r="AM32" s="8">
        <f>(AH32-AC32)/AC32*100</f>
        <v>-82.204515272244365</v>
      </c>
      <c r="AN32" s="8">
        <f>(AI32-AD32)/AD32*100</f>
        <v>-0.99456611230034575</v>
      </c>
      <c r="AP32" s="36">
        <f t="shared" si="8"/>
        <v>-59.545670071985853</v>
      </c>
      <c r="AQ32" s="36">
        <f t="shared" si="9"/>
        <v>-62.484249739778306</v>
      </c>
      <c r="AR32" s="36">
        <f t="shared" si="10"/>
        <v>-96.263245956497485</v>
      </c>
      <c r="AS32" s="8">
        <f t="shared" si="11"/>
        <v>-63.133691413435365</v>
      </c>
    </row>
    <row r="33" spans="1:45" s="136" customFormat="1" ht="15" customHeight="1" x14ac:dyDescent="0.25">
      <c r="A33" s="33" t="s">
        <v>24</v>
      </c>
      <c r="B33" s="137">
        <v>23352</v>
      </c>
      <c r="C33" s="137">
        <v>20676</v>
      </c>
      <c r="D33" s="137">
        <v>6038</v>
      </c>
      <c r="E33" s="137">
        <f t="shared" si="0"/>
        <v>50066</v>
      </c>
      <c r="G33" s="34">
        <v>17599</v>
      </c>
      <c r="H33" s="34">
        <v>16469</v>
      </c>
      <c r="I33" s="34">
        <v>4922</v>
      </c>
      <c r="J33" s="34">
        <f t="shared" si="1"/>
        <v>38990</v>
      </c>
      <c r="L33" s="34">
        <v>13476</v>
      </c>
      <c r="M33" s="34">
        <v>12361</v>
      </c>
      <c r="N33" s="34">
        <v>3903</v>
      </c>
      <c r="O33" s="34">
        <f t="shared" si="2"/>
        <v>29740</v>
      </c>
      <c r="Q33" s="34">
        <v>9505</v>
      </c>
      <c r="R33" s="34">
        <v>8719</v>
      </c>
      <c r="S33" s="34">
        <v>2630</v>
      </c>
      <c r="T33" s="34">
        <f t="shared" si="3"/>
        <v>20854</v>
      </c>
      <c r="V33" s="34">
        <v>8538</v>
      </c>
      <c r="W33" s="34">
        <v>7766</v>
      </c>
      <c r="X33" s="34">
        <v>2225</v>
      </c>
      <c r="Y33" s="78">
        <f t="shared" si="4"/>
        <v>18529</v>
      </c>
      <c r="AA33" s="137">
        <v>4714</v>
      </c>
      <c r="AB33" s="137">
        <v>4680</v>
      </c>
      <c r="AC33" s="137">
        <v>901</v>
      </c>
      <c r="AD33" s="137">
        <f t="shared" si="12"/>
        <v>10295</v>
      </c>
      <c r="AF33" s="34">
        <v>2598</v>
      </c>
      <c r="AG33" s="34">
        <v>2661</v>
      </c>
      <c r="AH33" s="34">
        <v>79</v>
      </c>
      <c r="AI33" s="34">
        <f t="shared" si="13"/>
        <v>5338</v>
      </c>
      <c r="AK33" s="8">
        <f t="shared" ref="AK33:AK35" si="15">(AF33-AA33)/AA33*100</f>
        <v>-44.88756894357234</v>
      </c>
      <c r="AL33" s="8">
        <f t="shared" ref="AL33:AL35" si="16">(AG33-AB33)/AB33*100</f>
        <v>-43.141025641025642</v>
      </c>
      <c r="AM33" s="8">
        <f t="shared" ref="AM33:AM35" si="17">(AH33-AC33)/AC33*100</f>
        <v>-91.231964483906765</v>
      </c>
      <c r="AN33" s="8">
        <f t="shared" ref="AN33:AN35" si="18">(AI33-AD33)/AD33*100</f>
        <v>-48.149587178241866</v>
      </c>
      <c r="AP33" s="36">
        <f t="shared" si="8"/>
        <v>-88.874614594039059</v>
      </c>
      <c r="AQ33" s="36">
        <f t="shared" si="9"/>
        <v>-87.130005803830528</v>
      </c>
      <c r="AR33" s="36">
        <f t="shared" si="10"/>
        <v>-98.691619741636302</v>
      </c>
      <c r="AS33" s="8">
        <f t="shared" si="11"/>
        <v>-89.338073742659688</v>
      </c>
    </row>
    <row r="34" spans="1:45" s="136" customFormat="1" ht="15" customHeight="1" x14ac:dyDescent="0.25">
      <c r="A34" s="33" t="s">
        <v>25</v>
      </c>
      <c r="B34" s="137">
        <v>9247</v>
      </c>
      <c r="C34" s="137">
        <v>10800</v>
      </c>
      <c r="D34" s="137">
        <v>2937</v>
      </c>
      <c r="E34" s="137">
        <f t="shared" si="0"/>
        <v>22984</v>
      </c>
      <c r="G34" s="34">
        <v>7529</v>
      </c>
      <c r="H34" s="34">
        <v>7547</v>
      </c>
      <c r="I34" s="34">
        <v>2257</v>
      </c>
      <c r="J34" s="34">
        <f t="shared" si="1"/>
        <v>17333</v>
      </c>
      <c r="L34" s="34">
        <v>5857</v>
      </c>
      <c r="M34" s="34">
        <v>6355</v>
      </c>
      <c r="N34" s="34">
        <v>1617</v>
      </c>
      <c r="O34" s="34">
        <f t="shared" si="2"/>
        <v>13829</v>
      </c>
      <c r="Q34" s="34">
        <v>4344</v>
      </c>
      <c r="R34" s="34">
        <v>4671</v>
      </c>
      <c r="S34" s="34">
        <v>1123</v>
      </c>
      <c r="T34" s="34">
        <f t="shared" si="3"/>
        <v>10138</v>
      </c>
      <c r="V34" s="34">
        <v>3900</v>
      </c>
      <c r="W34" s="34">
        <v>4147</v>
      </c>
      <c r="X34" s="34">
        <v>945</v>
      </c>
      <c r="Y34" s="78">
        <f t="shared" si="4"/>
        <v>8992</v>
      </c>
      <c r="AA34" s="137">
        <v>2408</v>
      </c>
      <c r="AB34" s="137">
        <v>2870</v>
      </c>
      <c r="AC34" s="137">
        <v>688</v>
      </c>
      <c r="AD34" s="137">
        <f t="shared" si="12"/>
        <v>5966</v>
      </c>
      <c r="AF34" s="34">
        <v>1439</v>
      </c>
      <c r="AG34" s="34">
        <v>1951</v>
      </c>
      <c r="AH34" s="34">
        <v>138</v>
      </c>
      <c r="AI34" s="34">
        <f t="shared" si="13"/>
        <v>3528</v>
      </c>
      <c r="AK34" s="8">
        <f t="shared" si="15"/>
        <v>-40.240863787375417</v>
      </c>
      <c r="AL34" s="8">
        <f t="shared" si="16"/>
        <v>-32.020905923344948</v>
      </c>
      <c r="AM34" s="8">
        <f t="shared" si="17"/>
        <v>-79.941860465116278</v>
      </c>
      <c r="AN34" s="8">
        <f t="shared" si="18"/>
        <v>-40.86490110626886</v>
      </c>
      <c r="AP34" s="36">
        <f t="shared" si="8"/>
        <v>-84.438196171731377</v>
      </c>
      <c r="AQ34" s="36">
        <f t="shared" si="9"/>
        <v>-81.93518518518519</v>
      </c>
      <c r="AR34" s="36">
        <f t="shared" si="10"/>
        <v>-95.301327885597559</v>
      </c>
      <c r="AS34" s="8">
        <f t="shared" si="11"/>
        <v>-84.650191437521755</v>
      </c>
    </row>
    <row r="35" spans="1:45" s="33" customFormat="1" ht="15" customHeight="1" x14ac:dyDescent="0.25">
      <c r="A35" s="33" t="s">
        <v>26</v>
      </c>
      <c r="B35" s="34">
        <v>78123</v>
      </c>
      <c r="C35" s="34">
        <v>134842</v>
      </c>
      <c r="D35" s="34">
        <v>18385</v>
      </c>
      <c r="E35" s="34">
        <f t="shared" si="0"/>
        <v>231350</v>
      </c>
      <c r="G35" s="78">
        <f>G30+G31+G32+G33+G34</f>
        <v>57385</v>
      </c>
      <c r="H35" s="78">
        <f t="shared" ref="H35:I35" si="19">H30+H31+H32+H33+H34</f>
        <v>98772</v>
      </c>
      <c r="I35" s="78">
        <f t="shared" si="19"/>
        <v>15627</v>
      </c>
      <c r="J35" s="78">
        <f>J30+J31+J32+J33+J34</f>
        <v>171784</v>
      </c>
      <c r="L35" s="78">
        <f>L30+L31+L32+L33+L34</f>
        <v>44593</v>
      </c>
      <c r="M35" s="78">
        <f t="shared" ref="M35:O35" si="20">M30+M31+M32+M33+M34</f>
        <v>79718</v>
      </c>
      <c r="N35" s="78">
        <f t="shared" si="20"/>
        <v>11667</v>
      </c>
      <c r="O35" s="78">
        <f t="shared" si="20"/>
        <v>135978</v>
      </c>
      <c r="Q35" s="78">
        <f>Q30+Q31+Q32+Q33+Q34</f>
        <v>34785</v>
      </c>
      <c r="R35" s="78">
        <f t="shared" ref="R35:S35" si="21">R30+R31+R32+R33+R34</f>
        <v>66398</v>
      </c>
      <c r="S35" s="78">
        <f t="shared" si="21"/>
        <v>8228</v>
      </c>
      <c r="T35" s="78">
        <f t="shared" si="3"/>
        <v>109411</v>
      </c>
      <c r="V35" s="78">
        <f>V30+V31+V32+V33+V34</f>
        <v>31324</v>
      </c>
      <c r="W35" s="78">
        <f t="shared" ref="W35:Y35" si="22">W30+W31+W32+W33+W34</f>
        <v>60896</v>
      </c>
      <c r="X35" s="78">
        <f t="shared" si="22"/>
        <v>7222</v>
      </c>
      <c r="Y35" s="78">
        <f t="shared" si="22"/>
        <v>99442</v>
      </c>
      <c r="AA35" s="34">
        <f>AA30+AA31+AA32+AA33+AA34</f>
        <v>20795</v>
      </c>
      <c r="AB35" s="34">
        <f t="shared" ref="AB35:AC35" si="23">AB30+AB31+AB32+AB33+AB34</f>
        <v>45938</v>
      </c>
      <c r="AC35" s="34">
        <f t="shared" si="23"/>
        <v>3777</v>
      </c>
      <c r="AD35" s="34">
        <f t="shared" si="12"/>
        <v>70510</v>
      </c>
      <c r="AF35" s="34">
        <f>AF34+AF33+AF32+AF31+AF30</f>
        <v>19460</v>
      </c>
      <c r="AG35" s="34">
        <f>AG34+AG33+AG32+AG31+AG30</f>
        <v>43257</v>
      </c>
      <c r="AH35" s="34">
        <f>AH34+AH33+AH32+AH31+AH30</f>
        <v>853</v>
      </c>
      <c r="AI35" s="34">
        <v>63570</v>
      </c>
      <c r="AK35" s="8">
        <f t="shared" si="15"/>
        <v>-6.4198124549170466</v>
      </c>
      <c r="AL35" s="8">
        <f t="shared" si="16"/>
        <v>-5.8361269537202318</v>
      </c>
      <c r="AM35" s="8">
        <f t="shared" si="17"/>
        <v>-77.415938575589095</v>
      </c>
      <c r="AN35" s="8">
        <f t="shared" si="18"/>
        <v>-9.8425755212026669</v>
      </c>
      <c r="AP35" s="36">
        <f t="shared" si="8"/>
        <v>-75.090562318395342</v>
      </c>
      <c r="AQ35" s="36">
        <f t="shared" si="9"/>
        <v>-67.920232568487563</v>
      </c>
      <c r="AR35" s="36">
        <f t="shared" si="10"/>
        <v>-95.360348109872177</v>
      </c>
      <c r="AS35" s="8">
        <f t="shared" si="11"/>
        <v>-72.522152582666948</v>
      </c>
    </row>
    <row r="36" spans="1:45" ht="15" customHeight="1" x14ac:dyDescent="0.25">
      <c r="A36" s="1"/>
      <c r="B36" s="14"/>
      <c r="C36" s="14"/>
      <c r="D36" s="14"/>
      <c r="E36" s="14"/>
      <c r="F36" s="1"/>
      <c r="G36" s="1"/>
      <c r="H36" s="1"/>
      <c r="I36" s="1"/>
      <c r="J36" s="92"/>
      <c r="K36" s="92"/>
      <c r="L36" s="1"/>
      <c r="M36" s="1"/>
      <c r="N36" s="1"/>
      <c r="O36" s="92"/>
      <c r="P36" s="92"/>
      <c r="Q36" s="1"/>
      <c r="R36" s="1"/>
      <c r="S36" s="1"/>
      <c r="T36" s="1"/>
      <c r="U36" s="1"/>
      <c r="V36" s="1"/>
      <c r="W36" s="1"/>
      <c r="X36" s="1"/>
      <c r="Y36" s="92"/>
      <c r="Z36" s="92"/>
      <c r="AA36" s="16"/>
      <c r="AB36" s="16"/>
      <c r="AC36" s="16"/>
      <c r="AD36" s="16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8" spans="1:45" x14ac:dyDescent="0.25">
      <c r="AP38" s="98"/>
      <c r="AQ38" s="98"/>
    </row>
    <row r="39" spans="1:45" x14ac:dyDescent="0.25">
      <c r="AP39" s="98"/>
      <c r="AQ39" s="98"/>
    </row>
    <row r="41" spans="1:45" ht="15" customHeight="1" x14ac:dyDescent="0.25"/>
    <row r="57" spans="15:16" x14ac:dyDescent="0.25">
      <c r="O57" s="10"/>
      <c r="P57" s="10"/>
    </row>
    <row r="90" ht="15" customHeight="1" x14ac:dyDescent="0.25"/>
  </sheetData>
  <mergeCells count="10">
    <mergeCell ref="A4:A5"/>
    <mergeCell ref="AP4:AS4"/>
    <mergeCell ref="B4:E4"/>
    <mergeCell ref="G4:J4"/>
    <mergeCell ref="L4:O4"/>
    <mergeCell ref="Q4:T4"/>
    <mergeCell ref="V4:Y4"/>
    <mergeCell ref="AA4:AD4"/>
    <mergeCell ref="AF4:AI4"/>
    <mergeCell ref="AK4:AN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T36"/>
  <sheetViews>
    <sheetView zoomScale="106" zoomScaleNormal="106" workbookViewId="0"/>
  </sheetViews>
  <sheetFormatPr defaultColWidth="8.85546875" defaultRowHeight="15" x14ac:dyDescent="0.25"/>
  <cols>
    <col min="1" max="1" width="26.5703125" customWidth="1"/>
    <col min="2" max="2" width="17.85546875" bestFit="1" customWidth="1"/>
    <col min="3" max="3" width="14.7109375" bestFit="1" customWidth="1"/>
    <col min="4" max="4" width="15.85546875" bestFit="1" customWidth="1"/>
    <col min="5" max="5" width="6.42578125" bestFit="1" customWidth="1"/>
    <col min="6" max="6" width="0.85546875" customWidth="1"/>
    <col min="7" max="7" width="17.85546875" bestFit="1" customWidth="1"/>
    <col min="8" max="8" width="14.7109375" bestFit="1" customWidth="1"/>
    <col min="9" max="9" width="15.85546875" bestFit="1" customWidth="1"/>
    <col min="10" max="10" width="6.42578125" bestFit="1" customWidth="1"/>
    <col min="11" max="11" width="0.85546875" customWidth="1"/>
    <col min="12" max="12" width="17.85546875" bestFit="1" customWidth="1"/>
    <col min="13" max="13" width="14.7109375" bestFit="1" customWidth="1"/>
    <col min="14" max="14" width="15.85546875" bestFit="1" customWidth="1"/>
    <col min="15" max="15" width="6.42578125" bestFit="1" customWidth="1"/>
    <col min="16" max="16" width="0.85546875" customWidth="1"/>
    <col min="17" max="17" width="17.85546875" bestFit="1" customWidth="1"/>
    <col min="18" max="18" width="14.7109375" bestFit="1" customWidth="1"/>
    <col min="19" max="19" width="15.85546875" bestFit="1" customWidth="1"/>
    <col min="20" max="20" width="6.42578125" bestFit="1" customWidth="1"/>
    <col min="21" max="21" width="0.85546875" customWidth="1"/>
    <col min="22" max="22" width="17.85546875" bestFit="1" customWidth="1"/>
    <col min="23" max="23" width="14.7109375" bestFit="1" customWidth="1"/>
    <col min="24" max="24" width="15.85546875" bestFit="1" customWidth="1"/>
    <col min="25" max="25" width="6.42578125" bestFit="1" customWidth="1"/>
    <col min="26" max="26" width="0.85546875" customWidth="1"/>
    <col min="27" max="27" width="17.85546875" bestFit="1" customWidth="1"/>
    <col min="28" max="28" width="14.7109375" bestFit="1" customWidth="1"/>
    <col min="29" max="29" width="15.85546875" bestFit="1" customWidth="1"/>
    <col min="30" max="30" width="6.42578125" bestFit="1" customWidth="1"/>
    <col min="31" max="31" width="0.85546875" customWidth="1"/>
    <col min="32" max="32" width="17.85546875" style="141" bestFit="1" customWidth="1"/>
    <col min="33" max="33" width="14.7109375" style="141" bestFit="1" customWidth="1"/>
    <col min="34" max="34" width="15.85546875" style="141" bestFit="1" customWidth="1"/>
    <col min="35" max="35" width="15.7109375" style="141" bestFit="1" customWidth="1"/>
    <col min="36" max="36" width="0.85546875" style="141" customWidth="1"/>
    <col min="37" max="37" width="17.85546875" style="141" bestFit="1" customWidth="1"/>
    <col min="38" max="38" width="14.7109375" style="141" bestFit="1" customWidth="1"/>
    <col min="39" max="39" width="15.85546875" style="141" bestFit="1" customWidth="1"/>
    <col min="40" max="40" width="6.5703125" style="141" bestFit="1" customWidth="1"/>
    <col min="41" max="41" width="0.85546875" style="141" customWidth="1"/>
    <col min="42" max="42" width="17.85546875" bestFit="1" customWidth="1"/>
    <col min="43" max="43" width="14.7109375" bestFit="1" customWidth="1"/>
    <col min="44" max="44" width="15.85546875" bestFit="1" customWidth="1"/>
    <col min="45" max="45" width="6.42578125" bestFit="1" customWidth="1"/>
  </cols>
  <sheetData>
    <row r="1" spans="1:46" s="27" customFormat="1" x14ac:dyDescent="0.25">
      <c r="A1" s="144" t="s">
        <v>528</v>
      </c>
      <c r="B1" s="12"/>
      <c r="C1" s="12"/>
      <c r="D1" s="12"/>
      <c r="E1" s="2"/>
      <c r="F1" s="2"/>
      <c r="G1" s="2"/>
      <c r="H1" s="2"/>
      <c r="I1" s="2"/>
      <c r="J1" s="10"/>
      <c r="K1" s="10"/>
      <c r="L1" s="2"/>
      <c r="M1" s="2"/>
      <c r="N1" s="2"/>
      <c r="O1" s="10"/>
      <c r="P1" s="10"/>
      <c r="Q1" s="2"/>
      <c r="R1" s="2"/>
      <c r="S1" s="2"/>
      <c r="T1" s="2"/>
      <c r="U1" s="2"/>
      <c r="V1" s="2"/>
      <c r="W1" s="2"/>
      <c r="Y1" s="10"/>
      <c r="Z1" s="10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46" s="27" customFormat="1" x14ac:dyDescent="0.25">
      <c r="A2" s="116" t="s">
        <v>78</v>
      </c>
      <c r="B2" s="12"/>
      <c r="C2" s="12"/>
      <c r="D2" s="12"/>
      <c r="E2" s="2"/>
      <c r="F2" s="2"/>
      <c r="G2" s="2"/>
      <c r="H2" s="2"/>
      <c r="I2" s="2"/>
      <c r="J2" s="10"/>
      <c r="K2" s="10"/>
      <c r="L2" s="2"/>
      <c r="M2" s="2"/>
      <c r="N2" s="2"/>
      <c r="O2" s="10"/>
      <c r="P2" s="10"/>
      <c r="Q2" s="2"/>
      <c r="R2" s="2"/>
      <c r="S2" s="2"/>
      <c r="T2" s="2"/>
      <c r="U2" s="2"/>
      <c r="V2" s="2"/>
      <c r="W2" s="2"/>
      <c r="X2" s="2"/>
      <c r="Y2" s="10"/>
      <c r="Z2" s="10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6" s="7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267"/>
      <c r="K3" s="267"/>
      <c r="L3" s="14"/>
      <c r="M3" s="14"/>
      <c r="N3" s="14"/>
      <c r="O3" s="267"/>
      <c r="P3" s="267"/>
      <c r="Q3" s="14"/>
      <c r="R3" s="14"/>
      <c r="S3" s="14"/>
      <c r="T3" s="14"/>
      <c r="U3" s="14"/>
      <c r="V3" s="14"/>
      <c r="W3" s="14"/>
      <c r="X3" s="14"/>
      <c r="Y3" s="267"/>
      <c r="Z3" s="267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2"/>
    </row>
    <row r="4" spans="1:46" s="27" customFormat="1" x14ac:dyDescent="0.25">
      <c r="A4" s="509" t="s">
        <v>48</v>
      </c>
      <c r="B4" s="511">
        <v>2013</v>
      </c>
      <c r="C4" s="511"/>
      <c r="D4" s="511"/>
      <c r="E4" s="511"/>
      <c r="G4" s="493">
        <v>2014</v>
      </c>
      <c r="H4" s="493"/>
      <c r="I4" s="493"/>
      <c r="J4" s="493"/>
      <c r="K4" s="10"/>
      <c r="L4" s="493">
        <v>2015</v>
      </c>
      <c r="M4" s="493"/>
      <c r="N4" s="493"/>
      <c r="O4" s="493"/>
      <c r="P4" s="10"/>
      <c r="Q4" s="515">
        <v>2016</v>
      </c>
      <c r="R4" s="515"/>
      <c r="S4" s="515"/>
      <c r="T4" s="515"/>
      <c r="U4" s="2"/>
      <c r="V4" s="515">
        <v>2017</v>
      </c>
      <c r="W4" s="515"/>
      <c r="X4" s="515"/>
      <c r="Y4" s="515"/>
      <c r="Z4" s="10"/>
      <c r="AA4" s="515">
        <v>2018</v>
      </c>
      <c r="AB4" s="515"/>
      <c r="AC4" s="515"/>
      <c r="AD4" s="515"/>
      <c r="AE4" s="2"/>
      <c r="AF4" s="515">
        <v>2019</v>
      </c>
      <c r="AG4" s="515"/>
      <c r="AH4" s="515"/>
      <c r="AI4" s="515"/>
      <c r="AJ4" s="2"/>
      <c r="AK4" s="516" t="s">
        <v>93</v>
      </c>
      <c r="AL4" s="516"/>
      <c r="AM4" s="516"/>
      <c r="AN4" s="516"/>
      <c r="AO4" s="2"/>
      <c r="AP4" s="516" t="s">
        <v>94</v>
      </c>
      <c r="AQ4" s="516"/>
      <c r="AR4" s="516"/>
      <c r="AS4" s="516"/>
    </row>
    <row r="5" spans="1:46" s="27" customFormat="1" x14ac:dyDescent="0.25">
      <c r="A5" s="510"/>
      <c r="B5" s="14" t="s">
        <v>47</v>
      </c>
      <c r="C5" s="14" t="s">
        <v>46</v>
      </c>
      <c r="D5" s="14" t="s">
        <v>49</v>
      </c>
      <c r="E5" s="1" t="s">
        <v>0</v>
      </c>
      <c r="F5" s="1"/>
      <c r="G5" s="14" t="s">
        <v>47</v>
      </c>
      <c r="H5" s="14" t="s">
        <v>46</v>
      </c>
      <c r="I5" s="14" t="s">
        <v>49</v>
      </c>
      <c r="J5" s="1" t="s">
        <v>0</v>
      </c>
      <c r="K5" s="92"/>
      <c r="L5" s="14" t="s">
        <v>47</v>
      </c>
      <c r="M5" s="14" t="s">
        <v>46</v>
      </c>
      <c r="N5" s="14" t="s">
        <v>49</v>
      </c>
      <c r="O5" s="1" t="s">
        <v>0</v>
      </c>
      <c r="P5" s="10"/>
      <c r="Q5" s="14" t="s">
        <v>47</v>
      </c>
      <c r="R5" s="14" t="s">
        <v>46</v>
      </c>
      <c r="S5" s="14" t="s">
        <v>49</v>
      </c>
      <c r="T5" s="1" t="s">
        <v>0</v>
      </c>
      <c r="U5" s="1"/>
      <c r="V5" s="14" t="s">
        <v>47</v>
      </c>
      <c r="W5" s="14" t="s">
        <v>46</v>
      </c>
      <c r="X5" s="14" t="s">
        <v>49</v>
      </c>
      <c r="Y5" s="1" t="s">
        <v>0</v>
      </c>
      <c r="Z5" s="92"/>
      <c r="AA5" s="14" t="s">
        <v>47</v>
      </c>
      <c r="AB5" s="14" t="s">
        <v>46</v>
      </c>
      <c r="AC5" s="14" t="s">
        <v>49</v>
      </c>
      <c r="AD5" s="1" t="s">
        <v>0</v>
      </c>
      <c r="AE5" s="1"/>
      <c r="AF5" s="14" t="s">
        <v>47</v>
      </c>
      <c r="AG5" s="14" t="s">
        <v>46</v>
      </c>
      <c r="AH5" s="14" t="s">
        <v>49</v>
      </c>
      <c r="AI5" s="1" t="s">
        <v>0</v>
      </c>
      <c r="AJ5" s="1"/>
      <c r="AK5" s="14" t="s">
        <v>47</v>
      </c>
      <c r="AL5" s="14" t="s">
        <v>46</v>
      </c>
      <c r="AM5" s="14" t="s">
        <v>49</v>
      </c>
      <c r="AN5" s="1" t="s">
        <v>0</v>
      </c>
      <c r="AO5" s="1"/>
      <c r="AP5" s="14" t="s">
        <v>47</v>
      </c>
      <c r="AQ5" s="14" t="s">
        <v>46</v>
      </c>
      <c r="AR5" s="14" t="s">
        <v>49</v>
      </c>
      <c r="AS5" s="1" t="s">
        <v>0</v>
      </c>
    </row>
    <row r="6" spans="1:46" s="277" customFormat="1" x14ac:dyDescent="0.25">
      <c r="A6" s="262"/>
      <c r="B6" s="12"/>
      <c r="C6" s="12"/>
      <c r="D6" s="12"/>
      <c r="E6" s="2"/>
      <c r="F6" s="2"/>
      <c r="G6" s="12"/>
      <c r="H6" s="12"/>
      <c r="I6" s="12"/>
      <c r="J6" s="2"/>
      <c r="K6" s="10"/>
      <c r="L6" s="12"/>
      <c r="M6" s="12"/>
      <c r="N6" s="12"/>
      <c r="O6" s="2"/>
      <c r="P6" s="10"/>
      <c r="Q6" s="12"/>
      <c r="R6" s="12"/>
      <c r="S6" s="12"/>
      <c r="T6" s="2"/>
      <c r="U6" s="2"/>
      <c r="V6" s="12"/>
      <c r="W6" s="12"/>
      <c r="X6" s="12"/>
      <c r="Y6" s="2"/>
      <c r="Z6" s="10"/>
      <c r="AA6" s="12"/>
      <c r="AB6" s="12"/>
      <c r="AC6" s="12"/>
      <c r="AD6" s="2"/>
      <c r="AE6" s="2"/>
      <c r="AF6" s="12"/>
      <c r="AG6" s="12"/>
      <c r="AH6" s="12"/>
      <c r="AI6" s="2"/>
      <c r="AJ6" s="2"/>
      <c r="AK6" s="12"/>
      <c r="AL6" s="12"/>
      <c r="AM6" s="12"/>
      <c r="AN6" s="2"/>
      <c r="AO6" s="2"/>
      <c r="AP6" s="12"/>
      <c r="AQ6" s="12"/>
      <c r="AR6" s="12"/>
      <c r="AS6" s="2"/>
    </row>
    <row r="7" spans="1:46" s="27" customFormat="1" x14ac:dyDescent="0.25">
      <c r="A7" s="27" t="s">
        <v>37</v>
      </c>
      <c r="B7" s="13">
        <v>27.814982090017132</v>
      </c>
      <c r="C7" s="13">
        <v>60.193116337019163</v>
      </c>
      <c r="D7" s="13">
        <v>11.991901572963712</v>
      </c>
      <c r="E7" s="13">
        <v>100</v>
      </c>
      <c r="G7" s="13">
        <v>33.457734651987309</v>
      </c>
      <c r="H7" s="13">
        <v>54.506437768240346</v>
      </c>
      <c r="I7" s="13">
        <v>12.035827579772345</v>
      </c>
      <c r="J7" s="13">
        <v>100</v>
      </c>
      <c r="K7" s="10"/>
      <c r="L7" s="13">
        <v>28.344502357905188</v>
      </c>
      <c r="M7" s="13">
        <v>58.128567882849346</v>
      </c>
      <c r="N7" s="13">
        <v>13.526929759245471</v>
      </c>
      <c r="O7" s="13">
        <v>100</v>
      </c>
      <c r="P7" s="10"/>
      <c r="Q7" s="13">
        <v>26.874787919918564</v>
      </c>
      <c r="R7" s="13">
        <v>63.624024431625379</v>
      </c>
      <c r="S7" s="13">
        <v>9.5011876484560567</v>
      </c>
      <c r="T7" s="13">
        <v>100</v>
      </c>
      <c r="V7" s="13">
        <v>28.163074039362701</v>
      </c>
      <c r="W7" s="13">
        <v>56.935332708528584</v>
      </c>
      <c r="X7" s="13">
        <v>14.901593252108716</v>
      </c>
      <c r="Y7" s="13">
        <v>100</v>
      </c>
      <c r="Z7" s="10"/>
      <c r="AA7" s="8">
        <v>29.47976878612717</v>
      </c>
      <c r="AB7" s="8">
        <v>53.179190751445084</v>
      </c>
      <c r="AC7" s="8">
        <v>17.341040462427745</v>
      </c>
      <c r="AD7" s="8">
        <v>100</v>
      </c>
      <c r="AF7" s="8">
        <f>'Tav13'!AF7/'Tav13'!$AI7*100</f>
        <v>34.405940594059402</v>
      </c>
      <c r="AG7" s="8">
        <f>'Tav13'!AG7/'Tav13'!$AI7*100</f>
        <v>62.623762376237622</v>
      </c>
      <c r="AH7" s="8">
        <f>'Tav13'!AH7/'Tav13'!$AI7*100</f>
        <v>2.9702970297029703</v>
      </c>
      <c r="AI7" s="8">
        <f>'Tav13'!AI7/'Tav13'!$AI7*100</f>
        <v>100</v>
      </c>
      <c r="AJ7" s="141"/>
      <c r="AK7" s="8">
        <f>AF7-AA7</f>
        <v>4.9261718079322314</v>
      </c>
      <c r="AL7" s="8">
        <f>AG7-AB7</f>
        <v>9.4445716247925375</v>
      </c>
      <c r="AM7" s="8">
        <f>AH7-AC7</f>
        <v>-14.370743432724776</v>
      </c>
      <c r="AN7" s="8">
        <f>AI7-AD7</f>
        <v>0</v>
      </c>
      <c r="AO7" s="141"/>
      <c r="AP7" s="8">
        <f>AF7-B7</f>
        <v>6.5909585040422698</v>
      </c>
      <c r="AQ7" s="8">
        <f>AG7-C7</f>
        <v>2.430646039218459</v>
      </c>
      <c r="AR7" s="8">
        <f>AH7-D7</f>
        <v>-9.021604543260743</v>
      </c>
      <c r="AS7" s="8">
        <f>AI7-E7</f>
        <v>0</v>
      </c>
    </row>
    <row r="8" spans="1:46" s="27" customFormat="1" x14ac:dyDescent="0.25">
      <c r="A8" s="277" t="s">
        <v>117</v>
      </c>
      <c r="B8" s="13">
        <v>12.987012987012985</v>
      </c>
      <c r="C8" s="13">
        <v>66.233766233766232</v>
      </c>
      <c r="D8" s="13">
        <v>20.779220779220779</v>
      </c>
      <c r="E8" s="13">
        <v>100</v>
      </c>
      <c r="G8" s="13">
        <v>9.8591549295774641</v>
      </c>
      <c r="H8" s="13">
        <v>84.507042253521121</v>
      </c>
      <c r="I8" s="13">
        <v>5.6338028169014089</v>
      </c>
      <c r="J8" s="13">
        <v>100</v>
      </c>
      <c r="K8" s="10"/>
      <c r="L8" s="13">
        <v>4.6875</v>
      </c>
      <c r="M8" s="13">
        <v>73.4375</v>
      </c>
      <c r="N8" s="13">
        <v>21.875</v>
      </c>
      <c r="O8" s="13">
        <v>100</v>
      </c>
      <c r="P8" s="10"/>
      <c r="Q8" s="13">
        <v>9.375</v>
      </c>
      <c r="R8" s="13">
        <v>75</v>
      </c>
      <c r="S8" s="13">
        <v>15.625</v>
      </c>
      <c r="T8" s="13">
        <v>100</v>
      </c>
      <c r="V8" s="13">
        <v>17.391304347826086</v>
      </c>
      <c r="W8" s="13">
        <v>80.434782608695656</v>
      </c>
      <c r="X8" s="13">
        <v>2.1739130434782608</v>
      </c>
      <c r="Y8" s="13">
        <v>100</v>
      </c>
      <c r="Z8" s="10"/>
      <c r="AA8" s="8">
        <v>33.333333333333329</v>
      </c>
      <c r="AB8" s="8">
        <v>66.666666666666657</v>
      </c>
      <c r="AC8" s="8">
        <v>0</v>
      </c>
      <c r="AD8" s="8">
        <v>100</v>
      </c>
      <c r="AF8" s="8">
        <v>0</v>
      </c>
      <c r="AG8" s="8">
        <v>0</v>
      </c>
      <c r="AH8" s="8">
        <v>0</v>
      </c>
      <c r="AI8" s="322">
        <v>100</v>
      </c>
      <c r="AJ8" s="141"/>
      <c r="AK8" s="8">
        <f t="shared" ref="AK8:AK35" si="0">AF8-AA8</f>
        <v>-33.333333333333329</v>
      </c>
      <c r="AL8" s="8">
        <f t="shared" ref="AL8:AL35" si="1">AG8-AB8</f>
        <v>-66.666666666666657</v>
      </c>
      <c r="AM8" s="8">
        <f t="shared" ref="AM8:AM35" si="2">AH8-AC8</f>
        <v>0</v>
      </c>
      <c r="AN8" s="322">
        <f t="shared" ref="AN8:AN35" si="3">AI8-AD8</f>
        <v>0</v>
      </c>
      <c r="AO8" s="141"/>
      <c r="AP8" s="8">
        <f t="shared" ref="AP8:AP27" si="4">AF8-B8</f>
        <v>-12.987012987012985</v>
      </c>
      <c r="AQ8" s="8">
        <f t="shared" ref="AQ8:AQ27" si="5">AG8-C8</f>
        <v>-66.233766233766232</v>
      </c>
      <c r="AR8" s="8">
        <f t="shared" ref="AR8:AR27" si="6">AH8-D8</f>
        <v>-20.779220779220779</v>
      </c>
      <c r="AS8" s="322">
        <f t="shared" ref="AS8:AS27" si="7">AI8-E8</f>
        <v>0</v>
      </c>
    </row>
    <row r="9" spans="1:46" s="27" customFormat="1" x14ac:dyDescent="0.25">
      <c r="A9" s="27" t="s">
        <v>5</v>
      </c>
      <c r="B9" s="13">
        <v>35.557819663779924</v>
      </c>
      <c r="C9" s="13">
        <v>51.146204788588889</v>
      </c>
      <c r="D9" s="13">
        <v>13.295975547631178</v>
      </c>
      <c r="E9" s="13">
        <v>100</v>
      </c>
      <c r="G9" s="13">
        <v>31.967213114754102</v>
      </c>
      <c r="H9" s="13">
        <v>53.395784543325533</v>
      </c>
      <c r="I9" s="13">
        <v>14.637002341920374</v>
      </c>
      <c r="J9" s="13">
        <v>100</v>
      </c>
      <c r="K9" s="10"/>
      <c r="L9" s="13">
        <v>36.385350318471339</v>
      </c>
      <c r="M9" s="13">
        <v>49.522292993630572</v>
      </c>
      <c r="N9" s="13">
        <v>14.092356687898089</v>
      </c>
      <c r="O9" s="13">
        <v>100</v>
      </c>
      <c r="P9" s="10"/>
      <c r="Q9" s="13">
        <v>9.375</v>
      </c>
      <c r="R9" s="13">
        <v>75</v>
      </c>
      <c r="S9" s="13">
        <v>15.625</v>
      </c>
      <c r="T9" s="13">
        <v>100</v>
      </c>
      <c r="V9" s="13">
        <v>47.904191616766468</v>
      </c>
      <c r="W9" s="13">
        <v>45.269461077844312</v>
      </c>
      <c r="X9" s="13">
        <v>6.8263473053892216</v>
      </c>
      <c r="Y9" s="13">
        <v>100</v>
      </c>
      <c r="Z9" s="10"/>
      <c r="AA9" s="8">
        <v>33.626373626373628</v>
      </c>
      <c r="AB9" s="8">
        <v>56.703296703296701</v>
      </c>
      <c r="AC9" s="8">
        <v>9.6703296703296715</v>
      </c>
      <c r="AD9" s="8">
        <v>100</v>
      </c>
      <c r="AF9" s="8">
        <f>'Tav13'!AF9/'Tav13'!$AI9*100</f>
        <v>25.912408759124091</v>
      </c>
      <c r="AG9" s="8">
        <f>'Tav13'!AG9/'Tav13'!$AI9*100</f>
        <v>72.262773722627742</v>
      </c>
      <c r="AH9" s="8">
        <f>'Tav13'!AH9/'Tav13'!$AI9*100</f>
        <v>1.824817518248175</v>
      </c>
      <c r="AI9" s="8">
        <f>'Tav13'!AI9/'Tav13'!$AI9*100</f>
        <v>100</v>
      </c>
      <c r="AJ9" s="141"/>
      <c r="AK9" s="8">
        <f t="shared" si="0"/>
        <v>-7.7139648672495369</v>
      </c>
      <c r="AL9" s="8">
        <f t="shared" si="1"/>
        <v>15.559477019331041</v>
      </c>
      <c r="AM9" s="8">
        <f t="shared" si="2"/>
        <v>-7.845512152081497</v>
      </c>
      <c r="AN9" s="8">
        <f t="shared" si="3"/>
        <v>0</v>
      </c>
      <c r="AO9" s="141"/>
      <c r="AP9" s="8">
        <f t="shared" si="4"/>
        <v>-9.645410904655833</v>
      </c>
      <c r="AQ9" s="8">
        <f t="shared" si="5"/>
        <v>21.116568934038852</v>
      </c>
      <c r="AR9" s="8">
        <f t="shared" si="6"/>
        <v>-11.471158029383004</v>
      </c>
      <c r="AS9" s="8">
        <f t="shared" si="7"/>
        <v>0</v>
      </c>
    </row>
    <row r="10" spans="1:46" s="27" customFormat="1" x14ac:dyDescent="0.25">
      <c r="A10" s="27" t="s">
        <v>6</v>
      </c>
      <c r="B10" s="13">
        <v>22.614487285607037</v>
      </c>
      <c r="C10" s="13">
        <v>70.203468786694643</v>
      </c>
      <c r="D10" s="13">
        <v>7.1820439276983201</v>
      </c>
      <c r="E10" s="13">
        <v>100</v>
      </c>
      <c r="G10" s="13">
        <v>19.736996595045202</v>
      </c>
      <c r="H10" s="13">
        <v>71.133028061524001</v>
      </c>
      <c r="I10" s="13">
        <v>9.129975343430786</v>
      </c>
      <c r="J10" s="13">
        <v>100</v>
      </c>
      <c r="L10" s="13">
        <v>21.592248641499669</v>
      </c>
      <c r="M10" s="13">
        <v>70.417756821252979</v>
      </c>
      <c r="N10" s="13">
        <v>7.9899945372473482</v>
      </c>
      <c r="O10" s="13">
        <v>100</v>
      </c>
      <c r="P10" s="10"/>
      <c r="Q10" s="13">
        <v>20.616147817959597</v>
      </c>
      <c r="R10" s="13">
        <v>71.69099144438853</v>
      </c>
      <c r="S10" s="13">
        <v>7.6928607376518796</v>
      </c>
      <c r="T10" s="13">
        <v>100</v>
      </c>
      <c r="V10" s="13">
        <v>21.600554304521047</v>
      </c>
      <c r="W10" s="13">
        <v>70.743114498527632</v>
      </c>
      <c r="X10" s="13">
        <v>7.6563311969513252</v>
      </c>
      <c r="Y10" s="13">
        <v>100</v>
      </c>
      <c r="Z10" s="10"/>
      <c r="AA10" s="8">
        <v>19.710189295372214</v>
      </c>
      <c r="AB10" s="8">
        <v>74.891576100821467</v>
      </c>
      <c r="AC10" s="8">
        <v>5.3982346038063165</v>
      </c>
      <c r="AD10" s="8">
        <v>100</v>
      </c>
      <c r="AF10" s="8">
        <f>'Tav13'!AF10/'Tav13'!$AI10*100</f>
        <v>22.766212437303032</v>
      </c>
      <c r="AG10" s="8">
        <f>'Tav13'!AG10/'Tav13'!$AI10*100</f>
        <v>75.267433086244395</v>
      </c>
      <c r="AH10" s="8">
        <f>'Tav13'!AH10/'Tav13'!$AI10*100</f>
        <v>1.9663544764525722</v>
      </c>
      <c r="AI10" s="8">
        <f>'Tav13'!AI10/'Tav13'!$AI10*100</f>
        <v>100</v>
      </c>
      <c r="AJ10" s="141"/>
      <c r="AK10" s="8">
        <f t="shared" si="0"/>
        <v>3.0560231419308188</v>
      </c>
      <c r="AL10" s="8">
        <f t="shared" si="1"/>
        <v>0.37585698542292789</v>
      </c>
      <c r="AM10" s="8">
        <f t="shared" si="2"/>
        <v>-3.431880127353744</v>
      </c>
      <c r="AN10" s="8">
        <f t="shared" si="3"/>
        <v>0</v>
      </c>
      <c r="AO10" s="141"/>
      <c r="AP10" s="8">
        <f t="shared" si="4"/>
        <v>0.15172515169599521</v>
      </c>
      <c r="AQ10" s="8">
        <f t="shared" si="5"/>
        <v>5.0639642995497525</v>
      </c>
      <c r="AR10" s="8">
        <f t="shared" si="6"/>
        <v>-5.2156894512457477</v>
      </c>
      <c r="AS10" s="8">
        <f t="shared" si="7"/>
        <v>0</v>
      </c>
    </row>
    <row r="11" spans="1:46" s="27" customFormat="1" x14ac:dyDescent="0.25">
      <c r="A11" s="277" t="s">
        <v>118</v>
      </c>
      <c r="B11" s="13">
        <v>47.17832957110609</v>
      </c>
      <c r="C11" s="13">
        <v>48.306997742663654</v>
      </c>
      <c r="D11" s="13">
        <v>4.5146726862302486</v>
      </c>
      <c r="E11" s="13">
        <v>100</v>
      </c>
      <c r="G11" s="13">
        <v>49.278846153846153</v>
      </c>
      <c r="H11" s="13">
        <v>44.471153846153847</v>
      </c>
      <c r="I11" s="13">
        <v>6.25</v>
      </c>
      <c r="J11" s="13">
        <v>100</v>
      </c>
      <c r="L11" s="13">
        <v>30.153846153846153</v>
      </c>
      <c r="M11" s="13">
        <v>67.692307692307693</v>
      </c>
      <c r="N11" s="13">
        <v>2.1538461538461537</v>
      </c>
      <c r="O11" s="13">
        <v>100</v>
      </c>
      <c r="P11" s="10"/>
      <c r="Q11" s="13">
        <v>47.290640394088669</v>
      </c>
      <c r="R11" s="13">
        <v>50.738916256157637</v>
      </c>
      <c r="S11" s="13">
        <v>1.9704433497536946</v>
      </c>
      <c r="T11" s="13">
        <v>100</v>
      </c>
      <c r="V11" s="13">
        <v>37.853107344632768</v>
      </c>
      <c r="W11" s="13">
        <v>59.887005649717516</v>
      </c>
      <c r="X11" s="13">
        <v>2.2598870056497176</v>
      </c>
      <c r="Y11" s="13">
        <v>100</v>
      </c>
      <c r="Z11" s="10"/>
      <c r="AA11" s="8">
        <v>20</v>
      </c>
      <c r="AB11" s="8">
        <v>73.333333333333329</v>
      </c>
      <c r="AC11" s="8">
        <v>6.666666666666667</v>
      </c>
      <c r="AD11" s="8">
        <v>100</v>
      </c>
      <c r="AF11" s="8">
        <f>'Tav13'!AF11/'Tav13'!$AI11*100</f>
        <v>42.105263157894733</v>
      </c>
      <c r="AG11" s="8">
        <f>'Tav13'!AG11/'Tav13'!$AI11*100</f>
        <v>57.894736842105267</v>
      </c>
      <c r="AH11" s="8">
        <f>'Tav13'!AH11/'Tav13'!$AI11*100</f>
        <v>0</v>
      </c>
      <c r="AI11" s="8">
        <f>'Tav13'!AI11/'Tav13'!$AI11*100</f>
        <v>100</v>
      </c>
      <c r="AJ11" s="141"/>
      <c r="AK11" s="8">
        <f t="shared" si="0"/>
        <v>22.105263157894733</v>
      </c>
      <c r="AL11" s="8">
        <f t="shared" si="1"/>
        <v>-15.438596491228061</v>
      </c>
      <c r="AM11" s="8">
        <f t="shared" si="2"/>
        <v>-6.666666666666667</v>
      </c>
      <c r="AN11" s="8">
        <f t="shared" si="3"/>
        <v>0</v>
      </c>
      <c r="AO11" s="141"/>
      <c r="AP11" s="8">
        <f t="shared" si="4"/>
        <v>-5.0730664132113574</v>
      </c>
      <c r="AQ11" s="8">
        <f t="shared" si="5"/>
        <v>9.5877390994416132</v>
      </c>
      <c r="AR11" s="8">
        <f t="shared" si="6"/>
        <v>-4.5146726862302486</v>
      </c>
      <c r="AS11" s="8">
        <f t="shared" si="7"/>
        <v>0</v>
      </c>
    </row>
    <row r="12" spans="1:46" s="180" customFormat="1" x14ac:dyDescent="0.25">
      <c r="A12" s="180" t="s">
        <v>3</v>
      </c>
      <c r="B12" s="181">
        <v>49.122807017543856</v>
      </c>
      <c r="C12" s="181">
        <v>36.84210526315789</v>
      </c>
      <c r="D12" s="181">
        <v>14.035087719298245</v>
      </c>
      <c r="E12" s="181">
        <v>100</v>
      </c>
      <c r="G12" s="181">
        <v>42.391304347826086</v>
      </c>
      <c r="H12" s="181">
        <v>48.913043478260867</v>
      </c>
      <c r="I12" s="181">
        <v>8.695652173913043</v>
      </c>
      <c r="J12" s="181">
        <v>100</v>
      </c>
      <c r="L12" s="181">
        <v>44.444444444444443</v>
      </c>
      <c r="M12" s="181">
        <v>50.505050505050505</v>
      </c>
      <c r="N12" s="181">
        <v>5.0505050505050502</v>
      </c>
      <c r="O12" s="181">
        <v>100</v>
      </c>
      <c r="Q12" s="181">
        <v>34.545454545454547</v>
      </c>
      <c r="R12" s="181">
        <v>63.636363636363633</v>
      </c>
      <c r="S12" s="181">
        <v>1.8181818181818181</v>
      </c>
      <c r="T12" s="181">
        <v>100</v>
      </c>
      <c r="V12" s="181">
        <v>54.237288135593218</v>
      </c>
      <c r="W12" s="181">
        <v>40.677966101694921</v>
      </c>
      <c r="X12" s="181">
        <v>5.0847457627118651</v>
      </c>
      <c r="Y12" s="181">
        <v>100</v>
      </c>
      <c r="Z12" s="40"/>
      <c r="AA12" s="38">
        <v>33.333333333333329</v>
      </c>
      <c r="AB12" s="38">
        <v>66.666666666666657</v>
      </c>
      <c r="AC12" s="38">
        <v>0</v>
      </c>
      <c r="AD12" s="38">
        <v>100</v>
      </c>
      <c r="AF12" s="38">
        <f>'Tav13'!AF12/'Tav13'!$AI12*100</f>
        <v>100</v>
      </c>
      <c r="AG12" s="38">
        <f>'Tav13'!AG12/'Tav13'!$AI12*100</f>
        <v>0</v>
      </c>
      <c r="AH12" s="38">
        <f>'Tav13'!AH12/'Tav13'!$AI12*100</f>
        <v>0</v>
      </c>
      <c r="AI12" s="38">
        <f>'Tav13'!AI12/'Tav13'!$AI12*100</f>
        <v>100</v>
      </c>
      <c r="AK12" s="38">
        <f t="shared" si="0"/>
        <v>66.666666666666671</v>
      </c>
      <c r="AL12" s="38">
        <f t="shared" si="1"/>
        <v>-66.666666666666657</v>
      </c>
      <c r="AM12" s="38">
        <f t="shared" si="2"/>
        <v>0</v>
      </c>
      <c r="AN12" s="38">
        <f t="shared" si="3"/>
        <v>0</v>
      </c>
      <c r="AP12" s="38">
        <f t="shared" si="4"/>
        <v>50.877192982456144</v>
      </c>
      <c r="AQ12" s="38">
        <f t="shared" si="5"/>
        <v>-36.84210526315789</v>
      </c>
      <c r="AR12" s="38">
        <f t="shared" si="6"/>
        <v>-14.035087719298245</v>
      </c>
      <c r="AS12" s="38">
        <f t="shared" si="7"/>
        <v>0</v>
      </c>
    </row>
    <row r="13" spans="1:46" s="180" customFormat="1" x14ac:dyDescent="0.25">
      <c r="A13" s="180" t="s">
        <v>4</v>
      </c>
      <c r="B13" s="181">
        <v>46.504559270516715</v>
      </c>
      <c r="C13" s="181">
        <v>52.27963525835866</v>
      </c>
      <c r="D13" s="181">
        <v>1.21580547112462</v>
      </c>
      <c r="E13" s="181">
        <v>100</v>
      </c>
      <c r="G13" s="181">
        <v>51.23456790123457</v>
      </c>
      <c r="H13" s="181">
        <v>43.209876543209873</v>
      </c>
      <c r="I13" s="181">
        <v>5.5555555555555554</v>
      </c>
      <c r="J13" s="181">
        <v>100</v>
      </c>
      <c r="L13" s="181">
        <v>23.893805309734514</v>
      </c>
      <c r="M13" s="181">
        <v>75.221238938053091</v>
      </c>
      <c r="N13" s="181">
        <v>0.88495575221238942</v>
      </c>
      <c r="O13" s="181">
        <v>100</v>
      </c>
      <c r="Q13" s="181">
        <v>52.027027027027032</v>
      </c>
      <c r="R13" s="181">
        <v>45.945945945945951</v>
      </c>
      <c r="S13" s="181">
        <v>2.0270270270270272</v>
      </c>
      <c r="T13" s="181">
        <v>100</v>
      </c>
      <c r="V13" s="181">
        <v>29.66101694915254</v>
      </c>
      <c r="W13" s="181">
        <v>69.491525423728817</v>
      </c>
      <c r="X13" s="181">
        <v>0.84745762711864403</v>
      </c>
      <c r="Y13" s="181">
        <v>100</v>
      </c>
      <c r="Z13" s="40"/>
      <c r="AA13" s="38">
        <v>16.666666666666664</v>
      </c>
      <c r="AB13" s="38">
        <v>75</v>
      </c>
      <c r="AC13" s="38">
        <v>8.3333333333333321</v>
      </c>
      <c r="AD13" s="38">
        <v>100</v>
      </c>
      <c r="AF13" s="38">
        <f>'Tav13'!AF13/'Tav13'!$AI13*100</f>
        <v>38.888888888888893</v>
      </c>
      <c r="AG13" s="38">
        <f>'Tav13'!AG13/'Tav13'!$AI13*100</f>
        <v>61.111111111111114</v>
      </c>
      <c r="AH13" s="38">
        <f>'Tav13'!AH13/'Tav13'!$AI13*100</f>
        <v>0</v>
      </c>
      <c r="AI13" s="38">
        <f>'Tav13'!AI13/'Tav13'!$AI13*100</f>
        <v>100</v>
      </c>
      <c r="AK13" s="38">
        <f t="shared" si="0"/>
        <v>22.222222222222229</v>
      </c>
      <c r="AL13" s="38">
        <f t="shared" si="1"/>
        <v>-13.888888888888886</v>
      </c>
      <c r="AM13" s="38">
        <f t="shared" si="2"/>
        <v>-8.3333333333333321</v>
      </c>
      <c r="AN13" s="38">
        <f t="shared" si="3"/>
        <v>0</v>
      </c>
      <c r="AP13" s="38">
        <f t="shared" si="4"/>
        <v>-7.6156703816278224</v>
      </c>
      <c r="AQ13" s="38">
        <f t="shared" si="5"/>
        <v>8.8314758527524546</v>
      </c>
      <c r="AR13" s="38">
        <f t="shared" si="6"/>
        <v>-1.21580547112462</v>
      </c>
      <c r="AS13" s="38">
        <f t="shared" si="7"/>
        <v>0</v>
      </c>
    </row>
    <row r="14" spans="1:46" s="27" customFormat="1" x14ac:dyDescent="0.25">
      <c r="A14" s="27" t="s">
        <v>7</v>
      </c>
      <c r="B14" s="13">
        <v>58.390410958904106</v>
      </c>
      <c r="C14" s="13">
        <v>29.654420921544212</v>
      </c>
      <c r="D14" s="13">
        <v>11.955168119551681</v>
      </c>
      <c r="E14" s="13">
        <v>100</v>
      </c>
      <c r="G14" s="13">
        <v>54.824366385060031</v>
      </c>
      <c r="H14" s="13">
        <v>32.61449533125834</v>
      </c>
      <c r="I14" s="13">
        <v>12.561138283681636</v>
      </c>
      <c r="J14" s="13">
        <v>100</v>
      </c>
      <c r="L14" s="13">
        <v>51.063829787234042</v>
      </c>
      <c r="M14" s="13">
        <v>34.291240674219395</v>
      </c>
      <c r="N14" s="13">
        <v>14.644929538546561</v>
      </c>
      <c r="O14" s="13">
        <v>100</v>
      </c>
      <c r="Q14" s="13">
        <v>52.951635846372689</v>
      </c>
      <c r="R14" s="13">
        <v>34.281650071123757</v>
      </c>
      <c r="S14" s="13">
        <v>12.766714082503555</v>
      </c>
      <c r="T14" s="13">
        <v>100</v>
      </c>
      <c r="V14" s="13">
        <v>49.273743016759774</v>
      </c>
      <c r="W14" s="13">
        <v>35.47486033519553</v>
      </c>
      <c r="X14" s="13">
        <v>15.251396648044693</v>
      </c>
      <c r="Y14" s="13">
        <v>100</v>
      </c>
      <c r="Z14" s="10"/>
      <c r="AA14" s="8">
        <v>55.794392523364486</v>
      </c>
      <c r="AB14" s="8">
        <v>32.710280373831772</v>
      </c>
      <c r="AC14" s="8">
        <v>11.495327102803738</v>
      </c>
      <c r="AD14" s="8">
        <v>100</v>
      </c>
      <c r="AF14" s="8">
        <f>'Tav13'!AF14/'Tav13'!$AI14*100</f>
        <v>50.423728813559322</v>
      </c>
      <c r="AG14" s="8">
        <f>'Tav13'!AG14/'Tav13'!$AI14*100</f>
        <v>43.855932203389827</v>
      </c>
      <c r="AH14" s="8">
        <f>'Tav13'!AH14/'Tav13'!$AI14*100</f>
        <v>5.7203389830508478</v>
      </c>
      <c r="AI14" s="8">
        <f>'Tav13'!AI14/'Tav13'!$AI14*100</f>
        <v>100</v>
      </c>
      <c r="AJ14" s="141"/>
      <c r="AK14" s="8">
        <f t="shared" si="0"/>
        <v>-5.3706637098051644</v>
      </c>
      <c r="AL14" s="8">
        <f t="shared" si="1"/>
        <v>11.145651829558055</v>
      </c>
      <c r="AM14" s="8">
        <f t="shared" si="2"/>
        <v>-5.7749881197528907</v>
      </c>
      <c r="AN14" s="8">
        <f t="shared" si="3"/>
        <v>0</v>
      </c>
      <c r="AO14" s="141"/>
      <c r="AP14" s="8">
        <f t="shared" si="4"/>
        <v>-7.9666821453447838</v>
      </c>
      <c r="AQ14" s="8">
        <f t="shared" si="5"/>
        <v>14.201511281845615</v>
      </c>
      <c r="AR14" s="8">
        <f t="shared" si="6"/>
        <v>-6.2348291365008333</v>
      </c>
      <c r="AS14" s="8">
        <f t="shared" si="7"/>
        <v>0</v>
      </c>
    </row>
    <row r="15" spans="1:46" s="27" customFormat="1" x14ac:dyDescent="0.25">
      <c r="A15" s="27" t="s">
        <v>50</v>
      </c>
      <c r="B15" s="13">
        <v>61.317747077577046</v>
      </c>
      <c r="C15" s="13">
        <v>35.281615302869291</v>
      </c>
      <c r="D15" s="13">
        <v>3.4006376195536663</v>
      </c>
      <c r="E15" s="13">
        <v>100</v>
      </c>
      <c r="G15" s="13">
        <v>53.325272067714636</v>
      </c>
      <c r="H15" s="13">
        <v>42.442563482466753</v>
      </c>
      <c r="I15" s="13">
        <v>4.2321644498186215</v>
      </c>
      <c r="J15" s="13">
        <v>100</v>
      </c>
      <c r="L15" s="13">
        <v>43.421052631578952</v>
      </c>
      <c r="M15" s="13">
        <v>53.94736842105263</v>
      </c>
      <c r="N15" s="13">
        <v>2.6315789473684208</v>
      </c>
      <c r="O15" s="13">
        <v>100</v>
      </c>
      <c r="Q15" s="13">
        <v>58.994708994709001</v>
      </c>
      <c r="R15" s="13">
        <v>34.391534391534393</v>
      </c>
      <c r="S15" s="13">
        <v>6.6137566137566131</v>
      </c>
      <c r="T15" s="13">
        <v>100</v>
      </c>
      <c r="V15" s="13">
        <v>52.739726027397261</v>
      </c>
      <c r="W15" s="13">
        <v>38.698630136986303</v>
      </c>
      <c r="X15" s="13">
        <v>8.5616438356164384</v>
      </c>
      <c r="Y15" s="13">
        <v>100</v>
      </c>
      <c r="Z15" s="10"/>
      <c r="AA15" s="8">
        <v>42.281879194630875</v>
      </c>
      <c r="AB15" s="8">
        <v>55.70469798657718</v>
      </c>
      <c r="AC15" s="8">
        <v>2.0134228187919461</v>
      </c>
      <c r="AD15" s="8">
        <v>100</v>
      </c>
      <c r="AF15" s="8">
        <f>'Tav13'!AF15/'Tav13'!$AI15*100</f>
        <v>69.411764705882348</v>
      </c>
      <c r="AG15" s="8">
        <f>'Tav13'!AG15/'Tav13'!$AI15*100</f>
        <v>30.588235294117649</v>
      </c>
      <c r="AH15" s="8">
        <f>'Tav13'!AH15/'Tav13'!$AI15*100</f>
        <v>0</v>
      </c>
      <c r="AI15" s="8">
        <f>'Tav13'!AI15/'Tav13'!$AI15*100</f>
        <v>100</v>
      </c>
      <c r="AJ15" s="141"/>
      <c r="AK15" s="8">
        <f t="shared" si="0"/>
        <v>27.129885511251473</v>
      </c>
      <c r="AL15" s="8">
        <f t="shared" si="1"/>
        <v>-25.116462692459532</v>
      </c>
      <c r="AM15" s="8">
        <f t="shared" si="2"/>
        <v>-2.0134228187919461</v>
      </c>
      <c r="AN15" s="8">
        <f t="shared" si="3"/>
        <v>0</v>
      </c>
      <c r="AO15" s="141"/>
      <c r="AP15" s="8">
        <f t="shared" si="4"/>
        <v>8.094017628305302</v>
      </c>
      <c r="AQ15" s="8">
        <f t="shared" si="5"/>
        <v>-4.6933800087516424</v>
      </c>
      <c r="AR15" s="8">
        <f t="shared" si="6"/>
        <v>-3.4006376195536663</v>
      </c>
      <c r="AS15" s="8">
        <f t="shared" si="7"/>
        <v>0</v>
      </c>
    </row>
    <row r="16" spans="1:46" s="27" customFormat="1" x14ac:dyDescent="0.25">
      <c r="A16" s="27" t="s">
        <v>8</v>
      </c>
      <c r="B16" s="13">
        <v>41.541705716963449</v>
      </c>
      <c r="C16" s="13">
        <v>55.810684161199617</v>
      </c>
      <c r="D16" s="13">
        <v>2.6476101218369257</v>
      </c>
      <c r="E16" s="13">
        <v>100</v>
      </c>
      <c r="G16" s="13">
        <v>41.735655152726238</v>
      </c>
      <c r="H16" s="13">
        <v>54.824436197544955</v>
      </c>
      <c r="I16" s="13">
        <v>3.4399086497288041</v>
      </c>
      <c r="J16" s="13">
        <v>100</v>
      </c>
      <c r="L16" s="13">
        <v>35.331946283336485</v>
      </c>
      <c r="M16" s="13">
        <v>60.24210327217704</v>
      </c>
      <c r="N16" s="13">
        <v>4.4259504444864763</v>
      </c>
      <c r="O16" s="13">
        <v>100</v>
      </c>
      <c r="Q16" s="13">
        <v>37.91085096803242</v>
      </c>
      <c r="R16" s="13">
        <v>59.365150832958122</v>
      </c>
      <c r="S16" s="13">
        <v>2.7239981990094551</v>
      </c>
      <c r="T16" s="13">
        <v>100</v>
      </c>
      <c r="V16" s="13">
        <v>39.606501283147985</v>
      </c>
      <c r="W16" s="13">
        <v>57.713145138294841</v>
      </c>
      <c r="X16" s="13">
        <v>2.6803535785571717</v>
      </c>
      <c r="Y16" s="13">
        <v>100</v>
      </c>
      <c r="Z16" s="10"/>
      <c r="AA16" s="8">
        <v>32.026143790849673</v>
      </c>
      <c r="AB16" s="8">
        <v>64.824717765894235</v>
      </c>
      <c r="AC16" s="8">
        <v>3.1491384432560903</v>
      </c>
      <c r="AD16" s="8">
        <v>100</v>
      </c>
      <c r="AF16" s="8">
        <f>'Tav13'!AF16/'Tav13'!$AI16*100</f>
        <v>45.920745920745922</v>
      </c>
      <c r="AG16" s="8">
        <f>'Tav13'!AG16/'Tav13'!$AI16*100</f>
        <v>52.331002331002331</v>
      </c>
      <c r="AH16" s="8">
        <f>'Tav13'!AH16/'Tav13'!$AI16*100</f>
        <v>1.7482517482517483</v>
      </c>
      <c r="AI16" s="8">
        <f>'Tav13'!AI16/'Tav13'!$AI16*100</f>
        <v>100</v>
      </c>
      <c r="AJ16" s="141"/>
      <c r="AK16" s="8">
        <f t="shared" si="0"/>
        <v>13.894602129896249</v>
      </c>
      <c r="AL16" s="8">
        <f t="shared" si="1"/>
        <v>-12.493715434891904</v>
      </c>
      <c r="AM16" s="8">
        <f t="shared" si="2"/>
        <v>-1.4008866950043419</v>
      </c>
      <c r="AN16" s="8">
        <f t="shared" si="3"/>
        <v>0</v>
      </c>
      <c r="AO16" s="141"/>
      <c r="AP16" s="8">
        <f t="shared" si="4"/>
        <v>4.3790402037824734</v>
      </c>
      <c r="AQ16" s="8">
        <f t="shared" si="5"/>
        <v>-3.4796818301972863</v>
      </c>
      <c r="AR16" s="8">
        <f t="shared" si="6"/>
        <v>-0.89935837358517734</v>
      </c>
      <c r="AS16" s="8">
        <f t="shared" si="7"/>
        <v>0</v>
      </c>
    </row>
    <row r="17" spans="1:45" s="27" customFormat="1" x14ac:dyDescent="0.25">
      <c r="A17" s="27" t="s">
        <v>9</v>
      </c>
      <c r="B17" s="13">
        <v>45.969599263012434</v>
      </c>
      <c r="C17" s="13">
        <v>41.808690311684323</v>
      </c>
      <c r="D17" s="13">
        <v>12.22171042530324</v>
      </c>
      <c r="E17" s="13">
        <v>100</v>
      </c>
      <c r="G17" s="13">
        <v>41.527834213734252</v>
      </c>
      <c r="H17" s="13">
        <v>45.428687525396185</v>
      </c>
      <c r="I17" s="13">
        <v>13.043478260869565</v>
      </c>
      <c r="J17" s="13">
        <v>100</v>
      </c>
      <c r="L17" s="13">
        <v>39.024390243902438</v>
      </c>
      <c r="M17" s="13">
        <v>48.360870705481247</v>
      </c>
      <c r="N17" s="13">
        <v>12.614739050616313</v>
      </c>
      <c r="O17" s="13">
        <v>100</v>
      </c>
      <c r="Q17" s="13">
        <v>43.918918918918919</v>
      </c>
      <c r="R17" s="13">
        <v>45.270270270270267</v>
      </c>
      <c r="S17" s="13">
        <v>10.810810810810811</v>
      </c>
      <c r="T17" s="13">
        <v>100</v>
      </c>
      <c r="V17" s="13">
        <v>41.694915254237287</v>
      </c>
      <c r="W17" s="13">
        <v>47.005649717514125</v>
      </c>
      <c r="X17" s="13">
        <v>11.299435028248588</v>
      </c>
      <c r="Y17" s="13">
        <v>100</v>
      </c>
      <c r="AA17" s="8">
        <v>41.459074733096088</v>
      </c>
      <c r="AB17" s="8">
        <v>49.021352313167263</v>
      </c>
      <c r="AC17" s="8">
        <v>9.5195729537366542</v>
      </c>
      <c r="AD17" s="8">
        <v>100</v>
      </c>
      <c r="AF17" s="8">
        <f>'Tav13'!AF17/'Tav13'!$AI17*100</f>
        <v>51.016635859519411</v>
      </c>
      <c r="AG17" s="8">
        <f>'Tav13'!AG17/'Tav13'!$AI17*100</f>
        <v>45.471349353049902</v>
      </c>
      <c r="AH17" s="8">
        <f>'Tav13'!AH17/'Tav13'!$AI17*100</f>
        <v>3.512014787430684</v>
      </c>
      <c r="AI17" s="8">
        <f>'Tav13'!AI17/'Tav13'!$AI17*100</f>
        <v>100</v>
      </c>
      <c r="AJ17" s="141"/>
      <c r="AK17" s="8">
        <f t="shared" si="0"/>
        <v>9.5575611264233231</v>
      </c>
      <c r="AL17" s="8">
        <f t="shared" si="1"/>
        <v>-3.5500029601173608</v>
      </c>
      <c r="AM17" s="8">
        <f t="shared" si="2"/>
        <v>-6.0075581663059703</v>
      </c>
      <c r="AN17" s="8">
        <f t="shared" si="3"/>
        <v>0</v>
      </c>
      <c r="AO17" s="141"/>
      <c r="AP17" s="8">
        <f t="shared" si="4"/>
        <v>5.0470365965069774</v>
      </c>
      <c r="AQ17" s="8">
        <f t="shared" si="5"/>
        <v>3.6626590413655791</v>
      </c>
      <c r="AR17" s="8">
        <f t="shared" si="6"/>
        <v>-8.7096956378725565</v>
      </c>
      <c r="AS17" s="8">
        <f t="shared" si="7"/>
        <v>0</v>
      </c>
    </row>
    <row r="18" spans="1:45" s="27" customFormat="1" x14ac:dyDescent="0.25">
      <c r="A18" s="27" t="s">
        <v>10</v>
      </c>
      <c r="B18" s="13">
        <v>57.724827056110684</v>
      </c>
      <c r="C18" s="13">
        <v>24.481168332052267</v>
      </c>
      <c r="D18" s="13">
        <v>17.794004611837046</v>
      </c>
      <c r="E18" s="13">
        <v>100</v>
      </c>
      <c r="G18" s="13">
        <v>57.080474111041802</v>
      </c>
      <c r="H18" s="13">
        <v>24.578914535246412</v>
      </c>
      <c r="I18" s="13">
        <v>18.340611353711793</v>
      </c>
      <c r="J18" s="13">
        <v>100</v>
      </c>
      <c r="L18" s="13">
        <v>53.629376601195553</v>
      </c>
      <c r="M18" s="13">
        <v>28.608027327070879</v>
      </c>
      <c r="N18" s="13">
        <v>17.762596071733562</v>
      </c>
      <c r="O18" s="13">
        <v>100</v>
      </c>
      <c r="Q18" s="13">
        <v>54.440599769319498</v>
      </c>
      <c r="R18" s="13">
        <v>32.064590542099189</v>
      </c>
      <c r="S18" s="13">
        <v>13.494809688581316</v>
      </c>
      <c r="T18" s="13">
        <v>100</v>
      </c>
      <c r="V18" s="13">
        <v>48.793284365162641</v>
      </c>
      <c r="W18" s="13">
        <v>29.800629590766004</v>
      </c>
      <c r="X18" s="13">
        <v>21.406086044071355</v>
      </c>
      <c r="Y18" s="13">
        <v>100</v>
      </c>
      <c r="AA18" s="8">
        <v>50.809061488673137</v>
      </c>
      <c r="AB18" s="8">
        <v>36.569579288025892</v>
      </c>
      <c r="AC18" s="8">
        <v>12.621359223300971</v>
      </c>
      <c r="AD18" s="8">
        <v>100</v>
      </c>
      <c r="AF18" s="8">
        <f>'Tav13'!AF18/'Tav13'!$AI18*100</f>
        <v>50.980392156862742</v>
      </c>
      <c r="AG18" s="8">
        <f>'Tav13'!AG18/'Tav13'!$AI18*100</f>
        <v>49.019607843137251</v>
      </c>
      <c r="AH18" s="8">
        <f>'Tav13'!AH18/'Tav13'!$AI18*100</f>
        <v>0</v>
      </c>
      <c r="AI18" s="8">
        <f>'Tav13'!AI18/'Tav13'!$AI18*100</f>
        <v>100</v>
      </c>
      <c r="AJ18" s="141"/>
      <c r="AK18" s="8">
        <f t="shared" si="0"/>
        <v>0.1713306681896043</v>
      </c>
      <c r="AL18" s="8">
        <f t="shared" si="1"/>
        <v>12.450028555111359</v>
      </c>
      <c r="AM18" s="8">
        <f t="shared" si="2"/>
        <v>-12.621359223300971</v>
      </c>
      <c r="AN18" s="8">
        <f t="shared" si="3"/>
        <v>0</v>
      </c>
      <c r="AO18" s="141"/>
      <c r="AP18" s="8">
        <f t="shared" si="4"/>
        <v>-6.7444348992479419</v>
      </c>
      <c r="AQ18" s="8">
        <f t="shared" si="5"/>
        <v>24.538439511084984</v>
      </c>
      <c r="AR18" s="8">
        <f t="shared" si="6"/>
        <v>-17.794004611837046</v>
      </c>
      <c r="AS18" s="8">
        <f t="shared" si="7"/>
        <v>0</v>
      </c>
    </row>
    <row r="19" spans="1:45" s="27" customFormat="1" x14ac:dyDescent="0.25">
      <c r="A19" s="27" t="s">
        <v>11</v>
      </c>
      <c r="B19" s="13">
        <v>63.564908722109536</v>
      </c>
      <c r="C19" s="13">
        <v>22.565922920892493</v>
      </c>
      <c r="D19" s="13">
        <v>13.869168356997971</v>
      </c>
      <c r="E19" s="13">
        <v>100</v>
      </c>
      <c r="G19" s="13">
        <v>55.687973997833154</v>
      </c>
      <c r="H19" s="13">
        <v>27.302275189599136</v>
      </c>
      <c r="I19" s="13">
        <v>17.009750812567713</v>
      </c>
      <c r="J19" s="13">
        <v>100</v>
      </c>
      <c r="L19" s="13">
        <v>52.533992583436337</v>
      </c>
      <c r="M19" s="13">
        <v>27.812113720642767</v>
      </c>
      <c r="N19" s="13">
        <v>19.653893695920889</v>
      </c>
      <c r="O19" s="13">
        <v>100</v>
      </c>
      <c r="Q19" s="13">
        <v>50.085324232081909</v>
      </c>
      <c r="R19" s="13">
        <v>32.167235494880551</v>
      </c>
      <c r="S19" s="13">
        <v>17.747440273037544</v>
      </c>
      <c r="T19" s="13">
        <v>100</v>
      </c>
      <c r="V19" s="13">
        <v>53.762135922330103</v>
      </c>
      <c r="W19" s="13">
        <v>35.436893203883493</v>
      </c>
      <c r="X19" s="13">
        <v>10.800970873786406</v>
      </c>
      <c r="Y19" s="13">
        <v>100</v>
      </c>
      <c r="AA19" s="8">
        <v>54.231974921630098</v>
      </c>
      <c r="AB19" s="8">
        <v>40.125391849529777</v>
      </c>
      <c r="AC19" s="8">
        <v>5.6426332288401255</v>
      </c>
      <c r="AD19" s="8">
        <v>100</v>
      </c>
      <c r="AF19" s="8">
        <f>'Tav13'!AF19/'Tav13'!$AI19*100</f>
        <v>67.676767676767682</v>
      </c>
      <c r="AG19" s="8">
        <f>'Tav13'!AG19/'Tav13'!$AI19*100</f>
        <v>28.28282828282828</v>
      </c>
      <c r="AH19" s="8">
        <f>'Tav13'!AH19/'Tav13'!$AI19*100</f>
        <v>4.0404040404040407</v>
      </c>
      <c r="AI19" s="8">
        <f>'Tav13'!AI19/'Tav13'!$AI19*100</f>
        <v>100</v>
      </c>
      <c r="AJ19" s="141"/>
      <c r="AK19" s="8">
        <f t="shared" si="0"/>
        <v>13.444792755137584</v>
      </c>
      <c r="AL19" s="8">
        <f t="shared" si="1"/>
        <v>-11.842563566701497</v>
      </c>
      <c r="AM19" s="8">
        <f t="shared" si="2"/>
        <v>-1.6022291884360849</v>
      </c>
      <c r="AN19" s="8">
        <f t="shared" si="3"/>
        <v>0</v>
      </c>
      <c r="AO19" s="141"/>
      <c r="AP19" s="8">
        <f t="shared" si="4"/>
        <v>4.1118589546581461</v>
      </c>
      <c r="AQ19" s="8">
        <f t="shared" si="5"/>
        <v>5.7169053619357868</v>
      </c>
      <c r="AR19" s="8">
        <f t="shared" si="6"/>
        <v>-9.8287643165939294</v>
      </c>
      <c r="AS19" s="8">
        <f t="shared" si="7"/>
        <v>0</v>
      </c>
    </row>
    <row r="20" spans="1:45" s="27" customFormat="1" x14ac:dyDescent="0.25">
      <c r="A20" s="27" t="s">
        <v>12</v>
      </c>
      <c r="B20" s="13">
        <v>23.648283615868703</v>
      </c>
      <c r="C20" s="13">
        <v>73.752682990932584</v>
      </c>
      <c r="D20" s="13">
        <v>2.5990333931987091</v>
      </c>
      <c r="E20" s="13">
        <v>100</v>
      </c>
      <c r="G20" s="13">
        <v>25.102409776414859</v>
      </c>
      <c r="H20" s="13">
        <v>71.723459276380524</v>
      </c>
      <c r="I20" s="13">
        <v>3.1741309472046133</v>
      </c>
      <c r="J20" s="13">
        <v>100</v>
      </c>
      <c r="L20" s="13">
        <v>25.479299805501526</v>
      </c>
      <c r="M20" s="13">
        <v>72.181161433731589</v>
      </c>
      <c r="N20" s="13">
        <v>2.3395387607668798</v>
      </c>
      <c r="O20" s="13">
        <v>100</v>
      </c>
      <c r="Q20" s="13">
        <v>24.255042674463247</v>
      </c>
      <c r="R20" s="13">
        <v>73.391217034346298</v>
      </c>
      <c r="S20" s="13">
        <v>2.353740291190455</v>
      </c>
      <c r="T20" s="13">
        <v>100</v>
      </c>
      <c r="V20" s="13">
        <v>23.534366576819409</v>
      </c>
      <c r="W20" s="13">
        <v>73.885332434860743</v>
      </c>
      <c r="X20" s="13">
        <v>2.580300988319856</v>
      </c>
      <c r="Y20" s="13">
        <v>100</v>
      </c>
      <c r="AA20" s="8">
        <v>25.841400761891446</v>
      </c>
      <c r="AB20" s="8">
        <v>72.100094362702265</v>
      </c>
      <c r="AC20" s="8">
        <v>2.058504875406284</v>
      </c>
      <c r="AD20" s="8">
        <v>100</v>
      </c>
      <c r="AF20" s="8">
        <f>'Tav13'!AF20/'Tav13'!$AI20*100</f>
        <v>30.695900857959963</v>
      </c>
      <c r="AG20" s="8">
        <f>'Tav13'!AG20/'Tav13'!$AI20*100</f>
        <v>68.926188206455123</v>
      </c>
      <c r="AH20" s="8">
        <f>'Tav13'!AH20/'Tav13'!$AI20*100</f>
        <v>0.37791093558491079</v>
      </c>
      <c r="AI20" s="8">
        <f>'Tav13'!AI20/'Tav13'!$AI20*100</f>
        <v>100</v>
      </c>
      <c r="AJ20" s="141"/>
      <c r="AK20" s="8">
        <f t="shared" si="0"/>
        <v>4.8545000960685165</v>
      </c>
      <c r="AL20" s="8">
        <f t="shared" si="1"/>
        <v>-3.173906156247142</v>
      </c>
      <c r="AM20" s="8">
        <f t="shared" si="2"/>
        <v>-1.6805939398213732</v>
      </c>
      <c r="AN20" s="8">
        <f t="shared" si="3"/>
        <v>0</v>
      </c>
      <c r="AO20" s="141"/>
      <c r="AP20" s="8">
        <f t="shared" si="4"/>
        <v>7.0476172420912597</v>
      </c>
      <c r="AQ20" s="8">
        <f t="shared" si="5"/>
        <v>-4.8264947844774611</v>
      </c>
      <c r="AR20" s="8">
        <f t="shared" si="6"/>
        <v>-2.2211224576137982</v>
      </c>
      <c r="AS20" s="8">
        <f t="shared" si="7"/>
        <v>0</v>
      </c>
    </row>
    <row r="21" spans="1:45" s="27" customFormat="1" x14ac:dyDescent="0.25">
      <c r="A21" s="27" t="s">
        <v>13</v>
      </c>
      <c r="B21" s="13">
        <v>51.508894536213468</v>
      </c>
      <c r="C21" s="13">
        <v>45.155654383735708</v>
      </c>
      <c r="D21" s="13">
        <v>3.3354510800508259</v>
      </c>
      <c r="E21" s="13">
        <v>100</v>
      </c>
      <c r="G21" s="13">
        <v>49.349693251533743</v>
      </c>
      <c r="H21" s="13">
        <v>47.018404907975459</v>
      </c>
      <c r="I21" s="13">
        <v>3.6319018404907979</v>
      </c>
      <c r="J21" s="13">
        <v>100</v>
      </c>
      <c r="L21" s="13">
        <v>46.706212925382459</v>
      </c>
      <c r="M21" s="13">
        <v>49.578520137371214</v>
      </c>
      <c r="N21" s="13">
        <v>3.7152669372463318</v>
      </c>
      <c r="O21" s="13">
        <v>100</v>
      </c>
      <c r="Q21" s="13">
        <v>45.602865101472347</v>
      </c>
      <c r="R21" s="13">
        <v>49.383207321925987</v>
      </c>
      <c r="S21" s="13">
        <v>5.0139275766016711</v>
      </c>
      <c r="T21" s="13">
        <v>100</v>
      </c>
      <c r="V21" s="13">
        <v>55.94607607125662</v>
      </c>
      <c r="W21" s="13">
        <v>41.309581126624941</v>
      </c>
      <c r="X21" s="13">
        <v>2.7443428021184402</v>
      </c>
      <c r="Y21" s="13">
        <v>100</v>
      </c>
      <c r="AA21" s="8">
        <v>38.553191489361701</v>
      </c>
      <c r="AB21" s="8">
        <v>58.468085106382986</v>
      </c>
      <c r="AC21" s="8">
        <v>2.9787234042553195</v>
      </c>
      <c r="AD21" s="8">
        <v>100</v>
      </c>
      <c r="AF21" s="8">
        <f>'Tav13'!AF21/'Tav13'!$AI21*100</f>
        <v>51.570048309178738</v>
      </c>
      <c r="AG21" s="8">
        <f>'Tav13'!AG21/'Tav13'!$AI21*100</f>
        <v>47.222222222222221</v>
      </c>
      <c r="AH21" s="8">
        <f>'Tav13'!AH21/'Tav13'!$AI21*100</f>
        <v>1.2077294685990339</v>
      </c>
      <c r="AI21" s="8">
        <f>'Tav13'!AI21/'Tav13'!$AI21*100</f>
        <v>100</v>
      </c>
      <c r="AJ21" s="141"/>
      <c r="AK21" s="8">
        <f t="shared" si="0"/>
        <v>13.016856819817036</v>
      </c>
      <c r="AL21" s="8">
        <f t="shared" si="1"/>
        <v>-11.245862884160765</v>
      </c>
      <c r="AM21" s="8">
        <f t="shared" si="2"/>
        <v>-1.7709939356562856</v>
      </c>
      <c r="AN21" s="8">
        <f t="shared" si="3"/>
        <v>0</v>
      </c>
      <c r="AO21" s="141"/>
      <c r="AP21" s="8">
        <f t="shared" si="4"/>
        <v>6.1153772965269582E-2</v>
      </c>
      <c r="AQ21" s="8">
        <f t="shared" si="5"/>
        <v>2.0665678384865132</v>
      </c>
      <c r="AR21" s="8">
        <f t="shared" si="6"/>
        <v>-2.1277216114517921</v>
      </c>
      <c r="AS21" s="8">
        <f t="shared" si="7"/>
        <v>0</v>
      </c>
    </row>
    <row r="22" spans="1:45" s="27" customFormat="1" x14ac:dyDescent="0.25">
      <c r="A22" s="27" t="s">
        <v>14</v>
      </c>
      <c r="B22" s="13">
        <v>49.291166848418754</v>
      </c>
      <c r="C22" s="13">
        <v>35.768811341330427</v>
      </c>
      <c r="D22" s="13">
        <v>14.940021810250817</v>
      </c>
      <c r="E22" s="13">
        <v>100</v>
      </c>
      <c r="G22" s="13">
        <v>43.247344461305012</v>
      </c>
      <c r="H22" s="13">
        <v>36.115326251896811</v>
      </c>
      <c r="I22" s="13">
        <v>20.637329286798177</v>
      </c>
      <c r="J22" s="13">
        <v>100</v>
      </c>
      <c r="L22" s="13">
        <v>46.666666666666664</v>
      </c>
      <c r="M22" s="13">
        <v>32.878787878787882</v>
      </c>
      <c r="N22" s="13">
        <v>20.454545454545457</v>
      </c>
      <c r="O22" s="13">
        <v>100</v>
      </c>
      <c r="Q22" s="13">
        <v>54.474708171206224</v>
      </c>
      <c r="R22" s="13">
        <v>24.5136186770428</v>
      </c>
      <c r="S22" s="13">
        <v>21.011673151750973</v>
      </c>
      <c r="T22" s="13">
        <v>100</v>
      </c>
      <c r="V22" s="13">
        <v>56.157635467980292</v>
      </c>
      <c r="W22" s="13">
        <v>19.950738916256157</v>
      </c>
      <c r="X22" s="13">
        <v>23.891625615763548</v>
      </c>
      <c r="Y22" s="13">
        <v>100</v>
      </c>
      <c r="AA22" s="8">
        <v>65.680473372781066</v>
      </c>
      <c r="AB22" s="8">
        <v>23.668639053254438</v>
      </c>
      <c r="AC22" s="8">
        <v>10.650887573964498</v>
      </c>
      <c r="AD22" s="8">
        <v>100</v>
      </c>
      <c r="AF22" s="8">
        <f>'Tav13'!AF22/'Tav13'!$AI22*100</f>
        <v>72.5</v>
      </c>
      <c r="AG22" s="8">
        <f>'Tav13'!AG22/'Tav13'!$AI22*100</f>
        <v>27.500000000000004</v>
      </c>
      <c r="AH22" s="8">
        <f>'Tav13'!AH22/'Tav13'!$AI22*100</f>
        <v>0</v>
      </c>
      <c r="AI22" s="8">
        <f>'Tav13'!AI22/'Tav13'!$AI22*100</f>
        <v>100</v>
      </c>
      <c r="AJ22" s="141"/>
      <c r="AK22" s="8">
        <f t="shared" si="0"/>
        <v>6.8195266272189343</v>
      </c>
      <c r="AL22" s="8">
        <f t="shared" si="1"/>
        <v>3.8313609467455656</v>
      </c>
      <c r="AM22" s="8">
        <f t="shared" si="2"/>
        <v>-10.650887573964498</v>
      </c>
      <c r="AN22" s="8">
        <f t="shared" si="3"/>
        <v>0</v>
      </c>
      <c r="AO22" s="141"/>
      <c r="AP22" s="8">
        <f t="shared" si="4"/>
        <v>23.208833151581246</v>
      </c>
      <c r="AQ22" s="8">
        <f t="shared" si="5"/>
        <v>-8.2688113413304229</v>
      </c>
      <c r="AR22" s="8">
        <f t="shared" si="6"/>
        <v>-14.940021810250817</v>
      </c>
      <c r="AS22" s="8">
        <f t="shared" si="7"/>
        <v>0</v>
      </c>
    </row>
    <row r="23" spans="1:45" s="27" customFormat="1" x14ac:dyDescent="0.25">
      <c r="A23" s="27" t="s">
        <v>15</v>
      </c>
      <c r="B23" s="13">
        <v>47.528278173439467</v>
      </c>
      <c r="C23" s="13">
        <v>37.255969836615002</v>
      </c>
      <c r="D23" s="13">
        <v>15.21575198994554</v>
      </c>
      <c r="E23" s="13">
        <v>100</v>
      </c>
      <c r="G23" s="13">
        <v>47.264724376440995</v>
      </c>
      <c r="H23" s="13">
        <v>37.324460280863555</v>
      </c>
      <c r="I23" s="13">
        <v>15.410815342695452</v>
      </c>
      <c r="J23" s="13">
        <v>100</v>
      </c>
      <c r="L23" s="13">
        <v>47.387049760566313</v>
      </c>
      <c r="M23" s="13">
        <v>36.352279825109306</v>
      </c>
      <c r="N23" s="13">
        <v>16.26067041432438</v>
      </c>
      <c r="O23" s="13">
        <v>100</v>
      </c>
      <c r="Q23" s="13">
        <v>46.521958606764265</v>
      </c>
      <c r="R23" s="13">
        <v>36.506814740030286</v>
      </c>
      <c r="S23" s="13">
        <v>16.971226653205452</v>
      </c>
      <c r="T23" s="13">
        <v>100</v>
      </c>
      <c r="V23" s="13">
        <v>45.80249768732655</v>
      </c>
      <c r="W23" s="13">
        <v>37.985661424606846</v>
      </c>
      <c r="X23" s="13">
        <v>16.211840888066607</v>
      </c>
      <c r="Y23" s="13">
        <v>100</v>
      </c>
      <c r="AA23" s="8">
        <v>48.882069267864971</v>
      </c>
      <c r="AB23" s="8">
        <v>38.185006576063131</v>
      </c>
      <c r="AC23" s="8">
        <v>12.932924156071898</v>
      </c>
      <c r="AD23" s="8">
        <v>100</v>
      </c>
      <c r="AF23" s="8">
        <f>'Tav13'!AF23/'Tav13'!$AI23*100</f>
        <v>54.960981047937572</v>
      </c>
      <c r="AG23" s="8">
        <f>'Tav13'!AG23/'Tav13'!$AI23*100</f>
        <v>42.363433667781493</v>
      </c>
      <c r="AH23" s="8">
        <f>'Tav13'!AH23/'Tav13'!$AI23*100</f>
        <v>2.6755852842809364</v>
      </c>
      <c r="AI23" s="8">
        <f>'Tav13'!AI23/'Tav13'!$AI23*100</f>
        <v>100</v>
      </c>
      <c r="AJ23" s="141"/>
      <c r="AK23" s="8">
        <f t="shared" si="0"/>
        <v>6.0789117800726018</v>
      </c>
      <c r="AL23" s="8">
        <f t="shared" si="1"/>
        <v>4.1784270917183619</v>
      </c>
      <c r="AM23" s="8">
        <f t="shared" si="2"/>
        <v>-10.257338871790962</v>
      </c>
      <c r="AN23" s="8">
        <f t="shared" si="3"/>
        <v>0</v>
      </c>
      <c r="AO23" s="141"/>
      <c r="AP23" s="8">
        <f t="shared" si="4"/>
        <v>7.432702874498105</v>
      </c>
      <c r="AQ23" s="8">
        <f t="shared" si="5"/>
        <v>5.1074638311664913</v>
      </c>
      <c r="AR23" s="8">
        <f t="shared" si="6"/>
        <v>-12.540166705664603</v>
      </c>
      <c r="AS23" s="8">
        <f t="shared" si="7"/>
        <v>0</v>
      </c>
    </row>
    <row r="24" spans="1:45" s="27" customFormat="1" x14ac:dyDescent="0.25">
      <c r="A24" s="27" t="s">
        <v>16</v>
      </c>
      <c r="B24" s="13">
        <v>46.816827997021591</v>
      </c>
      <c r="C24" s="13">
        <v>45.765078183172001</v>
      </c>
      <c r="D24" s="13">
        <v>7.4180938198064039</v>
      </c>
      <c r="E24" s="13">
        <v>100</v>
      </c>
      <c r="G24" s="13">
        <v>42.563671311869292</v>
      </c>
      <c r="H24" s="13">
        <v>50.048053820278717</v>
      </c>
      <c r="I24" s="13">
        <v>7.3882748678519947</v>
      </c>
      <c r="J24" s="13">
        <v>100</v>
      </c>
      <c r="L24" s="13">
        <v>43.588961731971338</v>
      </c>
      <c r="M24" s="13">
        <v>48.665955176093917</v>
      </c>
      <c r="N24" s="13">
        <v>7.7450830919347453</v>
      </c>
      <c r="O24" s="13">
        <v>100</v>
      </c>
      <c r="Q24" s="13">
        <v>46.134996658498551</v>
      </c>
      <c r="R24" s="13">
        <v>46.446870126977053</v>
      </c>
      <c r="S24" s="13">
        <v>7.418133214524393</v>
      </c>
      <c r="T24" s="13">
        <v>100</v>
      </c>
      <c r="V24" s="13">
        <v>43.53518821603928</v>
      </c>
      <c r="W24" s="13">
        <v>50.054555373704311</v>
      </c>
      <c r="X24" s="13">
        <v>6.4102564102564097</v>
      </c>
      <c r="Y24" s="13">
        <v>100</v>
      </c>
      <c r="AA24" s="8">
        <v>44.656685596282912</v>
      </c>
      <c r="AB24" s="8">
        <v>51.522973670624673</v>
      </c>
      <c r="AC24" s="8">
        <v>3.8203407330924111</v>
      </c>
      <c r="AD24" s="8">
        <v>100</v>
      </c>
      <c r="AF24" s="8">
        <f>'Tav13'!AF24/'Tav13'!$AI24*100</f>
        <v>40.018484288354898</v>
      </c>
      <c r="AG24" s="8">
        <f>'Tav13'!AG24/'Tav13'!$AI24*100</f>
        <v>58.964879852125698</v>
      </c>
      <c r="AH24" s="8">
        <f>'Tav13'!AH24/'Tav13'!$AI24*100</f>
        <v>1.0166358595194085</v>
      </c>
      <c r="AI24" s="8">
        <f>'Tav13'!AI24/'Tav13'!$AI24*100</f>
        <v>100</v>
      </c>
      <c r="AJ24" s="141"/>
      <c r="AK24" s="8">
        <f t="shared" si="0"/>
        <v>-4.6382013079280142</v>
      </c>
      <c r="AL24" s="8">
        <f t="shared" si="1"/>
        <v>7.4419061815010252</v>
      </c>
      <c r="AM24" s="8">
        <f t="shared" si="2"/>
        <v>-2.8037048735730026</v>
      </c>
      <c r="AN24" s="8">
        <f t="shared" si="3"/>
        <v>0</v>
      </c>
      <c r="AO24" s="141"/>
      <c r="AP24" s="8">
        <f t="shared" si="4"/>
        <v>-6.7983437086666925</v>
      </c>
      <c r="AQ24" s="8">
        <f t="shared" si="5"/>
        <v>13.199801668953697</v>
      </c>
      <c r="AR24" s="8">
        <f t="shared" si="6"/>
        <v>-6.4014579602869954</v>
      </c>
      <c r="AS24" s="8">
        <f t="shared" si="7"/>
        <v>0</v>
      </c>
    </row>
    <row r="25" spans="1:45" s="27" customFormat="1" x14ac:dyDescent="0.25">
      <c r="A25" s="27" t="s">
        <v>17</v>
      </c>
      <c r="B25" s="13">
        <v>43.253373313343332</v>
      </c>
      <c r="C25" s="13">
        <v>39.280359820089956</v>
      </c>
      <c r="D25" s="13">
        <v>17.466266866566716</v>
      </c>
      <c r="E25" s="13">
        <v>100</v>
      </c>
      <c r="G25" s="13">
        <v>38.454627133872414</v>
      </c>
      <c r="H25" s="13">
        <v>48.787061994609168</v>
      </c>
      <c r="I25" s="13">
        <v>12.758310871518418</v>
      </c>
      <c r="J25" s="13">
        <v>100</v>
      </c>
      <c r="L25" s="13">
        <v>36.070381231671554</v>
      </c>
      <c r="M25" s="13">
        <v>54.398826979472133</v>
      </c>
      <c r="N25" s="13">
        <v>9.5307917888563054</v>
      </c>
      <c r="O25" s="13">
        <v>100</v>
      </c>
      <c r="Q25" s="13">
        <v>45.729537366548044</v>
      </c>
      <c r="R25" s="13">
        <v>47.864768683274022</v>
      </c>
      <c r="S25" s="13">
        <v>6.4056939501779357</v>
      </c>
      <c r="T25" s="13">
        <v>100</v>
      </c>
      <c r="V25" s="13">
        <v>43.79562043795621</v>
      </c>
      <c r="W25" s="13">
        <v>49.343065693430653</v>
      </c>
      <c r="X25" s="13">
        <v>6.8613138686131396</v>
      </c>
      <c r="Y25" s="13">
        <v>100</v>
      </c>
      <c r="AA25" s="8">
        <v>43.594009983361062</v>
      </c>
      <c r="AB25" s="8">
        <v>54.242928452579029</v>
      </c>
      <c r="AC25" s="8">
        <v>2.1630615640599005</v>
      </c>
      <c r="AD25" s="8">
        <v>100</v>
      </c>
      <c r="AF25" s="8">
        <f>'Tav13'!AF25/'Tav13'!$AI25*100</f>
        <v>51.532033426183844</v>
      </c>
      <c r="AG25" s="8">
        <f>'Tav13'!AG25/'Tav13'!$AI25*100</f>
        <v>47.910863509749305</v>
      </c>
      <c r="AH25" s="8">
        <f>'Tav13'!AH25/'Tav13'!$AI25*100</f>
        <v>0.55710306406685239</v>
      </c>
      <c r="AI25" s="8">
        <f>'Tav13'!AI25/'Tav13'!$AI25*100</f>
        <v>100</v>
      </c>
      <c r="AJ25" s="141"/>
      <c r="AK25" s="8">
        <f t="shared" si="0"/>
        <v>7.9380234428227823</v>
      </c>
      <c r="AL25" s="8">
        <f t="shared" si="1"/>
        <v>-6.3320649428297244</v>
      </c>
      <c r="AM25" s="8">
        <f t="shared" si="2"/>
        <v>-1.6059584999930481</v>
      </c>
      <c r="AN25" s="8">
        <f t="shared" si="3"/>
        <v>0</v>
      </c>
      <c r="AO25" s="141"/>
      <c r="AP25" s="8">
        <f t="shared" si="4"/>
        <v>8.2786601128405124</v>
      </c>
      <c r="AQ25" s="8">
        <f t="shared" si="5"/>
        <v>8.6305036896593492</v>
      </c>
      <c r="AR25" s="8">
        <f t="shared" si="6"/>
        <v>-16.909163802499865</v>
      </c>
      <c r="AS25" s="8">
        <f t="shared" si="7"/>
        <v>0</v>
      </c>
    </row>
    <row r="26" spans="1:45" s="27" customFormat="1" x14ac:dyDescent="0.25">
      <c r="A26" s="27" t="s">
        <v>18</v>
      </c>
      <c r="B26" s="13">
        <v>39.174511223750905</v>
      </c>
      <c r="C26" s="13">
        <v>45.923244026068069</v>
      </c>
      <c r="D26" s="13">
        <v>14.90224475018103</v>
      </c>
      <c r="E26" s="13">
        <v>100</v>
      </c>
      <c r="G26" s="13">
        <v>40.313862249346123</v>
      </c>
      <c r="H26" s="13">
        <v>43.295553618134264</v>
      </c>
      <c r="I26" s="13">
        <v>16.390584132519617</v>
      </c>
      <c r="J26" s="13">
        <v>100</v>
      </c>
      <c r="L26" s="13">
        <v>41.14028862077123</v>
      </c>
      <c r="M26" s="13">
        <v>41.518807665010648</v>
      </c>
      <c r="N26" s="13">
        <v>17.340903714218122</v>
      </c>
      <c r="O26" s="13">
        <v>100</v>
      </c>
      <c r="Q26" s="13">
        <v>39.811912225705335</v>
      </c>
      <c r="R26" s="13">
        <v>48.136537791710204</v>
      </c>
      <c r="S26" s="13">
        <v>12.051549982584465</v>
      </c>
      <c r="T26" s="13">
        <v>100</v>
      </c>
      <c r="V26" s="13">
        <v>42.369543813587136</v>
      </c>
      <c r="W26" s="13">
        <v>44.929438792254679</v>
      </c>
      <c r="X26" s="13">
        <v>12.701017394158187</v>
      </c>
      <c r="Y26" s="13">
        <v>100</v>
      </c>
      <c r="AA26" s="8">
        <v>42.841707185305239</v>
      </c>
      <c r="AB26" s="8">
        <v>47.920043219881151</v>
      </c>
      <c r="AC26" s="8">
        <v>9.238249594813615</v>
      </c>
      <c r="AD26" s="8">
        <v>100</v>
      </c>
      <c r="AF26" s="8">
        <f>'Tav13'!AF26/'Tav13'!$AI26*100</f>
        <v>40.448430493273541</v>
      </c>
      <c r="AG26" s="8">
        <f>'Tav13'!AG26/'Tav13'!$AI26*100</f>
        <v>58.834080717488789</v>
      </c>
      <c r="AH26" s="8">
        <f>'Tav13'!AH26/'Tav13'!$AI26*100</f>
        <v>0.71748878923766812</v>
      </c>
      <c r="AI26" s="8">
        <f>'Tav13'!AI26/'Tav13'!$AI26*100</f>
        <v>100</v>
      </c>
      <c r="AJ26" s="141"/>
      <c r="AK26" s="8">
        <f t="shared" si="0"/>
        <v>-2.3932766920316979</v>
      </c>
      <c r="AL26" s="8">
        <f t="shared" si="1"/>
        <v>10.914037497607637</v>
      </c>
      <c r="AM26" s="8">
        <f t="shared" si="2"/>
        <v>-8.5207608055759465</v>
      </c>
      <c r="AN26" s="8">
        <f t="shared" si="3"/>
        <v>0</v>
      </c>
      <c r="AO26" s="141"/>
      <c r="AP26" s="8">
        <f t="shared" si="4"/>
        <v>1.2739192695226365</v>
      </c>
      <c r="AQ26" s="8">
        <f t="shared" si="5"/>
        <v>12.91083669142072</v>
      </c>
      <c r="AR26" s="8">
        <f t="shared" si="6"/>
        <v>-14.184755960943361</v>
      </c>
      <c r="AS26" s="8">
        <f t="shared" si="7"/>
        <v>0</v>
      </c>
    </row>
    <row r="27" spans="1:45" s="27" customFormat="1" x14ac:dyDescent="0.25">
      <c r="A27" s="27" t="s">
        <v>19</v>
      </c>
      <c r="B27" s="13">
        <v>37.783884683189875</v>
      </c>
      <c r="C27" s="13">
        <v>48.651871824121123</v>
      </c>
      <c r="D27" s="13">
        <v>13.564243492688997</v>
      </c>
      <c r="E27" s="13">
        <v>100</v>
      </c>
      <c r="G27" s="13">
        <v>40.217916005792702</v>
      </c>
      <c r="H27" s="13">
        <v>45.686504379008348</v>
      </c>
      <c r="I27" s="13">
        <v>14.095579615198952</v>
      </c>
      <c r="J27" s="13">
        <v>100</v>
      </c>
      <c r="L27" s="13">
        <v>39.514806181472849</v>
      </c>
      <c r="M27" s="13">
        <v>47.664680998014333</v>
      </c>
      <c r="N27" s="13">
        <v>12.820512820512819</v>
      </c>
      <c r="O27" s="13">
        <v>100</v>
      </c>
      <c r="Q27" s="13">
        <v>40.707652521452921</v>
      </c>
      <c r="R27" s="13">
        <v>47.596097331609258</v>
      </c>
      <c r="S27" s="13">
        <v>11.696250146937816</v>
      </c>
      <c r="T27" s="13">
        <v>100</v>
      </c>
      <c r="V27" s="13">
        <v>41.057868551976959</v>
      </c>
      <c r="W27" s="13">
        <v>47.892118355590469</v>
      </c>
      <c r="X27" s="13">
        <v>11.050013092432573</v>
      </c>
      <c r="Y27" s="13">
        <v>100</v>
      </c>
      <c r="AA27" s="8">
        <v>40.194776449756532</v>
      </c>
      <c r="AB27" s="8">
        <v>47.72023019034971</v>
      </c>
      <c r="AC27" s="8">
        <v>12.084993359893758</v>
      </c>
      <c r="AD27" s="8">
        <v>100</v>
      </c>
      <c r="AF27" s="8">
        <f>'Tav13'!AF27/'Tav13'!$AI27*100</f>
        <v>42.125480153649171</v>
      </c>
      <c r="AG27" s="8">
        <f>'Tav13'!AG27/'Tav13'!$AI27*100</f>
        <v>53.819889031156634</v>
      </c>
      <c r="AH27" s="8">
        <f>'Tav13'!AH27/'Tav13'!$AI27*100</f>
        <v>4.0546308151941952</v>
      </c>
      <c r="AI27" s="8">
        <f>'Tav13'!AI27/'Tav13'!$AI27*100</f>
        <v>100</v>
      </c>
      <c r="AJ27" s="141"/>
      <c r="AK27" s="8">
        <f t="shared" si="0"/>
        <v>1.9307037038926396</v>
      </c>
      <c r="AL27" s="8">
        <f t="shared" si="1"/>
        <v>6.0996588408069243</v>
      </c>
      <c r="AM27" s="8">
        <f t="shared" si="2"/>
        <v>-8.0303625446995639</v>
      </c>
      <c r="AN27" s="8">
        <f t="shared" si="3"/>
        <v>0</v>
      </c>
      <c r="AO27" s="141"/>
      <c r="AP27" s="8">
        <f t="shared" si="4"/>
        <v>4.3415954704592963</v>
      </c>
      <c r="AQ27" s="8">
        <f t="shared" si="5"/>
        <v>5.1680172070355113</v>
      </c>
      <c r="AR27" s="8">
        <f t="shared" si="6"/>
        <v>-9.5096126774948004</v>
      </c>
      <c r="AS27" s="8">
        <f t="shared" si="7"/>
        <v>0</v>
      </c>
    </row>
    <row r="28" spans="1:45" s="27" customFormat="1" x14ac:dyDescent="0.25">
      <c r="A28" s="27" t="s">
        <v>20</v>
      </c>
      <c r="B28" s="13">
        <v>53.001622498647919</v>
      </c>
      <c r="C28" s="13">
        <v>38.31800973499189</v>
      </c>
      <c r="D28" s="13">
        <v>8.6803677663601952</v>
      </c>
      <c r="E28" s="13">
        <v>100</v>
      </c>
      <c r="G28" s="13">
        <v>59.922316384180796</v>
      </c>
      <c r="H28" s="13">
        <v>32.556497175141239</v>
      </c>
      <c r="I28" s="13">
        <v>7.5211864406779654</v>
      </c>
      <c r="J28" s="13">
        <v>100</v>
      </c>
      <c r="L28" s="13">
        <v>56.990204808548526</v>
      </c>
      <c r="M28" s="13">
        <v>37.132680320569897</v>
      </c>
      <c r="N28" s="13">
        <v>5.8771148708815675</v>
      </c>
      <c r="O28" s="13">
        <v>100</v>
      </c>
      <c r="Q28" s="13">
        <v>54.015941140404657</v>
      </c>
      <c r="R28" s="13">
        <v>38.136112814224404</v>
      </c>
      <c r="S28" s="13">
        <v>7.8479460453709375</v>
      </c>
      <c r="T28" s="13">
        <v>100</v>
      </c>
      <c r="V28" s="13">
        <v>56.425406203840481</v>
      </c>
      <c r="W28" s="13">
        <v>36.115214180206792</v>
      </c>
      <c r="X28" s="13">
        <v>7.4593796159527326</v>
      </c>
      <c r="Y28" s="13">
        <v>100</v>
      </c>
      <c r="AA28" s="8">
        <v>40.883977900552487</v>
      </c>
      <c r="AB28" s="8">
        <v>49.309392265193367</v>
      </c>
      <c r="AC28" s="8">
        <v>9.806629834254144</v>
      </c>
      <c r="AD28" s="8">
        <v>100</v>
      </c>
      <c r="AF28" s="8">
        <f>'Tav13'!AF28/'Tav13'!$AI28*100</f>
        <v>38.143459915611814</v>
      </c>
      <c r="AG28" s="8">
        <f>'Tav13'!AG28/'Tav13'!$AI28*100</f>
        <v>58.22784810126582</v>
      </c>
      <c r="AH28" s="8">
        <f>'Tav13'!AH28/'Tav13'!$AI28*100</f>
        <v>3.6286919831223625</v>
      </c>
      <c r="AI28" s="8">
        <f>'Tav13'!AI28/'Tav13'!$AI28*100</f>
        <v>100</v>
      </c>
      <c r="AJ28" s="141"/>
      <c r="AK28" s="8">
        <f t="shared" si="0"/>
        <v>-2.7405179849406736</v>
      </c>
      <c r="AL28" s="8">
        <f t="shared" si="1"/>
        <v>8.9184558360724537</v>
      </c>
      <c r="AM28" s="8">
        <f t="shared" si="2"/>
        <v>-6.177937851131782</v>
      </c>
      <c r="AN28" s="8">
        <f t="shared" si="3"/>
        <v>0</v>
      </c>
      <c r="AO28" s="141"/>
      <c r="AP28" s="8">
        <f>AF28-B28</f>
        <v>-14.858162583036105</v>
      </c>
      <c r="AQ28" s="8">
        <f>AG28-C28</f>
        <v>19.909838366273931</v>
      </c>
      <c r="AR28" s="8">
        <f>AH28-D28</f>
        <v>-5.0516757832378332</v>
      </c>
      <c r="AS28" s="8">
        <f>AI28-E28</f>
        <v>0</v>
      </c>
    </row>
    <row r="29" spans="1:45" s="277" customFormat="1" x14ac:dyDescent="0.25">
      <c r="B29" s="13"/>
      <c r="C29" s="13"/>
      <c r="D29" s="13"/>
      <c r="E29" s="13"/>
      <c r="G29" s="13"/>
      <c r="H29" s="13"/>
      <c r="I29" s="13"/>
      <c r="J29" s="13"/>
      <c r="L29" s="13"/>
      <c r="M29" s="13"/>
      <c r="N29" s="13"/>
      <c r="O29" s="13"/>
      <c r="Q29" s="13"/>
      <c r="R29" s="13"/>
      <c r="S29" s="13"/>
      <c r="T29" s="13"/>
      <c r="V29" s="13"/>
      <c r="W29" s="13"/>
      <c r="X29" s="13"/>
      <c r="Y29" s="13"/>
      <c r="AA29" s="179"/>
      <c r="AB29" s="179"/>
      <c r="AC29" s="179"/>
      <c r="AD29" s="179"/>
      <c r="AF29" s="179"/>
      <c r="AG29" s="179"/>
      <c r="AH29" s="179"/>
      <c r="AI29" s="179"/>
      <c r="AK29" s="179"/>
      <c r="AL29" s="179"/>
      <c r="AM29" s="179"/>
      <c r="AN29" s="179"/>
      <c r="AP29" s="179"/>
      <c r="AQ29" s="179"/>
      <c r="AR29" s="179"/>
      <c r="AS29" s="179"/>
    </row>
    <row r="30" spans="1:45" s="33" customFormat="1" x14ac:dyDescent="0.25">
      <c r="A30" s="33" t="s">
        <v>21</v>
      </c>
      <c r="B30" s="37">
        <v>23.575566959112727</v>
      </c>
      <c r="C30" s="37">
        <v>68.515146498924011</v>
      </c>
      <c r="D30" s="37">
        <v>7.909286541963251</v>
      </c>
      <c r="E30" s="37">
        <v>100</v>
      </c>
      <c r="G30" s="37">
        <v>21.621784687166905</v>
      </c>
      <c r="H30" s="37">
        <v>68.750879874504761</v>
      </c>
      <c r="I30" s="37">
        <v>9.6273354383283394</v>
      </c>
      <c r="J30" s="37">
        <v>100</v>
      </c>
      <c r="L30" s="37">
        <v>22.706204834288563</v>
      </c>
      <c r="M30" s="37">
        <v>68.534762023423866</v>
      </c>
      <c r="N30" s="37">
        <v>8.7590331422875654</v>
      </c>
      <c r="O30" s="37">
        <v>100</v>
      </c>
      <c r="Q30" s="37">
        <v>21.661833312318748</v>
      </c>
      <c r="R30" s="37">
        <v>70.382045139326692</v>
      </c>
      <c r="S30" s="37">
        <v>7.9561215483545586</v>
      </c>
      <c r="T30" s="37">
        <v>100</v>
      </c>
      <c r="V30" s="37">
        <v>22.970850729689353</v>
      </c>
      <c r="W30" s="37">
        <v>68.816792431148727</v>
      </c>
      <c r="X30" s="37">
        <v>8.2123568391619113</v>
      </c>
      <c r="Y30" s="37">
        <v>100</v>
      </c>
      <c r="AA30" s="36">
        <v>20.418698021221683</v>
      </c>
      <c r="AB30" s="36">
        <v>73.597170442596308</v>
      </c>
      <c r="AC30" s="36">
        <v>5.9841315361820095</v>
      </c>
      <c r="AD30" s="36">
        <v>100</v>
      </c>
      <c r="AF30" s="36">
        <f>'Tav13'!AF30/'Tav13'!$AI30*100</f>
        <v>23.005989572111861</v>
      </c>
      <c r="AG30" s="36">
        <f>'Tav13'!AG30/'Tav13'!$AI30*100</f>
        <v>75.01184987288319</v>
      </c>
      <c r="AH30" s="36">
        <f>'Tav13'!AH30/'Tav13'!$AI30*100</f>
        <v>1.9821605550049552</v>
      </c>
      <c r="AI30" s="36">
        <f>'Tav13'!AI30/'Tav13'!$AI30*100</f>
        <v>100</v>
      </c>
      <c r="AK30" s="36">
        <f t="shared" si="0"/>
        <v>2.5872915508901784</v>
      </c>
      <c r="AL30" s="36">
        <f t="shared" si="1"/>
        <v>1.4146794302868813</v>
      </c>
      <c r="AM30" s="36">
        <f t="shared" si="2"/>
        <v>-4.0019709811770543</v>
      </c>
      <c r="AN30" s="36">
        <f t="shared" si="3"/>
        <v>0</v>
      </c>
      <c r="AP30" s="36">
        <f t="shared" ref="AP30:AP35" si="8">AF30-B30</f>
        <v>-0.5695773870008658</v>
      </c>
      <c r="AQ30" s="36">
        <f t="shared" ref="AQ30:AQ35" si="9">AG30-C30</f>
        <v>6.4967033739591784</v>
      </c>
      <c r="AR30" s="36">
        <f t="shared" ref="AR30:AR35" si="10">AH30-D30</f>
        <v>-5.9271259869582957</v>
      </c>
      <c r="AS30" s="36">
        <f t="shared" ref="AS30:AS35" si="11">AI30-E30</f>
        <v>0</v>
      </c>
    </row>
    <row r="31" spans="1:45" s="33" customFormat="1" x14ac:dyDescent="0.25">
      <c r="A31" s="33" t="s">
        <v>22</v>
      </c>
      <c r="B31" s="37">
        <v>49.455457660303473</v>
      </c>
      <c r="C31" s="37">
        <v>44.144640234948604</v>
      </c>
      <c r="D31" s="37">
        <v>6.3999021047479188</v>
      </c>
      <c r="E31" s="37">
        <v>100</v>
      </c>
      <c r="G31" s="37">
        <v>47.352318192515888</v>
      </c>
      <c r="H31" s="37">
        <v>45.846081430924926</v>
      </c>
      <c r="I31" s="37">
        <v>6.8016003765591897</v>
      </c>
      <c r="J31" s="37">
        <v>100</v>
      </c>
      <c r="L31" s="37">
        <v>41.416331165479505</v>
      </c>
      <c r="M31" s="37">
        <v>50.500671002374318</v>
      </c>
      <c r="N31" s="37">
        <v>8.0829978321461748</v>
      </c>
      <c r="O31" s="37">
        <v>100</v>
      </c>
      <c r="Q31" s="37">
        <v>44.569240587109128</v>
      </c>
      <c r="R31" s="37">
        <v>48.934269304403315</v>
      </c>
      <c r="S31" s="37">
        <v>6.4964901084875555</v>
      </c>
      <c r="T31" s="37">
        <v>100</v>
      </c>
      <c r="V31" s="37">
        <v>43.218869233437388</v>
      </c>
      <c r="W31" s="37">
        <v>49.913284772806108</v>
      </c>
      <c r="X31" s="37">
        <v>6.8678459937565037</v>
      </c>
      <c r="Y31" s="37">
        <v>100</v>
      </c>
      <c r="AA31" s="36">
        <v>40.88453747467927</v>
      </c>
      <c r="AB31" s="36">
        <v>52.93720459149224</v>
      </c>
      <c r="AC31" s="36">
        <v>6.1782579338284949</v>
      </c>
      <c r="AD31" s="36">
        <v>100</v>
      </c>
      <c r="AF31" s="36">
        <f>'Tav13'!AF31/'Tav13'!$AI31*100</f>
        <v>48.744769874476987</v>
      </c>
      <c r="AG31" s="36">
        <f>'Tav13'!AG31/'Tav13'!$AI31*100</f>
        <v>48.326359832635987</v>
      </c>
      <c r="AH31" s="36">
        <f>'Tav13'!AH31/'Tav13'!$AI31*100</f>
        <v>2.9288702928870292</v>
      </c>
      <c r="AI31" s="36">
        <f>'Tav13'!AI31/'Tav13'!$AI31*100</f>
        <v>100</v>
      </c>
      <c r="AK31" s="36">
        <f t="shared" si="0"/>
        <v>7.8602323997977166</v>
      </c>
      <c r="AL31" s="36">
        <f t="shared" si="1"/>
        <v>-4.6108447588562527</v>
      </c>
      <c r="AM31" s="36">
        <f t="shared" si="2"/>
        <v>-3.2493876409414657</v>
      </c>
      <c r="AN31" s="36">
        <f t="shared" si="3"/>
        <v>0</v>
      </c>
      <c r="AP31" s="36">
        <f t="shared" si="8"/>
        <v>-0.71068778582648662</v>
      </c>
      <c r="AQ31" s="36">
        <f t="shared" si="9"/>
        <v>4.1817195976873833</v>
      </c>
      <c r="AR31" s="36">
        <f t="shared" si="10"/>
        <v>-3.4710318118608896</v>
      </c>
      <c r="AS31" s="36">
        <f t="shared" si="11"/>
        <v>0</v>
      </c>
    </row>
    <row r="32" spans="1:45" s="33" customFormat="1" x14ac:dyDescent="0.25">
      <c r="A32" s="33" t="s">
        <v>23</v>
      </c>
      <c r="B32" s="37">
        <v>28.448973585460969</v>
      </c>
      <c r="C32" s="37">
        <v>67.153508449218847</v>
      </c>
      <c r="D32" s="37">
        <v>4.397517965320187</v>
      </c>
      <c r="E32" s="37">
        <v>100</v>
      </c>
      <c r="G32" s="37">
        <v>29.193636655281086</v>
      </c>
      <c r="H32" s="37">
        <v>65.533769885452244</v>
      </c>
      <c r="I32" s="37">
        <v>5.2725934592666679</v>
      </c>
      <c r="J32" s="37">
        <v>100</v>
      </c>
      <c r="L32" s="37">
        <v>28.493613824192337</v>
      </c>
      <c r="M32" s="37">
        <v>67.165195341848232</v>
      </c>
      <c r="N32" s="37">
        <v>4.3411908339594287</v>
      </c>
      <c r="O32" s="37">
        <v>100</v>
      </c>
      <c r="Q32" s="37">
        <v>27.205352547606793</v>
      </c>
      <c r="R32" s="37">
        <v>69.083890890375713</v>
      </c>
      <c r="S32" s="37">
        <v>3.7107565620174991</v>
      </c>
      <c r="T32" s="37">
        <v>100</v>
      </c>
      <c r="V32" s="37">
        <v>25.961346384338796</v>
      </c>
      <c r="W32" s="37">
        <v>70.263184178985213</v>
      </c>
      <c r="X32" s="37">
        <v>3.7754694366759884</v>
      </c>
      <c r="Y32" s="37">
        <v>100</v>
      </c>
      <c r="AA32" s="36">
        <v>26.971842581919976</v>
      </c>
      <c r="AB32" s="36">
        <v>70.548328667874188</v>
      </c>
      <c r="AC32" s="36">
        <v>2.4798287502058289</v>
      </c>
      <c r="AD32" s="36">
        <v>100</v>
      </c>
      <c r="AF32" s="36">
        <f>'Tav13'!AF32/'Tav13'!$AI32*100</f>
        <v>31.217776003725511</v>
      </c>
      <c r="AG32" s="36">
        <f>'Tav13'!AG32/'Tav13'!$AI32*100</f>
        <v>68.33649336393573</v>
      </c>
      <c r="AH32" s="36">
        <f>'Tav13'!AH32/'Tav13'!$AI32*100</f>
        <v>0.44573063233875532</v>
      </c>
      <c r="AI32" s="36">
        <f>'Tav13'!AI32/'Tav13'!$AI32*100</f>
        <v>100</v>
      </c>
      <c r="AK32" s="36">
        <f t="shared" si="0"/>
        <v>4.2459334218055353</v>
      </c>
      <c r="AL32" s="36">
        <f t="shared" si="1"/>
        <v>-2.2118353039384573</v>
      </c>
      <c r="AM32" s="36">
        <f t="shared" si="2"/>
        <v>-2.0340981178670736</v>
      </c>
      <c r="AN32" s="36">
        <f t="shared" si="3"/>
        <v>0</v>
      </c>
      <c r="AP32" s="36">
        <f t="shared" si="8"/>
        <v>2.7688024182645421</v>
      </c>
      <c r="AQ32" s="36">
        <f t="shared" si="9"/>
        <v>1.1829849147168829</v>
      </c>
      <c r="AR32" s="36">
        <f t="shared" si="10"/>
        <v>-3.9517873329814317</v>
      </c>
      <c r="AS32" s="36">
        <f t="shared" si="11"/>
        <v>0</v>
      </c>
    </row>
    <row r="33" spans="1:45" s="33" customFormat="1" x14ac:dyDescent="0.25">
      <c r="A33" s="33" t="s">
        <v>24</v>
      </c>
      <c r="B33" s="37">
        <v>46.642431989773499</v>
      </c>
      <c r="C33" s="37">
        <v>41.297487316741901</v>
      </c>
      <c r="D33" s="37">
        <v>12.060080693484601</v>
      </c>
      <c r="E33" s="37">
        <v>100</v>
      </c>
      <c r="G33" s="37">
        <v>45.137214670428314</v>
      </c>
      <c r="H33" s="37">
        <v>42.239035650166713</v>
      </c>
      <c r="I33" s="37">
        <v>12.623749679404975</v>
      </c>
      <c r="J33" s="37">
        <v>100</v>
      </c>
      <c r="L33" s="37">
        <v>45.312710154673837</v>
      </c>
      <c r="M33" s="37">
        <v>41.563550773369201</v>
      </c>
      <c r="N33" s="37">
        <v>13.12373907195696</v>
      </c>
      <c r="O33" s="37">
        <v>100</v>
      </c>
      <c r="Q33" s="37">
        <v>45.578785844442315</v>
      </c>
      <c r="R33" s="37">
        <v>41.809724753044982</v>
      </c>
      <c r="S33" s="37">
        <v>12.611489402512706</v>
      </c>
      <c r="T33" s="37">
        <v>100</v>
      </c>
      <c r="V33" s="37">
        <v>46.079119218522315</v>
      </c>
      <c r="W33" s="37">
        <v>41.912677424577687</v>
      </c>
      <c r="X33" s="37">
        <v>12.008203356899996</v>
      </c>
      <c r="Y33" s="37">
        <v>100</v>
      </c>
      <c r="AA33" s="36">
        <v>45.789218067022823</v>
      </c>
      <c r="AB33" s="36">
        <v>45.458960660514812</v>
      </c>
      <c r="AC33" s="36">
        <v>8.7518212724623616</v>
      </c>
      <c r="AD33" s="36">
        <v>100</v>
      </c>
      <c r="AF33" s="36">
        <f>'Tav13'!AF33/'Tav13'!$AI33*100</f>
        <v>48.669913825402773</v>
      </c>
      <c r="AG33" s="36">
        <f>'Tav13'!AG33/'Tav13'!$AI33*100</f>
        <v>49.850131135256646</v>
      </c>
      <c r="AH33" s="36">
        <f>'Tav13'!AH33/'Tav13'!$AI33*100</f>
        <v>1.4799550393405769</v>
      </c>
      <c r="AI33" s="36">
        <f>'Tav13'!AI33/'Tav13'!$AI33*100</f>
        <v>100</v>
      </c>
      <c r="AK33" s="36">
        <f t="shared" si="0"/>
        <v>2.8806957583799502</v>
      </c>
      <c r="AL33" s="36">
        <f t="shared" si="1"/>
        <v>4.3911704747418341</v>
      </c>
      <c r="AM33" s="36">
        <f t="shared" si="2"/>
        <v>-7.2718662331217843</v>
      </c>
      <c r="AN33" s="36">
        <f t="shared" si="3"/>
        <v>0</v>
      </c>
      <c r="AP33" s="36">
        <f t="shared" si="8"/>
        <v>2.0274818356292741</v>
      </c>
      <c r="AQ33" s="36">
        <f t="shared" si="9"/>
        <v>8.5526438185147455</v>
      </c>
      <c r="AR33" s="36">
        <f t="shared" si="10"/>
        <v>-10.580125654144023</v>
      </c>
      <c r="AS33" s="36">
        <f t="shared" si="11"/>
        <v>0</v>
      </c>
    </row>
    <row r="34" spans="1:45" s="33" customFormat="1" x14ac:dyDescent="0.25">
      <c r="A34" s="33" t="s">
        <v>25</v>
      </c>
      <c r="B34" s="37">
        <v>40.232335537765401</v>
      </c>
      <c r="C34" s="37">
        <v>46.989209885137491</v>
      </c>
      <c r="D34" s="37">
        <v>12.778454577097111</v>
      </c>
      <c r="E34" s="37">
        <v>100</v>
      </c>
      <c r="G34" s="37">
        <v>43.437373795649911</v>
      </c>
      <c r="H34" s="37">
        <v>43.541221946575895</v>
      </c>
      <c r="I34" s="37">
        <v>13.021404257774188</v>
      </c>
      <c r="J34" s="37">
        <v>100</v>
      </c>
      <c r="L34" s="37">
        <v>42.353026249186492</v>
      </c>
      <c r="M34" s="37">
        <v>45.954154313399378</v>
      </c>
      <c r="N34" s="37">
        <v>11.69281943741413</v>
      </c>
      <c r="O34" s="37">
        <v>100</v>
      </c>
      <c r="Q34" s="37">
        <v>42.848688104162555</v>
      </c>
      <c r="R34" s="37">
        <v>46.074176366147171</v>
      </c>
      <c r="S34" s="37">
        <v>11.077135529690274</v>
      </c>
      <c r="T34" s="37">
        <v>100</v>
      </c>
      <c r="V34" s="37">
        <v>43.371886120996436</v>
      </c>
      <c r="W34" s="37">
        <v>46.118772241992886</v>
      </c>
      <c r="X34" s="37">
        <v>10.509341637010676</v>
      </c>
      <c r="Y34" s="37">
        <v>100</v>
      </c>
      <c r="AA34" s="36">
        <v>40.362051625879985</v>
      </c>
      <c r="AB34" s="36">
        <v>48.105933623868594</v>
      </c>
      <c r="AC34" s="36">
        <v>11.532014750251426</v>
      </c>
      <c r="AD34" s="36">
        <v>100</v>
      </c>
      <c r="AF34" s="36">
        <f>'Tav13'!AF34/'Tav13'!$AI34*100</f>
        <v>40.787981859410429</v>
      </c>
      <c r="AG34" s="36">
        <f>'Tav13'!AG34/'Tav13'!$AI34*100</f>
        <v>55.300453514739232</v>
      </c>
      <c r="AH34" s="36">
        <f>'Tav13'!AH34/'Tav13'!$AI34*100</f>
        <v>3.9115646258503403</v>
      </c>
      <c r="AI34" s="36">
        <f>'Tav13'!AI34/'Tav13'!$AI34*100</f>
        <v>100</v>
      </c>
      <c r="AK34" s="36">
        <f t="shared" si="0"/>
        <v>0.42593023353044401</v>
      </c>
      <c r="AL34" s="36">
        <f t="shared" si="1"/>
        <v>7.1945198908706374</v>
      </c>
      <c r="AM34" s="36">
        <f t="shared" si="2"/>
        <v>-7.6204501244010849</v>
      </c>
      <c r="AN34" s="36">
        <f t="shared" si="3"/>
        <v>0</v>
      </c>
      <c r="AP34" s="36">
        <f t="shared" si="8"/>
        <v>0.55564632164502825</v>
      </c>
      <c r="AQ34" s="36">
        <f t="shared" si="9"/>
        <v>8.3112436296017407</v>
      </c>
      <c r="AR34" s="36">
        <f t="shared" si="10"/>
        <v>-8.8668899512467707</v>
      </c>
      <c r="AS34" s="36">
        <f t="shared" si="11"/>
        <v>0</v>
      </c>
    </row>
    <row r="35" spans="1:45" s="33" customFormat="1" x14ac:dyDescent="0.25">
      <c r="A35" s="45" t="s">
        <v>26</v>
      </c>
      <c r="B35" s="93">
        <v>33.768316403717314</v>
      </c>
      <c r="C35" s="93">
        <v>58.284849794683382</v>
      </c>
      <c r="D35" s="93">
        <v>7.9468338015993085</v>
      </c>
      <c r="E35" s="93">
        <v>100</v>
      </c>
      <c r="F35" s="45"/>
      <c r="G35" s="93">
        <v>33.405322963721886</v>
      </c>
      <c r="H35" s="93">
        <v>57.497787919713126</v>
      </c>
      <c r="I35" s="93">
        <v>9.0968891165649897</v>
      </c>
      <c r="J35" s="93">
        <v>100</v>
      </c>
      <c r="K35" s="45"/>
      <c r="L35" s="93">
        <v>32.794275544573388</v>
      </c>
      <c r="M35" s="93">
        <v>58.625660033240671</v>
      </c>
      <c r="N35" s="93">
        <v>8.5800644221859415</v>
      </c>
      <c r="O35" s="93">
        <v>100</v>
      </c>
      <c r="P35" s="45"/>
      <c r="Q35" s="93">
        <v>31.792964144373055</v>
      </c>
      <c r="R35" s="93">
        <v>60.686768240853297</v>
      </c>
      <c r="S35" s="93">
        <v>7.5202676147736511</v>
      </c>
      <c r="T35" s="93">
        <v>100</v>
      </c>
      <c r="U35" s="45"/>
      <c r="V35" s="93">
        <v>31.499768709398445</v>
      </c>
      <c r="W35" s="93">
        <v>61.237706401721603</v>
      </c>
      <c r="X35" s="93">
        <v>7.2625248888799492</v>
      </c>
      <c r="Y35" s="93">
        <v>100</v>
      </c>
      <c r="Z35" s="45"/>
      <c r="AA35" s="94">
        <v>29.492270599914903</v>
      </c>
      <c r="AB35" s="94">
        <v>65.151042405332589</v>
      </c>
      <c r="AC35" s="94">
        <v>5.3566869947525175</v>
      </c>
      <c r="AD35" s="94">
        <v>100</v>
      </c>
      <c r="AE35" s="45"/>
      <c r="AF35" s="36">
        <f>'Tav13'!AF35/'Tav13'!$AI35*100</f>
        <v>30.611923863457609</v>
      </c>
      <c r="AG35" s="36">
        <f>'Tav13'!AG35/'Tav13'!$AI35*100</f>
        <v>68.046248230297309</v>
      </c>
      <c r="AH35" s="36">
        <f>'Tav13'!AH35/'Tav13'!$AI35*100</f>
        <v>1.3418279062450842</v>
      </c>
      <c r="AI35" s="36">
        <f>'Tav13'!AI35/'Tav13'!$AI35*100</f>
        <v>100</v>
      </c>
      <c r="AJ35" s="45"/>
      <c r="AK35" s="36">
        <f t="shared" si="0"/>
        <v>1.1196532635427054</v>
      </c>
      <c r="AL35" s="36">
        <f t="shared" si="1"/>
        <v>2.8952058249647195</v>
      </c>
      <c r="AM35" s="36">
        <f t="shared" si="2"/>
        <v>-4.0148590885074338</v>
      </c>
      <c r="AN35" s="36">
        <f t="shared" si="3"/>
        <v>0</v>
      </c>
      <c r="AO35" s="45"/>
      <c r="AP35" s="36">
        <f t="shared" si="8"/>
        <v>-3.1563925402597057</v>
      </c>
      <c r="AQ35" s="36">
        <f t="shared" si="9"/>
        <v>9.7613984356139269</v>
      </c>
      <c r="AR35" s="36">
        <f t="shared" si="10"/>
        <v>-6.6050058953542248</v>
      </c>
      <c r="AS35" s="36">
        <f t="shared" si="11"/>
        <v>0</v>
      </c>
    </row>
    <row r="36" spans="1:45" s="27" customFormat="1" x14ac:dyDescent="0.25">
      <c r="A36" s="1"/>
      <c r="B36" s="14"/>
      <c r="C36" s="14"/>
      <c r="D36" s="1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</sheetData>
  <mergeCells count="10">
    <mergeCell ref="A4:A5"/>
    <mergeCell ref="AP4:AS4"/>
    <mergeCell ref="B4:E4"/>
    <mergeCell ref="G4:J4"/>
    <mergeCell ref="L4:O4"/>
    <mergeCell ref="Q4:T4"/>
    <mergeCell ref="V4:Y4"/>
    <mergeCell ref="AA4:AD4"/>
    <mergeCell ref="AF4:AI4"/>
    <mergeCell ref="AK4:AN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36"/>
  <sheetViews>
    <sheetView zoomScale="112" zoomScaleNormal="112" workbookViewId="0"/>
  </sheetViews>
  <sheetFormatPr defaultColWidth="8.85546875" defaultRowHeight="15" x14ac:dyDescent="0.25"/>
  <cols>
    <col min="1" max="1" width="24.5703125" style="27" customWidth="1"/>
    <col min="2" max="2" width="17.85546875" style="27" bestFit="1" customWidth="1"/>
    <col min="3" max="3" width="14.7109375" style="27" bestFit="1" customWidth="1"/>
    <col min="4" max="4" width="15.85546875" style="27" bestFit="1" customWidth="1"/>
    <col min="5" max="5" width="6.42578125" style="27" bestFit="1" customWidth="1"/>
    <col min="6" max="6" width="0.85546875" style="27" customWidth="1"/>
    <col min="7" max="7" width="17.85546875" style="27" bestFit="1" customWidth="1"/>
    <col min="8" max="8" width="14.7109375" style="27" bestFit="1" customWidth="1"/>
    <col min="9" max="9" width="15.85546875" style="27" bestFit="1" customWidth="1"/>
    <col min="10" max="10" width="6.42578125" style="27" bestFit="1" customWidth="1"/>
    <col min="11" max="11" width="0.85546875" style="27" customWidth="1"/>
    <col min="12" max="12" width="17.85546875" style="27" bestFit="1" customWidth="1"/>
    <col min="13" max="13" width="14.7109375" style="27" bestFit="1" customWidth="1"/>
    <col min="14" max="14" width="15.85546875" style="27" bestFit="1" customWidth="1"/>
    <col min="15" max="15" width="6.42578125" style="27" bestFit="1" customWidth="1"/>
    <col min="16" max="16" width="0.85546875" style="27" customWidth="1"/>
    <col min="17" max="17" width="17.85546875" style="27" bestFit="1" customWidth="1"/>
    <col min="18" max="18" width="14.7109375" style="27" bestFit="1" customWidth="1"/>
    <col min="19" max="19" width="15.85546875" style="27" bestFit="1" customWidth="1"/>
    <col min="20" max="20" width="6.42578125" style="27" bestFit="1" customWidth="1"/>
    <col min="21" max="21" width="0.85546875" style="27" customWidth="1"/>
    <col min="22" max="22" width="17.85546875" style="27" bestFit="1" customWidth="1"/>
    <col min="23" max="23" width="14.7109375" style="27" bestFit="1" customWidth="1"/>
    <col min="24" max="24" width="15.85546875" style="27" bestFit="1" customWidth="1"/>
    <col min="25" max="25" width="6.42578125" style="27" bestFit="1" customWidth="1"/>
    <col min="26" max="26" width="0.85546875" customWidth="1"/>
    <col min="27" max="27" width="17.85546875" style="27" bestFit="1" customWidth="1"/>
    <col min="28" max="28" width="14.7109375" style="27" bestFit="1" customWidth="1"/>
    <col min="29" max="29" width="15.85546875" style="27" bestFit="1" customWidth="1"/>
    <col min="30" max="30" width="6.42578125" style="27" bestFit="1" customWidth="1"/>
    <col min="31" max="31" width="0.85546875" style="27" customWidth="1"/>
    <col min="32" max="32" width="18" style="141" bestFit="1" customWidth="1"/>
    <col min="33" max="33" width="14.85546875" style="141" bestFit="1" customWidth="1"/>
    <col min="34" max="34" width="16" style="141" bestFit="1" customWidth="1"/>
    <col min="35" max="35" width="12.5703125" style="141" bestFit="1" customWidth="1"/>
    <col min="36" max="36" width="0.85546875" style="141" customWidth="1"/>
    <col min="37" max="37" width="17.85546875" style="141" bestFit="1" customWidth="1"/>
    <col min="38" max="38" width="14.7109375" style="141" bestFit="1" customWidth="1"/>
    <col min="39" max="39" width="15.85546875" style="141" bestFit="1" customWidth="1"/>
    <col min="40" max="40" width="6.5703125" style="141" bestFit="1" customWidth="1"/>
    <col min="41" max="41" width="0.85546875" style="141" customWidth="1"/>
    <col min="42" max="42" width="17.85546875" style="27" bestFit="1" customWidth="1"/>
    <col min="43" max="43" width="14.7109375" style="27" bestFit="1" customWidth="1"/>
    <col min="44" max="44" width="15.85546875" style="27" bestFit="1" customWidth="1"/>
    <col min="45" max="45" width="6.42578125" style="27" bestFit="1" customWidth="1"/>
    <col min="46" max="16384" width="8.85546875" style="27"/>
  </cols>
  <sheetData>
    <row r="1" spans="1:45" x14ac:dyDescent="0.25">
      <c r="A1" s="35" t="s">
        <v>529</v>
      </c>
      <c r="B1" s="7"/>
      <c r="C1" s="7"/>
      <c r="D1" s="7"/>
      <c r="J1" s="10"/>
      <c r="K1" s="10"/>
      <c r="O1" s="10"/>
      <c r="P1" s="10"/>
      <c r="Y1" s="10"/>
    </row>
    <row r="2" spans="1:45" x14ac:dyDescent="0.25">
      <c r="A2" s="81" t="s">
        <v>77</v>
      </c>
      <c r="B2" s="12"/>
      <c r="C2" s="12"/>
      <c r="D2" s="12"/>
      <c r="E2" s="2"/>
      <c r="F2" s="2"/>
      <c r="G2" s="2"/>
      <c r="H2" s="2"/>
      <c r="I2" s="2"/>
      <c r="J2" s="10"/>
      <c r="K2" s="10"/>
      <c r="L2" s="2"/>
      <c r="M2" s="2"/>
      <c r="N2" s="2"/>
      <c r="O2" s="10"/>
      <c r="P2" s="10"/>
      <c r="Q2" s="2"/>
      <c r="R2" s="2"/>
      <c r="S2" s="2"/>
      <c r="T2" s="2"/>
      <c r="U2" s="2"/>
      <c r="V2" s="2"/>
      <c r="W2" s="2"/>
      <c r="X2" s="2"/>
      <c r="Y2" s="10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x14ac:dyDescent="0.25">
      <c r="A3" s="14"/>
      <c r="B3" s="14"/>
      <c r="C3" s="14"/>
      <c r="D3" s="14"/>
      <c r="E3" s="1"/>
      <c r="F3" s="1"/>
      <c r="G3" s="1"/>
      <c r="H3" s="1"/>
      <c r="I3" s="1"/>
      <c r="J3" s="92"/>
      <c r="K3" s="92"/>
      <c r="L3" s="1"/>
      <c r="M3" s="1"/>
      <c r="N3" s="1"/>
      <c r="O3" s="92"/>
      <c r="P3" s="92"/>
      <c r="Q3" s="1"/>
      <c r="R3" s="1"/>
      <c r="S3" s="1"/>
      <c r="T3" s="1"/>
      <c r="U3" s="1"/>
      <c r="V3" s="1"/>
      <c r="W3" s="1"/>
      <c r="X3" s="1"/>
      <c r="Y3" s="92"/>
      <c r="Z3" s="36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346"/>
      <c r="AO3" s="346"/>
      <c r="AP3" s="346"/>
      <c r="AQ3" s="346"/>
      <c r="AR3" s="346"/>
      <c r="AS3" s="1"/>
    </row>
    <row r="4" spans="1:45" x14ac:dyDescent="0.25">
      <c r="A4" s="504" t="s">
        <v>48</v>
      </c>
      <c r="B4" s="518">
        <v>2013</v>
      </c>
      <c r="C4" s="518"/>
      <c r="D4" s="518"/>
      <c r="E4" s="518"/>
      <c r="G4" s="492">
        <v>2014</v>
      </c>
      <c r="H4" s="492"/>
      <c r="I4" s="492"/>
      <c r="J4" s="492"/>
      <c r="K4" s="10"/>
      <c r="L4" s="492">
        <v>2015</v>
      </c>
      <c r="M4" s="492"/>
      <c r="N4" s="492"/>
      <c r="O4" s="492"/>
      <c r="P4" s="10"/>
      <c r="Q4" s="492">
        <v>2016</v>
      </c>
      <c r="R4" s="492"/>
      <c r="S4" s="492"/>
      <c r="T4" s="492"/>
      <c r="V4" s="492">
        <v>2017</v>
      </c>
      <c r="W4" s="492"/>
      <c r="X4" s="492"/>
      <c r="Y4" s="492"/>
      <c r="AA4" s="492">
        <v>2018</v>
      </c>
      <c r="AB4" s="492"/>
      <c r="AC4" s="492"/>
      <c r="AD4" s="492"/>
      <c r="AF4" s="492">
        <v>2019</v>
      </c>
      <c r="AG4" s="492"/>
      <c r="AH4" s="492"/>
      <c r="AI4" s="492"/>
      <c r="AK4" s="517" t="s">
        <v>93</v>
      </c>
      <c r="AL4" s="517"/>
      <c r="AM4" s="517"/>
      <c r="AN4" s="517"/>
      <c r="AP4" s="517" t="s">
        <v>94</v>
      </c>
      <c r="AQ4" s="517"/>
      <c r="AR4" s="517"/>
      <c r="AS4" s="517"/>
    </row>
    <row r="5" spans="1:45" x14ac:dyDescent="0.25">
      <c r="A5" s="505"/>
      <c r="B5" s="14" t="s">
        <v>47</v>
      </c>
      <c r="C5" s="14" t="s">
        <v>46</v>
      </c>
      <c r="D5" s="14" t="s">
        <v>99</v>
      </c>
      <c r="E5" s="1" t="s">
        <v>0</v>
      </c>
      <c r="F5" s="1"/>
      <c r="G5" s="14" t="s">
        <v>47</v>
      </c>
      <c r="H5" s="14" t="s">
        <v>46</v>
      </c>
      <c r="I5" s="14" t="s">
        <v>99</v>
      </c>
      <c r="J5" s="1" t="s">
        <v>0</v>
      </c>
      <c r="K5" s="92"/>
      <c r="L5" s="14" t="s">
        <v>47</v>
      </c>
      <c r="M5" s="14" t="s">
        <v>46</v>
      </c>
      <c r="N5" s="14" t="s">
        <v>99</v>
      </c>
      <c r="O5" s="1" t="s">
        <v>0</v>
      </c>
      <c r="P5" s="92"/>
      <c r="Q5" s="14" t="s">
        <v>47</v>
      </c>
      <c r="R5" s="14" t="s">
        <v>46</v>
      </c>
      <c r="S5" s="14" t="s">
        <v>99</v>
      </c>
      <c r="T5" s="1" t="s">
        <v>0</v>
      </c>
      <c r="U5" s="1"/>
      <c r="V5" s="14" t="s">
        <v>47</v>
      </c>
      <c r="W5" s="14" t="s">
        <v>46</v>
      </c>
      <c r="X5" s="14" t="s">
        <v>99</v>
      </c>
      <c r="Y5" s="1" t="s">
        <v>0</v>
      </c>
      <c r="Z5" s="366"/>
      <c r="AA5" s="14" t="s">
        <v>47</v>
      </c>
      <c r="AB5" s="14" t="s">
        <v>46</v>
      </c>
      <c r="AC5" s="14" t="s">
        <v>99</v>
      </c>
      <c r="AD5" s="1" t="s">
        <v>0</v>
      </c>
      <c r="AE5" s="1"/>
      <c r="AF5" s="14" t="s">
        <v>47</v>
      </c>
      <c r="AG5" s="14" t="s">
        <v>46</v>
      </c>
      <c r="AH5" s="14" t="s">
        <v>99</v>
      </c>
      <c r="AI5" s="1" t="s">
        <v>0</v>
      </c>
      <c r="AJ5" s="1"/>
      <c r="AK5" s="14" t="s">
        <v>47</v>
      </c>
      <c r="AL5" s="14" t="s">
        <v>46</v>
      </c>
      <c r="AM5" s="14" t="s">
        <v>99</v>
      </c>
      <c r="AN5" s="1" t="s">
        <v>0</v>
      </c>
      <c r="AO5" s="1"/>
      <c r="AP5" s="14" t="s">
        <v>47</v>
      </c>
      <c r="AQ5" s="14" t="s">
        <v>46</v>
      </c>
      <c r="AR5" s="14" t="s">
        <v>99</v>
      </c>
      <c r="AS5" s="1" t="s">
        <v>0</v>
      </c>
    </row>
    <row r="6" spans="1:45" s="452" customFormat="1" ht="9.75" customHeight="1" x14ac:dyDescent="0.25">
      <c r="A6" s="460"/>
      <c r="B6" s="345"/>
      <c r="C6" s="345"/>
      <c r="D6" s="345"/>
      <c r="E6" s="367"/>
      <c r="F6" s="367"/>
      <c r="G6" s="345"/>
      <c r="H6" s="345"/>
      <c r="I6" s="345"/>
      <c r="J6" s="367"/>
      <c r="K6" s="10"/>
      <c r="L6" s="345"/>
      <c r="M6" s="345"/>
      <c r="N6" s="345"/>
      <c r="O6" s="367"/>
      <c r="P6" s="10"/>
      <c r="Q6" s="345"/>
      <c r="R6" s="345"/>
      <c r="S6" s="345"/>
      <c r="T6" s="367"/>
      <c r="U6" s="367"/>
      <c r="V6" s="345"/>
      <c r="W6" s="345"/>
      <c r="X6" s="345"/>
      <c r="Y6" s="367"/>
      <c r="Z6"/>
      <c r="AA6" s="345"/>
      <c r="AB6" s="345"/>
      <c r="AC6" s="345"/>
      <c r="AD6" s="367"/>
      <c r="AE6" s="367"/>
      <c r="AF6" s="345"/>
      <c r="AG6" s="345"/>
      <c r="AH6" s="345"/>
      <c r="AI6" s="367"/>
      <c r="AJ6" s="367"/>
      <c r="AK6" s="345"/>
      <c r="AL6" s="345"/>
      <c r="AM6" s="345"/>
      <c r="AN6" s="367"/>
      <c r="AO6" s="367"/>
      <c r="AP6" s="345"/>
      <c r="AQ6" s="345"/>
      <c r="AR6" s="345"/>
      <c r="AS6" s="367"/>
    </row>
    <row r="7" spans="1:45" x14ac:dyDescent="0.25">
      <c r="A7" s="27" t="s">
        <v>37</v>
      </c>
      <c r="B7" s="13">
        <f>'Tav13'!B7/'Tav13'!B$35*100</f>
        <v>2.286138525146244</v>
      </c>
      <c r="C7" s="13">
        <f>'Tav13'!C7/'Tav13'!C$35*100</f>
        <v>2.8663176161730024</v>
      </c>
      <c r="D7" s="13">
        <f>'Tav13'!D7/'Tav13'!D$35*100</f>
        <v>4.1881968996464503</v>
      </c>
      <c r="E7" s="13">
        <f>'Tav13'!E7/'Tav13'!E$35*100</f>
        <v>2.7754484547222824</v>
      </c>
      <c r="F7" s="13" t="e">
        <f>'Tav13'!F7/'Tav13'!F$35*100</f>
        <v>#DIV/0!</v>
      </c>
      <c r="G7" s="13">
        <f>'Tav13'!G7/'Tav13'!G$35*100</f>
        <v>3.1245098893439049</v>
      </c>
      <c r="H7" s="13">
        <f>'Tav13'!H7/'Tav13'!H$35*100</f>
        <v>2.95731583849674</v>
      </c>
      <c r="I7" s="13">
        <f>'Tav13'!I7/'Tav13'!I$35*100</f>
        <v>4.1274716836244956</v>
      </c>
      <c r="J7" s="13">
        <f>'Tav13'!J7/'Tav13'!J$35*100</f>
        <v>3.1196153308806407</v>
      </c>
      <c r="K7" s="13" t="e">
        <f>'Tav13'!K7/'Tav13'!K$35*100</f>
        <v>#DIV/0!</v>
      </c>
      <c r="L7" s="13">
        <f>'Tav13'!L7/'Tav13'!L$35*100</f>
        <v>2.5609400578566142</v>
      </c>
      <c r="M7" s="13">
        <f>'Tav13'!M7/'Tav13'!M$35*100</f>
        <v>2.9378559421962418</v>
      </c>
      <c r="N7" s="13">
        <f>'Tav13'!N7/'Tav13'!N$35*100</f>
        <v>4.6712951058541181</v>
      </c>
      <c r="O7" s="13">
        <f>'Tav13'!O7/'Tav13'!O$35*100</f>
        <v>2.9629793054758857</v>
      </c>
      <c r="P7" s="13" t="e">
        <f>'Tav13'!P7/'Tav13'!P$35*100</f>
        <v>#DIV/0!</v>
      </c>
      <c r="Q7" s="13">
        <f>'Tav13'!Q7/'Tav13'!Q$35*100</f>
        <v>2.2768434670116426</v>
      </c>
      <c r="R7" s="13">
        <f>'Tav13'!R7/'Tav13'!R$35*100</f>
        <v>2.8238802373565473</v>
      </c>
      <c r="S7" s="13">
        <f>'Tav13'!S7/'Tav13'!S$35*100</f>
        <v>3.4030140982012638</v>
      </c>
      <c r="T7" s="13">
        <f>'Tav13'!T7/'Tav13'!T$35*100</f>
        <v>2.6935134492875488</v>
      </c>
      <c r="U7"/>
      <c r="V7" s="13">
        <f>'Tav13'!V7/'Tav13'!V$35*100</f>
        <v>1.9186566211211848</v>
      </c>
      <c r="W7" s="13">
        <f>'Tav13'!W7/'Tav13'!W$35*100</f>
        <v>1.9952049395691014</v>
      </c>
      <c r="X7" s="13">
        <f>'Tav13'!X7/'Tav13'!X$35*100</f>
        <v>4.4032124065355855</v>
      </c>
      <c r="Y7" s="13">
        <f>'Tav13'!Y7/'Tav13'!Y$35*100</f>
        <v>2.1459745379216026</v>
      </c>
      <c r="AA7" s="13">
        <f>'Tav13'!AA7/'Tav13'!AA$35*100</f>
        <v>1.2262563116133687</v>
      </c>
      <c r="AB7" s="13">
        <f>'Tav13'!AB7/'Tav13'!AB$35*100</f>
        <v>1.0013496451739301</v>
      </c>
      <c r="AC7" s="13">
        <f>'Tav13'!AC7/'Tav13'!AC$35*100</f>
        <v>3.9714058776806991</v>
      </c>
      <c r="AD7" s="13">
        <f>'Tav13'!AD7/'Tav13'!AD$35*100</f>
        <v>1.226776343781024</v>
      </c>
      <c r="AF7" s="8">
        <f>'Tav13'!AF7/'Tav13'!AF$35*100</f>
        <v>0.7142857142857143</v>
      </c>
      <c r="AG7" s="8">
        <f>'Tav13'!AG7/'Tav13'!AG$35*100</f>
        <v>0.58487643618373897</v>
      </c>
      <c r="AH7" s="8">
        <f>'Tav13'!AH7/'Tav13'!AH$35*100</f>
        <v>1.4067995310668231</v>
      </c>
      <c r="AI7" s="8">
        <f>'Tav13'!AI7/'Tav13'!AI$35*100-AD7</f>
        <v>-0.59125644445744363</v>
      </c>
      <c r="AK7" s="8">
        <f>AF7-AA7</f>
        <v>-0.51197059732765438</v>
      </c>
      <c r="AL7" s="8">
        <f>AG7-AB7</f>
        <v>-0.41647320899019113</v>
      </c>
      <c r="AM7" s="8">
        <f>AH7-AC7</f>
        <v>-2.5646063466138758</v>
      </c>
      <c r="AN7" s="8">
        <f>AI7-AD7</f>
        <v>-1.8180327882384675</v>
      </c>
      <c r="AP7" s="8">
        <f>AF7-B7</f>
        <v>-1.5718528108605296</v>
      </c>
      <c r="AQ7" s="8">
        <f>AG7-C7</f>
        <v>-2.2814411799892635</v>
      </c>
      <c r="AR7" s="8">
        <f>AH7-D7</f>
        <v>-2.7813973685796274</v>
      </c>
      <c r="AS7" s="8">
        <f>AI7-E7</f>
        <v>-3.3667048991797262</v>
      </c>
    </row>
    <row r="8" spans="1:45" x14ac:dyDescent="0.25">
      <c r="A8" s="277" t="s">
        <v>117</v>
      </c>
      <c r="B8" s="13">
        <f>'Tav13'!B8/'Tav13'!B$35*100</f>
        <v>1.2800327688388822E-2</v>
      </c>
      <c r="C8" s="13">
        <f>'Tav13'!C8/'Tav13'!C$35*100</f>
        <v>3.7822043576927068E-2</v>
      </c>
      <c r="D8" s="13">
        <f>'Tav13'!D8/'Tav13'!D$35*100</f>
        <v>8.7027468044601583E-2</v>
      </c>
      <c r="E8" s="13">
        <f>'Tav13'!E8/'Tav13'!E$35*100</f>
        <v>3.3282904689863842E-2</v>
      </c>
      <c r="F8" s="13" t="e">
        <f>'Tav13'!F8/'Tav13'!F$35*100</f>
        <v>#DIV/0!</v>
      </c>
      <c r="G8" s="13">
        <f>'Tav13'!G8/'Tav13'!G$35*100</f>
        <v>1.2198309662803868E-2</v>
      </c>
      <c r="H8" s="13">
        <f>'Tav13'!H8/'Tav13'!H$35*100</f>
        <v>6.0745960393633822E-2</v>
      </c>
      <c r="I8" s="13">
        <f>'Tav13'!I8/'Tav13'!I$35*100</f>
        <v>2.5596723619376718E-2</v>
      </c>
      <c r="J8" s="13">
        <f>'Tav13'!J8/'Tav13'!J$35*100</f>
        <v>4.133097378102734E-2</v>
      </c>
      <c r="K8" s="13" t="e">
        <f>'Tav13'!K8/'Tav13'!K$35*100</f>
        <v>#DIV/0!</v>
      </c>
      <c r="L8" s="13">
        <f>'Tav13'!L8/'Tav13'!L$35*100</f>
        <v>6.7275132868387421E-3</v>
      </c>
      <c r="M8" s="13">
        <f>'Tav13'!M8/'Tav13'!M$35*100</f>
        <v>5.8957826337840892E-2</v>
      </c>
      <c r="N8" s="13">
        <f>'Tav13'!N8/'Tav13'!N$35*100</f>
        <v>0.1199965715265278</v>
      </c>
      <c r="O8" s="13">
        <f>'Tav13'!O8/'Tav13'!O$35*100</f>
        <v>4.706643721778523E-2</v>
      </c>
      <c r="P8" s="13" t="e">
        <f>'Tav13'!P8/'Tav13'!P$35*100</f>
        <v>#DIV/0!</v>
      </c>
      <c r="Q8" s="13">
        <f>'Tav13'!Q8/'Tav13'!Q$35*100</f>
        <v>8.6244070720138E-3</v>
      </c>
      <c r="R8" s="13">
        <f>'Tav13'!R8/'Tav13'!R$35*100</f>
        <v>3.6145667038163805E-2</v>
      </c>
      <c r="S8" s="13">
        <f>'Tav13'!S8/'Tav13'!S$35*100</f>
        <v>6.0768108896451144E-2</v>
      </c>
      <c r="T8" s="13">
        <f>'Tav13'!T8/'Tav13'!T$35*100</f>
        <v>2.9247516246081292E-2</v>
      </c>
      <c r="U8"/>
      <c r="V8" s="13">
        <f>'Tav13'!V8/'Tav13'!V$35*100</f>
        <v>2.5539522410930913E-2</v>
      </c>
      <c r="W8" s="13">
        <f>'Tav13'!W8/'Tav13'!W$35*100</f>
        <v>6.0759327377824489E-2</v>
      </c>
      <c r="X8" s="13">
        <f>'Tav13'!X8/'Tav13'!X$35*100</f>
        <v>1.3846579894765992E-2</v>
      </c>
      <c r="Y8" s="13">
        <f>'Tav13'!Y8/'Tav13'!Y$35*100</f>
        <v>4.6258120311337261E-2</v>
      </c>
      <c r="AA8" s="13">
        <f>'Tav13'!AA8/'Tav13'!AA$35*100</f>
        <v>4.8088482808367394E-3</v>
      </c>
      <c r="AB8" s="13">
        <f>'Tav13'!AB8/'Tav13'!AB$35*100</f>
        <v>4.3536941094518694E-3</v>
      </c>
      <c r="AC8" s="13">
        <f>'Tav13'!AC8/'Tav13'!AC$35*100</f>
        <v>0</v>
      </c>
      <c r="AD8" s="13">
        <f>'Tav13'!AD8/'Tav13'!AD$35*100</f>
        <v>4.2547156431711813E-3</v>
      </c>
      <c r="AF8" s="8">
        <f>'Tav13'!AF8/'Tav13'!AF$35*100</f>
        <v>0</v>
      </c>
      <c r="AG8" s="8">
        <f>'Tav13'!AG8/'Tav13'!AG$35*100</f>
        <v>0</v>
      </c>
      <c r="AH8" s="8">
        <f>'Tav13'!AH8/'Tav13'!AH$35*100</f>
        <v>0</v>
      </c>
      <c r="AI8" s="8">
        <f>'Tav13'!AI8/'Tav13'!AI$35*100</f>
        <v>0</v>
      </c>
      <c r="AK8" s="8">
        <f t="shared" ref="AK8:AK27" si="0">AF8-AA8</f>
        <v>-4.8088482808367394E-3</v>
      </c>
      <c r="AL8" s="8">
        <f t="shared" ref="AL8:AL27" si="1">AG8-AB8</f>
        <v>-4.3536941094518694E-3</v>
      </c>
      <c r="AM8" s="8">
        <f t="shared" ref="AM8:AM27" si="2">AH8-AC8</f>
        <v>0</v>
      </c>
      <c r="AN8" s="8">
        <f t="shared" ref="AN8:AN27" si="3">AI8-AD8</f>
        <v>-4.2547156431711813E-3</v>
      </c>
      <c r="AP8" s="8">
        <f t="shared" ref="AP8:AP35" si="4">AF8-B8</f>
        <v>-1.2800327688388822E-2</v>
      </c>
      <c r="AQ8" s="8">
        <f t="shared" ref="AQ8:AQ35" si="5">AG8-C8</f>
        <v>-3.7822043576927068E-2</v>
      </c>
      <c r="AR8" s="8">
        <f t="shared" ref="AR8:AR35" si="6">AH8-D8</f>
        <v>-8.7027468044601583E-2</v>
      </c>
      <c r="AS8" s="8">
        <f t="shared" ref="AS8:AS35" si="7">AI8-E8</f>
        <v>-3.3282904689863842E-2</v>
      </c>
    </row>
    <row r="9" spans="1:45" x14ac:dyDescent="0.25">
      <c r="A9" s="27" t="s">
        <v>5</v>
      </c>
      <c r="B9" s="13">
        <f>'Tav13'!B9/'Tav13'!B$35*100</f>
        <v>0.89346287264953983</v>
      </c>
      <c r="C9" s="13">
        <f>'Tav13'!C9/'Tav13'!C$35*100</f>
        <v>0.74457513237715245</v>
      </c>
      <c r="D9" s="13">
        <f>'Tav13'!D9/'Tav13'!D$35*100</f>
        <v>1.4196355724775633</v>
      </c>
      <c r="E9" s="13">
        <f>'Tav13'!E9/'Tav13'!E$35*100</f>
        <v>0.84849794683380164</v>
      </c>
      <c r="F9" s="13" t="e">
        <f>'Tav13'!F9/'Tav13'!F$35*100</f>
        <v>#DIV/0!</v>
      </c>
      <c r="G9" s="13">
        <f>'Tav13'!G9/'Tav13'!G$35*100</f>
        <v>0.95146815369870175</v>
      </c>
      <c r="H9" s="13">
        <f>'Tav13'!H9/'Tav13'!H$35*100</f>
        <v>0.92333859798323403</v>
      </c>
      <c r="I9" s="13">
        <f>'Tav13'!I9/'Tav13'!I$35*100</f>
        <v>1.5997952262110451</v>
      </c>
      <c r="J9" s="13">
        <f>'Tav13'!J9/'Tav13'!J$35*100</f>
        <v>0.99427187630978431</v>
      </c>
      <c r="K9" s="13" t="e">
        <f>'Tav13'!K9/'Tav13'!K$35*100</f>
        <v>#DIV/0!</v>
      </c>
      <c r="L9" s="13">
        <f>'Tav13'!L9/'Tav13'!L$35*100</f>
        <v>1.0248245240284348</v>
      </c>
      <c r="M9" s="13">
        <f>'Tav13'!M9/'Tav13'!M$35*100</f>
        <v>0.78025038259866031</v>
      </c>
      <c r="N9" s="13">
        <f>'Tav13'!N9/'Tav13'!N$35*100</f>
        <v>1.5170995114425303</v>
      </c>
      <c r="O9" s="13">
        <f>'Tav13'!O9/'Tav13'!O$35*100</f>
        <v>0.92367883039903509</v>
      </c>
      <c r="P9" s="13" t="e">
        <f>'Tav13'!P9/'Tav13'!P$35*100</f>
        <v>#DIV/0!</v>
      </c>
      <c r="Q9" s="13">
        <f>'Tav13'!Q9/'Tav13'!Q$35*100</f>
        <v>8.6244070720138E-3</v>
      </c>
      <c r="R9" s="13">
        <f>'Tav13'!R9/'Tav13'!R$35*100</f>
        <v>3.6145667038163805E-2</v>
      </c>
      <c r="S9" s="13">
        <f>'Tav13'!S9/'Tav13'!S$35*100</f>
        <v>6.0768108896451144E-2</v>
      </c>
      <c r="T9" s="13">
        <f>'Tav13'!T9/'Tav13'!T$35*100</f>
        <v>2.9247516246081292E-2</v>
      </c>
      <c r="U9"/>
      <c r="V9" s="13">
        <f>'Tav13'!V9/'Tav13'!V$35*100</f>
        <v>1.2769761205465457</v>
      </c>
      <c r="W9" s="13">
        <f>'Tav13'!W9/'Tav13'!W$35*100</f>
        <v>0.62073042564372038</v>
      </c>
      <c r="X9" s="13">
        <f>'Tav13'!X9/'Tav13'!X$35*100</f>
        <v>0.78925505400166163</v>
      </c>
      <c r="Y9" s="13">
        <f>'Tav13'!Y9/'Tav13'!Y$35*100</f>
        <v>0.83968544478188289</v>
      </c>
      <c r="AA9" s="13">
        <f>'Tav13'!AA9/'Tav13'!AA$35*100</f>
        <v>0.73575378696802118</v>
      </c>
      <c r="AB9" s="13">
        <f>'Tav13'!AB9/'Tav13'!AB$35*100</f>
        <v>0.56162654011929114</v>
      </c>
      <c r="AC9" s="13">
        <f>'Tav13'!AC9/'Tav13'!AC$35*100</f>
        <v>1.1649457241196717</v>
      </c>
      <c r="AD9" s="13">
        <f>'Tav13'!AD9/'Tav13'!AD$35*100</f>
        <v>0.64529853921429581</v>
      </c>
      <c r="AF9" s="8">
        <f>'Tav13'!AF9/'Tav13'!AF$35*100</f>
        <v>0.36485097636176772</v>
      </c>
      <c r="AG9" s="8">
        <f>'Tav13'!AG9/'Tav13'!AG$35*100</f>
        <v>0.45772938483944792</v>
      </c>
      <c r="AH9" s="8">
        <f>'Tav13'!AH9/'Tav13'!AH$35*100</f>
        <v>0.58616647127784294</v>
      </c>
      <c r="AI9" s="8">
        <f>'Tav13'!AI9/'Tav13'!AI$35*100</f>
        <v>0.43102092181846785</v>
      </c>
      <c r="AK9" s="8">
        <f t="shared" si="0"/>
        <v>-0.37090281060625346</v>
      </c>
      <c r="AL9" s="8">
        <f t="shared" si="1"/>
        <v>-0.10389715527984322</v>
      </c>
      <c r="AM9" s="8">
        <f t="shared" si="2"/>
        <v>-0.57877925284182874</v>
      </c>
      <c r="AN9" s="8">
        <f t="shared" si="3"/>
        <v>-0.21427761739582796</v>
      </c>
      <c r="AP9" s="8">
        <f t="shared" si="4"/>
        <v>-0.52861189628777216</v>
      </c>
      <c r="AQ9" s="8">
        <f t="shared" si="5"/>
        <v>-0.28684574753770453</v>
      </c>
      <c r="AR9" s="8">
        <f t="shared" si="6"/>
        <v>-0.8334691011997204</v>
      </c>
      <c r="AS9" s="8">
        <f t="shared" si="7"/>
        <v>-0.41747702501533379</v>
      </c>
    </row>
    <row r="10" spans="1:45" x14ac:dyDescent="0.25">
      <c r="A10" s="27" t="s">
        <v>6</v>
      </c>
      <c r="B10" s="13">
        <f>'Tav13'!B10/'Tav13'!B$35*100</f>
        <v>15.037824968319189</v>
      </c>
      <c r="C10" s="13">
        <f>'Tav13'!C10/'Tav13'!C$35*100</f>
        <v>27.046469200990792</v>
      </c>
      <c r="D10" s="13">
        <f>'Tav13'!D10/'Tav13'!D$35*100</f>
        <v>20.293717704650529</v>
      </c>
      <c r="E10" s="13">
        <f>'Tav13'!E10/'Tav13'!E$35*100</f>
        <v>22.45472228225632</v>
      </c>
      <c r="F10" s="13" t="e">
        <f>'Tav13'!F10/'Tav13'!F$35*100</f>
        <v>#DIV/0!</v>
      </c>
      <c r="G10" s="13">
        <f>'Tav13'!G10/'Tav13'!G$35*100</f>
        <v>14.646684673695217</v>
      </c>
      <c r="H10" s="13">
        <f>'Tav13'!H10/'Tav13'!H$35*100</f>
        <v>30.668610537399267</v>
      </c>
      <c r="I10" s="13">
        <f>'Tav13'!I10/'Tav13'!I$35*100</f>
        <v>24.880015358034171</v>
      </c>
      <c r="J10" s="13">
        <f>'Tav13'!J10/'Tav13'!J$35*100</f>
        <v>24.78985237274717</v>
      </c>
      <c r="K10" s="13" t="e">
        <f>'Tav13'!K10/'Tav13'!K$35*100</f>
        <v>#DIV/0!</v>
      </c>
      <c r="L10" s="13">
        <f>'Tav13'!L10/'Tav13'!L$35*100</f>
        <v>16.841208261386317</v>
      </c>
      <c r="M10" s="13">
        <f>'Tav13'!M10/'Tav13'!M$35*100</f>
        <v>30.723299631199978</v>
      </c>
      <c r="N10" s="13">
        <f>'Tav13'!N10/'Tav13'!N$35*100</f>
        <v>23.819319448015772</v>
      </c>
      <c r="O10" s="13">
        <f>'Tav13'!O10/'Tav13'!O$35*100</f>
        <v>25.57840238862169</v>
      </c>
      <c r="P10" s="13" t="e">
        <f>'Tav13'!P10/'Tav13'!P$35*100</f>
        <v>#DIV/0!</v>
      </c>
      <c r="Q10" s="13">
        <f>'Tav13'!Q10/'Tav13'!Q$35*100</f>
        <v>16.486991519333046</v>
      </c>
      <c r="R10" s="13">
        <f>'Tav13'!R10/'Tav13'!R$35*100</f>
        <v>30.035543239254192</v>
      </c>
      <c r="S10" s="13">
        <f>'Tav13'!S10/'Tav13'!S$35*100</f>
        <v>26.00875060768109</v>
      </c>
      <c r="T10" s="13">
        <f>'Tav13'!T10/'Tav13'!T$35*100</f>
        <v>25.425231466671544</v>
      </c>
      <c r="U10"/>
      <c r="V10" s="13">
        <f>'Tav13'!V10/'Tav13'!V$35*100</f>
        <v>15.923892223215425</v>
      </c>
      <c r="W10" s="13">
        <f>'Tav13'!W10/'Tav13'!W$35*100</f>
        <v>26.8260641093011</v>
      </c>
      <c r="X10" s="13">
        <f>'Tav13'!X10/'Tav13'!X$35*100</f>
        <v>24.480753253946276</v>
      </c>
      <c r="Y10" s="13">
        <f>'Tav13'!Y10/'Tav13'!Y$35*100</f>
        <v>23.221576396291304</v>
      </c>
      <c r="AA10" s="13">
        <f>'Tav13'!AA10/'Tav13'!AA$35*100</f>
        <v>18.576580908872327</v>
      </c>
      <c r="AB10" s="13">
        <f>'Tav13'!AB10/'Tav13'!AB$35*100</f>
        <v>31.951761069267278</v>
      </c>
      <c r="AC10" s="13">
        <f>'Tav13'!AC10/'Tav13'!AC$35*100</f>
        <v>28.011649457241194</v>
      </c>
      <c r="AD10" s="13">
        <f>'Tav13'!AD10/'Tav13'!AD$35*100</f>
        <v>27.796057296837329</v>
      </c>
      <c r="AF10" s="8">
        <f>'Tav13'!AF10/'Tav13'!AF$35*100</f>
        <v>26.356628982528264</v>
      </c>
      <c r="AG10" s="8">
        <f>'Tav13'!AG10/'Tav13'!AG$35*100</f>
        <v>39.200591811729893</v>
      </c>
      <c r="AH10" s="8">
        <f>'Tav13'!AH10/'Tav13'!AH$35*100</f>
        <v>51.934349355216881</v>
      </c>
      <c r="AI10" s="8">
        <f>'Tav13'!AI10/'Tav13'!AI$35*100</f>
        <v>35.439672801635993</v>
      </c>
      <c r="AK10" s="8">
        <f t="shared" si="0"/>
        <v>7.7800480736559372</v>
      </c>
      <c r="AL10" s="8">
        <f t="shared" si="1"/>
        <v>7.2488307424626157</v>
      </c>
      <c r="AM10" s="8">
        <f t="shared" si="2"/>
        <v>23.922699897975686</v>
      </c>
      <c r="AN10" s="8">
        <f t="shared" si="3"/>
        <v>7.6436155047986638</v>
      </c>
      <c r="AP10" s="8">
        <f t="shared" si="4"/>
        <v>11.318804014209075</v>
      </c>
      <c r="AQ10" s="8">
        <f t="shared" si="5"/>
        <v>12.154122610739101</v>
      </c>
      <c r="AR10" s="8">
        <f t="shared" si="6"/>
        <v>31.640631650566352</v>
      </c>
      <c r="AS10" s="8">
        <f t="shared" si="7"/>
        <v>12.984950519379673</v>
      </c>
    </row>
    <row r="11" spans="1:45" x14ac:dyDescent="0.25">
      <c r="A11" s="277" t="s">
        <v>118</v>
      </c>
      <c r="B11" s="13">
        <f>'Tav13'!B11/'Tav13'!B$35*100</f>
        <v>0.2675268486873264</v>
      </c>
      <c r="C11" s="13">
        <f>'Tav13'!C11/'Tav13'!C$35*100</f>
        <v>0.15870426128357634</v>
      </c>
      <c r="D11" s="13">
        <f>'Tav13'!D11/'Tav13'!D$35*100</f>
        <v>0.10878433505575197</v>
      </c>
      <c r="E11" s="13">
        <f>'Tav13'!E11/'Tav13'!E$35*100</f>
        <v>0.19148476334558029</v>
      </c>
      <c r="F11" s="13" t="e">
        <f>'Tav13'!F11/'Tav13'!F$35*100</f>
        <v>#DIV/0!</v>
      </c>
      <c r="G11" s="13">
        <f>'Tav13'!G11/'Tav13'!G$35*100</f>
        <v>0.3572362115535419</v>
      </c>
      <c r="H11" s="13">
        <f>'Tav13'!H11/'Tav13'!H$35*100</f>
        <v>0.18730004454703761</v>
      </c>
      <c r="I11" s="13">
        <f>'Tav13'!I11/'Tav13'!I$35*100</f>
        <v>0.16637870352594869</v>
      </c>
      <c r="J11" s="13">
        <f>'Tav13'!J11/'Tav13'!J$35*100</f>
        <v>0.24216457877334327</v>
      </c>
      <c r="K11" s="13" t="e">
        <f>'Tav13'!K11/'Tav13'!K$35*100</f>
        <v>#DIV/0!</v>
      </c>
      <c r="L11" s="13">
        <f>'Tav13'!L11/'Tav13'!L$35*100</f>
        <v>0.21976543403673224</v>
      </c>
      <c r="M11" s="13">
        <f>'Tav13'!M11/'Tav13'!M$35*100</f>
        <v>0.27597280413457437</v>
      </c>
      <c r="N11" s="13">
        <f>'Tav13'!N11/'Tav13'!N$35*100</f>
        <v>5.9998285763263902E-2</v>
      </c>
      <c r="O11" s="13">
        <f>'Tav13'!O11/'Tav13'!O$35*100</f>
        <v>0.23900925149656563</v>
      </c>
      <c r="P11" s="13" t="e">
        <f>'Tav13'!P11/'Tav13'!P$35*100</f>
        <v>#DIV/0!</v>
      </c>
      <c r="Q11" s="13">
        <f>'Tav13'!Q11/'Tav13'!Q$35*100</f>
        <v>0.2759810263044416</v>
      </c>
      <c r="R11" s="13">
        <f>'Tav13'!R11/'Tav13'!R$35*100</f>
        <v>0.15512515437211963</v>
      </c>
      <c r="S11" s="13">
        <f>'Tav13'!S11/'Tav13'!S$35*100</f>
        <v>4.8614487117160911E-2</v>
      </c>
      <c r="T11" s="13">
        <f>'Tav13'!T11/'Tav13'!T$35*100</f>
        <v>0.18553893118607817</v>
      </c>
      <c r="U11"/>
      <c r="V11" s="13">
        <f>'Tav13'!V11/'Tav13'!V$35*100</f>
        <v>0.2138935001915464</v>
      </c>
      <c r="W11" s="13">
        <f>'Tav13'!W11/'Tav13'!W$35*100</f>
        <v>0.17406726221755123</v>
      </c>
      <c r="X11" s="13">
        <f>'Tav13'!X11/'Tav13'!X$35*100</f>
        <v>5.5386319579063967E-2</v>
      </c>
      <c r="Y11" s="13">
        <f>'Tav13'!Y11/'Tav13'!Y$35*100</f>
        <v>0.17799320206753685</v>
      </c>
      <c r="AA11" s="13">
        <f>'Tav13'!AA11/'Tav13'!AA$35*100</f>
        <v>5.7706179370040883E-2</v>
      </c>
      <c r="AB11" s="13">
        <f>'Tav13'!AB11/'Tav13'!AB$35*100</f>
        <v>9.5781270407941141E-2</v>
      </c>
      <c r="AC11" s="13">
        <f>'Tav13'!AC11/'Tav13'!AC$35*100</f>
        <v>0.10590415673815197</v>
      </c>
      <c r="AD11" s="13">
        <f>'Tav13'!AD11/'Tav13'!AD$35*100</f>
        <v>8.509431286342363E-2</v>
      </c>
      <c r="AF11" s="8">
        <f>'Tav13'!AF11/'Tav13'!AF$35*100</f>
        <v>4.1109969167523124E-2</v>
      </c>
      <c r="AG11" s="8">
        <f>'Tav13'!AG11/'Tav13'!AG$35*100</f>
        <v>2.542941026885822E-2</v>
      </c>
      <c r="AH11" s="8">
        <f>'Tav13'!AH11/'Tav13'!AH$35*100</f>
        <v>0</v>
      </c>
      <c r="AI11" s="8">
        <f>'Tav13'!AI11/'Tav13'!AI$35*100</f>
        <v>2.9888312096901053E-2</v>
      </c>
      <c r="AK11" s="8">
        <f t="shared" si="0"/>
        <v>-1.659621020251776E-2</v>
      </c>
      <c r="AL11" s="8">
        <f t="shared" si="1"/>
        <v>-7.0351860139082928E-2</v>
      </c>
      <c r="AM11" s="8">
        <f t="shared" si="2"/>
        <v>-0.10590415673815197</v>
      </c>
      <c r="AN11" s="8">
        <f t="shared" si="3"/>
        <v>-5.5206000766522573E-2</v>
      </c>
      <c r="AP11" s="8">
        <f t="shared" si="4"/>
        <v>-0.22641687951980327</v>
      </c>
      <c r="AQ11" s="8">
        <f t="shared" si="5"/>
        <v>-0.13327485101471812</v>
      </c>
      <c r="AR11" s="8">
        <f t="shared" si="6"/>
        <v>-0.10878433505575197</v>
      </c>
      <c r="AS11" s="8">
        <f t="shared" si="7"/>
        <v>-0.16159645124867925</v>
      </c>
    </row>
    <row r="12" spans="1:45" x14ac:dyDescent="0.25">
      <c r="A12" s="27" t="s">
        <v>3</v>
      </c>
      <c r="B12" s="13">
        <f>'Tav13'!B12/'Tav13'!B$35*100</f>
        <v>7.1681835054977397E-2</v>
      </c>
      <c r="C12" s="13">
        <f>'Tav13'!C12/'Tav13'!C$35*100</f>
        <v>3.1147565298645822E-2</v>
      </c>
      <c r="D12" s="13">
        <f>'Tav13'!D12/'Tav13'!D$35*100</f>
        <v>8.7027468044601583E-2</v>
      </c>
      <c r="E12" s="13">
        <f>'Tav13'!E12/'Tav13'!E$35*100</f>
        <v>4.9275988761616596E-2</v>
      </c>
      <c r="F12" s="13" t="e">
        <f>'Tav13'!F12/'Tav13'!F$35*100</f>
        <v>#DIV/0!</v>
      </c>
      <c r="G12" s="13">
        <f>'Tav13'!G12/'Tav13'!G$35*100</f>
        <v>6.7962010978478704E-2</v>
      </c>
      <c r="H12" s="13">
        <f>'Tav13'!H12/'Tav13'!H$35*100</f>
        <v>4.555947029522537E-2</v>
      </c>
      <c r="I12" s="13">
        <f>'Tav13'!I12/'Tav13'!I$35*100</f>
        <v>5.1193447238753437E-2</v>
      </c>
      <c r="J12" s="13">
        <f>'Tav13'!J12/'Tav13'!J$35*100</f>
        <v>5.3555627997950918E-2</v>
      </c>
      <c r="K12" s="13" t="e">
        <f>'Tav13'!K12/'Tav13'!K$35*100</f>
        <v>#DIV/0!</v>
      </c>
      <c r="L12" s="13">
        <f>'Tav13'!L12/'Tav13'!L$35*100</f>
        <v>9.8670194873634876E-2</v>
      </c>
      <c r="M12" s="13">
        <f>'Tav13'!M12/'Tav13'!M$35*100</f>
        <v>6.2721091848766911E-2</v>
      </c>
      <c r="N12" s="13">
        <f>'Tav13'!N12/'Tav13'!N$35*100</f>
        <v>4.2855918402331362E-2</v>
      </c>
      <c r="O12" s="13">
        <f>'Tav13'!O12/'Tav13'!O$35*100</f>
        <v>7.280589507126152E-2</v>
      </c>
      <c r="P12" s="13" t="e">
        <f>'Tav13'!P12/'Tav13'!P$35*100</f>
        <v>#DIV/0!</v>
      </c>
      <c r="Q12" s="13">
        <f>'Tav13'!Q12/'Tav13'!Q$35*100</f>
        <v>5.462124478942073E-2</v>
      </c>
      <c r="R12" s="13">
        <f>'Tav13'!R12/'Tav13'!R$35*100</f>
        <v>5.271243109732221E-2</v>
      </c>
      <c r="S12" s="13">
        <f>'Tav13'!S12/'Tav13'!S$35*100</f>
        <v>1.2153621779290228E-2</v>
      </c>
      <c r="T12" s="13">
        <f>'Tav13'!T12/'Tav13'!T$35*100</f>
        <v>5.0269168547952221E-2</v>
      </c>
      <c r="U12"/>
      <c r="V12" s="13">
        <f>'Tav13'!V12/'Tav13'!V$35*100</f>
        <v>0.10215808964372365</v>
      </c>
      <c r="W12" s="13">
        <f>'Tav13'!W12/'Tav13'!W$35*100</f>
        <v>3.9411455596426698E-2</v>
      </c>
      <c r="X12" s="13">
        <f>'Tav13'!X12/'Tav13'!X$35*100</f>
        <v>4.1539739684297979E-2</v>
      </c>
      <c r="Y12" s="13">
        <f>'Tav13'!Y12/'Tav13'!Y$35*100</f>
        <v>5.9331067355845618E-2</v>
      </c>
      <c r="AA12" s="13">
        <f>'Tav13'!AA12/'Tav13'!AA$35*100</f>
        <v>1.9235393123346958E-2</v>
      </c>
      <c r="AB12" s="13">
        <f>'Tav13'!AB12/'Tav13'!AB$35*100</f>
        <v>1.7414776437807478E-2</v>
      </c>
      <c r="AC12" s="13">
        <f>'Tav13'!AC12/'Tav13'!AC$35*100</f>
        <v>0</v>
      </c>
      <c r="AD12" s="13">
        <f>'Tav13'!AD12/'Tav13'!AD$35*100</f>
        <v>1.7018862572684725E-2</v>
      </c>
      <c r="AF12" s="8">
        <f>'Tav13'!AF12/'Tav13'!AF$35*100</f>
        <v>5.1387461459403904E-3</v>
      </c>
      <c r="AG12" s="8">
        <f>'Tav13'!AG12/'Tav13'!AG$35*100</f>
        <v>0</v>
      </c>
      <c r="AH12" s="8">
        <f>'Tav13'!AH12/'Tav13'!AH$35*100</f>
        <v>0</v>
      </c>
      <c r="AI12" s="8">
        <f>'Tav13'!AI12/'Tav13'!AI$35*100</f>
        <v>1.5730690577316342E-3</v>
      </c>
      <c r="AK12" s="8">
        <f t="shared" si="0"/>
        <v>-1.4096646977406566E-2</v>
      </c>
      <c r="AL12" s="8">
        <f t="shared" si="1"/>
        <v>-1.7414776437807478E-2</v>
      </c>
      <c r="AM12" s="8">
        <f t="shared" si="2"/>
        <v>0</v>
      </c>
      <c r="AN12" s="8">
        <f t="shared" si="3"/>
        <v>-1.5445793514953092E-2</v>
      </c>
      <c r="AP12" s="8">
        <f t="shared" si="4"/>
        <v>-6.6543088909037013E-2</v>
      </c>
      <c r="AQ12" s="8">
        <f t="shared" si="5"/>
        <v>-3.1147565298645822E-2</v>
      </c>
      <c r="AR12" s="8">
        <f t="shared" si="6"/>
        <v>-8.7027468044601583E-2</v>
      </c>
      <c r="AS12" s="8">
        <f t="shared" si="7"/>
        <v>-4.7702919703884961E-2</v>
      </c>
    </row>
    <row r="13" spans="1:45" x14ac:dyDescent="0.25">
      <c r="A13" s="27" t="s">
        <v>4</v>
      </c>
      <c r="B13" s="13">
        <f>'Tav13'!B13/'Tav13'!B$35*100</f>
        <v>0.19584501363234899</v>
      </c>
      <c r="C13" s="13">
        <f>'Tav13'!C13/'Tav13'!C$35*100</f>
        <v>0.12755669598493052</v>
      </c>
      <c r="D13" s="13">
        <f>'Tav13'!D13/'Tav13'!D$35*100</f>
        <v>2.1756867011150396E-2</v>
      </c>
      <c r="E13" s="13">
        <f>'Tav13'!E13/'Tav13'!E$35*100</f>
        <v>0.14220877458396369</v>
      </c>
      <c r="F13" s="13" t="e">
        <f>'Tav13'!F13/'Tav13'!F$35*100</f>
        <v>#DIV/0!</v>
      </c>
      <c r="G13" s="13">
        <f>'Tav13'!G13/'Tav13'!G$35*100</f>
        <v>0.28927420057506315</v>
      </c>
      <c r="H13" s="13">
        <f>'Tav13'!H13/'Tav13'!H$35*100</f>
        <v>0.14174057425181225</v>
      </c>
      <c r="I13" s="13">
        <f>'Tav13'!I13/'Tav13'!I$35*100</f>
        <v>0.11518525628719525</v>
      </c>
      <c r="J13" s="13">
        <f>'Tav13'!J13/'Tav13'!J$35*100</f>
        <v>0.18860895077539236</v>
      </c>
      <c r="K13" s="13" t="e">
        <f>'Tav13'!K13/'Tav13'!K$35*100</f>
        <v>#DIV/0!</v>
      </c>
      <c r="L13" s="13">
        <f>'Tav13'!L13/'Tav13'!L$35*100</f>
        <v>0.12109523916309735</v>
      </c>
      <c r="M13" s="13">
        <f>'Tav13'!M13/'Tav13'!M$35*100</f>
        <v>0.21325171228580747</v>
      </c>
      <c r="N13" s="13">
        <f>'Tav13'!N13/'Tav13'!N$35*100</f>
        <v>1.7142367360932543E-2</v>
      </c>
      <c r="O13" s="13">
        <f>'Tav13'!O13/'Tav13'!O$35*100</f>
        <v>0.16620335642530409</v>
      </c>
      <c r="P13" s="13" t="e">
        <f>'Tav13'!P13/'Tav13'!P$35*100</f>
        <v>#DIV/0!</v>
      </c>
      <c r="Q13" s="13">
        <f>'Tav13'!Q13/'Tav13'!Q$35*100</f>
        <v>0.22135978151502084</v>
      </c>
      <c r="R13" s="13">
        <f>'Tav13'!R13/'Tav13'!R$35*100</f>
        <v>0.10241272327479745</v>
      </c>
      <c r="S13" s="13">
        <f>'Tav13'!S13/'Tav13'!S$35*100</f>
        <v>3.6460865337870685E-2</v>
      </c>
      <c r="T13" s="13">
        <f>'Tav13'!T13/'Tav13'!T$35*100</f>
        <v>0.13526976263812598</v>
      </c>
      <c r="U13"/>
      <c r="V13" s="13">
        <f>'Tav13'!V13/'Tav13'!V$35*100</f>
        <v>0.11173541054782275</v>
      </c>
      <c r="W13" s="13">
        <f>'Tav13'!W13/'Tav13'!W$35*100</f>
        <v>0.13465580662112453</v>
      </c>
      <c r="X13" s="13">
        <f>'Tav13'!X13/'Tav13'!X$35*100</f>
        <v>1.3846579894765992E-2</v>
      </c>
      <c r="Y13" s="13">
        <f>'Tav13'!Y13/'Tav13'!Y$35*100</f>
        <v>0.11866213471169124</v>
      </c>
      <c r="AA13" s="13">
        <f>'Tav13'!AA13/'Tav13'!AA$35*100</f>
        <v>3.8470786246693915E-2</v>
      </c>
      <c r="AB13" s="13">
        <f>'Tav13'!AB13/'Tav13'!AB$35*100</f>
        <v>7.8366493970133663E-2</v>
      </c>
      <c r="AC13" s="13">
        <f>'Tav13'!AC13/'Tav13'!AC$35*100</f>
        <v>0.10590415673815197</v>
      </c>
      <c r="AD13" s="13">
        <f>'Tav13'!AD13/'Tav13'!AD$35*100</f>
        <v>6.8075450290738901E-2</v>
      </c>
      <c r="AF13" s="8">
        <f>'Tav13'!AF13/'Tav13'!AF$35*100</f>
        <v>3.5971223021582732E-2</v>
      </c>
      <c r="AG13" s="8">
        <f>'Tav13'!AG13/'Tav13'!AG$35*100</f>
        <v>2.542941026885822E-2</v>
      </c>
      <c r="AH13" s="8">
        <f>'Tav13'!AH13/'Tav13'!AH$35*100</f>
        <v>0</v>
      </c>
      <c r="AI13" s="8">
        <f>'Tav13'!AI13/'Tav13'!AI$35*100</f>
        <v>2.8315243039169418E-2</v>
      </c>
      <c r="AK13" s="8">
        <f t="shared" si="0"/>
        <v>-2.499563225111183E-3</v>
      </c>
      <c r="AL13" s="8">
        <f t="shared" si="1"/>
        <v>-5.2937083701275443E-2</v>
      </c>
      <c r="AM13" s="8">
        <f t="shared" si="2"/>
        <v>-0.10590415673815197</v>
      </c>
      <c r="AN13" s="8">
        <f t="shared" si="3"/>
        <v>-3.9760207251569479E-2</v>
      </c>
      <c r="AP13" s="8">
        <f t="shared" si="4"/>
        <v>-0.15987379061076626</v>
      </c>
      <c r="AQ13" s="8">
        <f t="shared" si="5"/>
        <v>-0.1021272857160723</v>
      </c>
      <c r="AR13" s="8">
        <f t="shared" si="6"/>
        <v>-2.1756867011150396E-2</v>
      </c>
      <c r="AS13" s="8">
        <f t="shared" si="7"/>
        <v>-0.11389353154479427</v>
      </c>
    </row>
    <row r="14" spans="1:45" x14ac:dyDescent="0.25">
      <c r="A14" s="27" t="s">
        <v>7</v>
      </c>
      <c r="B14" s="13">
        <f>'Tav13'!B14/'Tav13'!B$35*100</f>
        <v>4.8014029159146476</v>
      </c>
      <c r="C14" s="13">
        <f>'Tav13'!C14/'Tav13'!C$35*100</f>
        <v>1.4127645689028641</v>
      </c>
      <c r="D14" s="13">
        <f>'Tav13'!D14/'Tav13'!D$35*100</f>
        <v>4.1773184661408758</v>
      </c>
      <c r="E14" s="13">
        <f>'Tav13'!E14/'Tav13'!E$35*100</f>
        <v>2.7767451912686405</v>
      </c>
      <c r="F14" s="13" t="e">
        <f>'Tav13'!F14/'Tav13'!F$35*100</f>
        <v>#DIV/0!</v>
      </c>
      <c r="G14" s="13">
        <f>'Tav13'!G14/'Tav13'!G$35*100</f>
        <v>4.2972902326391917</v>
      </c>
      <c r="H14" s="13">
        <f>'Tav13'!H14/'Tav13'!H$35*100</f>
        <v>1.4852387316243472</v>
      </c>
      <c r="I14" s="13">
        <f>'Tav13'!I14/'Tav13'!I$35*100</f>
        <v>3.6155372112369619</v>
      </c>
      <c r="J14" s="13">
        <f>'Tav13'!J14/'Tav13'!J$35*100</f>
        <v>2.6184045079867739</v>
      </c>
      <c r="K14" s="13" t="e">
        <f>'Tav13'!K14/'Tav13'!K$35*100</f>
        <v>#DIV/0!</v>
      </c>
      <c r="L14" s="13">
        <f>'Tav13'!L14/'Tav13'!L$35*100</f>
        <v>4.1441481846926651</v>
      </c>
      <c r="M14" s="13">
        <f>'Tav13'!M14/'Tav13'!M$35*100</f>
        <v>1.5567374996863945</v>
      </c>
      <c r="N14" s="13">
        <f>'Tav13'!N14/'Tav13'!N$35*100</f>
        <v>4.5427273506471249</v>
      </c>
      <c r="O14" s="13">
        <f>'Tav13'!O14/'Tav13'!O$35*100</f>
        <v>2.6614599420494494</v>
      </c>
      <c r="P14" s="13" t="e">
        <f>'Tav13'!P14/'Tav13'!P$35*100</f>
        <v>#DIV/0!</v>
      </c>
      <c r="Q14" s="13">
        <f>'Tav13'!Q14/'Tav13'!Q$35*100</f>
        <v>4.2805807100761823</v>
      </c>
      <c r="R14" s="13">
        <f>'Tav13'!R14/'Tav13'!R$35*100</f>
        <v>1.4518509593662461</v>
      </c>
      <c r="S14" s="13">
        <f>'Tav13'!S14/'Tav13'!S$35*100</f>
        <v>4.3631502187651918</v>
      </c>
      <c r="T14" s="13">
        <f>'Tav13'!T14/'Tav13'!T$35*100</f>
        <v>2.5701254901243935</v>
      </c>
      <c r="U14"/>
      <c r="V14" s="13">
        <f>'Tav13'!V14/'Tav13'!V$35*100</f>
        <v>2.8157323458051335</v>
      </c>
      <c r="W14" s="13">
        <f>'Tav13'!W14/'Tav13'!W$35*100</f>
        <v>1.042761429322123</v>
      </c>
      <c r="X14" s="13">
        <f>'Tav13'!X14/'Tav13'!X$35*100</f>
        <v>3.780116311271116</v>
      </c>
      <c r="Y14" s="13">
        <f>'Tav13'!Y14/'Tav13'!Y$35*100</f>
        <v>1.8000442468976892</v>
      </c>
      <c r="AA14" s="13">
        <f>'Tav13'!AA14/'Tav13'!AA$35*100</f>
        <v>2.8708824236595336</v>
      </c>
      <c r="AB14" s="13">
        <f>'Tav13'!AB14/'Tav13'!AB$35*100</f>
        <v>0.76189646915407727</v>
      </c>
      <c r="AC14" s="13">
        <f>'Tav13'!AC14/'Tav13'!AC$35*100</f>
        <v>3.2565528196981735</v>
      </c>
      <c r="AD14" s="13">
        <f>'Tav13'!AD14/'Tav13'!AD$35*100</f>
        <v>1.5175152460643879</v>
      </c>
      <c r="AF14" s="8">
        <f>'Tav13'!AF14/'Tav13'!AF$35*100</f>
        <v>1.2230215827338129</v>
      </c>
      <c r="AG14" s="8">
        <f>'Tav13'!AG14/'Tav13'!AG$35*100</f>
        <v>0.47853526596851376</v>
      </c>
      <c r="AH14" s="8">
        <f>'Tav13'!AH14/'Tav13'!AH$35*100</f>
        <v>3.1652989449003512</v>
      </c>
      <c r="AI14" s="8">
        <f>'Tav13'!AI14/'Tav13'!AI$35*100</f>
        <v>0.74248859524933142</v>
      </c>
      <c r="AK14" s="8">
        <f t="shared" si="0"/>
        <v>-1.6478608409257207</v>
      </c>
      <c r="AL14" s="8">
        <f t="shared" si="1"/>
        <v>-0.28336120318556351</v>
      </c>
      <c r="AM14" s="8">
        <f t="shared" si="2"/>
        <v>-9.125387479782221E-2</v>
      </c>
      <c r="AN14" s="8">
        <f t="shared" si="3"/>
        <v>-0.77502665081505651</v>
      </c>
      <c r="AP14" s="8">
        <f t="shared" si="4"/>
        <v>-3.5783813331808347</v>
      </c>
      <c r="AQ14" s="8">
        <f t="shared" si="5"/>
        <v>-0.93422930293435025</v>
      </c>
      <c r="AR14" s="8">
        <f t="shared" si="6"/>
        <v>-1.0120195212405245</v>
      </c>
      <c r="AS14" s="8">
        <f t="shared" si="7"/>
        <v>-2.0342565960193091</v>
      </c>
    </row>
    <row r="15" spans="1:45" x14ac:dyDescent="0.25">
      <c r="A15" s="27" t="s">
        <v>50</v>
      </c>
      <c r="B15" s="13">
        <f>'Tav13'!B15/'Tav13'!B$35*100</f>
        <v>0.73857890762003509</v>
      </c>
      <c r="C15" s="13">
        <f>'Tav13'!C15/'Tav13'!C$35*100</f>
        <v>0.24621408759881938</v>
      </c>
      <c r="D15" s="13">
        <f>'Tav13'!D15/'Tav13'!D$35*100</f>
        <v>0.17405493608920317</v>
      </c>
      <c r="E15" s="13">
        <f>'Tav13'!E15/'Tav13'!E$35*100</f>
        <v>0.40674303004106332</v>
      </c>
      <c r="F15" s="13" t="e">
        <f>'Tav13'!F15/'Tav13'!F$35*100</f>
        <v>#DIV/0!</v>
      </c>
      <c r="G15" s="13">
        <f>'Tav13'!G15/'Tav13'!G$35*100</f>
        <v>0.76849350875664368</v>
      </c>
      <c r="H15" s="13">
        <f>'Tav13'!H15/'Tav13'!H$35*100</f>
        <v>0.35536386830275785</v>
      </c>
      <c r="I15" s="13">
        <f>'Tav13'!I15/'Tav13'!I$35*100</f>
        <v>0.22397133166954628</v>
      </c>
      <c r="J15" s="13">
        <f>'Tav13'!J15/'Tav13'!J$35*100</f>
        <v>0.4814185255902762</v>
      </c>
      <c r="K15" s="13" t="e">
        <f>'Tav13'!K15/'Tav13'!K$35*100</f>
        <v>#DIV/0!</v>
      </c>
      <c r="L15" s="13">
        <f>'Tav13'!L15/'Tav13'!L$35*100</f>
        <v>0.44401587693135691</v>
      </c>
      <c r="M15" s="13">
        <f>'Tav13'!M15/'Tav13'!M$35*100</f>
        <v>0.30858777189593317</v>
      </c>
      <c r="N15" s="13">
        <f>'Tav13'!N15/'Tav13'!N$35*100</f>
        <v>0.10285420416559526</v>
      </c>
      <c r="O15" s="13">
        <f>'Tav13'!O15/'Tav13'!O$35*100</f>
        <v>0.33534836517671973</v>
      </c>
      <c r="P15" s="13" t="e">
        <f>'Tav13'!P15/'Tav13'!P$35*100</f>
        <v>#DIV/0!</v>
      </c>
      <c r="Q15" s="13">
        <f>'Tav13'!Q15/'Tav13'!Q$35*100</f>
        <v>0.64108092568635899</v>
      </c>
      <c r="R15" s="13">
        <f>'Tav13'!R15/'Tav13'!R$35*100</f>
        <v>0.19578902979005391</v>
      </c>
      <c r="S15" s="13">
        <f>'Tav13'!S15/'Tav13'!S$35*100</f>
        <v>0.30384054448225567</v>
      </c>
      <c r="T15" s="13">
        <f>'Tav13'!T15/'Tav13'!T$35*100</f>
        <v>0.3454862856568352</v>
      </c>
      <c r="U15"/>
      <c r="V15" s="13">
        <f>'Tav13'!V15/'Tav13'!V$35*100</f>
        <v>0.4916358064104201</v>
      </c>
      <c r="W15" s="13">
        <f>'Tav13'!W15/'Tav13'!W$35*100</f>
        <v>0.18556227009984236</v>
      </c>
      <c r="X15" s="13">
        <f>'Tav13'!X15/'Tav13'!X$35*100</f>
        <v>0.34616449736914984</v>
      </c>
      <c r="Y15" s="13">
        <f>'Tav13'!Y15/'Tav13'!Y$35*100</f>
        <v>0.29363850284588</v>
      </c>
      <c r="AA15" s="13">
        <f>'Tav13'!AA15/'Tav13'!AA$35*100</f>
        <v>0.30295744169271455</v>
      </c>
      <c r="AB15" s="13">
        <f>'Tav13'!AB15/'Tav13'!AB$35*100</f>
        <v>0.18067830554225262</v>
      </c>
      <c r="AC15" s="13">
        <f>'Tav13'!AC15/'Tav13'!AC$35*100</f>
        <v>7.9428117553613981E-2</v>
      </c>
      <c r="AD15" s="13">
        <f>'Tav13'!AD15/'Tav13'!AD$35*100</f>
        <v>0.21131754361083535</v>
      </c>
      <c r="AF15" s="8">
        <f>'Tav13'!AF15/'Tav13'!AF$35*100</f>
        <v>0.30318602261048305</v>
      </c>
      <c r="AG15" s="8">
        <f>'Tav13'!AG15/'Tav13'!AG$35*100</f>
        <v>6.0105878817301242E-2</v>
      </c>
      <c r="AH15" s="8">
        <f>'Tav13'!AH15/'Tav13'!AH$35*100</f>
        <v>0</v>
      </c>
      <c r="AI15" s="8">
        <f>'Tav13'!AI15/'Tav13'!AI$35*100</f>
        <v>0.13371086990718892</v>
      </c>
      <c r="AK15" s="8">
        <f t="shared" si="0"/>
        <v>2.2858091776850609E-4</v>
      </c>
      <c r="AL15" s="8">
        <f t="shared" si="1"/>
        <v>-0.12057242672495137</v>
      </c>
      <c r="AM15" s="8">
        <f t="shared" si="2"/>
        <v>-7.9428117553613981E-2</v>
      </c>
      <c r="AN15" s="8">
        <f t="shared" si="3"/>
        <v>-7.7606673703646434E-2</v>
      </c>
      <c r="AP15" s="8">
        <f t="shared" si="4"/>
        <v>-0.43539288500955203</v>
      </c>
      <c r="AQ15" s="8">
        <f t="shared" si="5"/>
        <v>-0.18610820878151813</v>
      </c>
      <c r="AR15" s="8">
        <f t="shared" si="6"/>
        <v>-0.17405493608920317</v>
      </c>
      <c r="AS15" s="8">
        <f t="shared" si="7"/>
        <v>-0.27303216013387444</v>
      </c>
    </row>
    <row r="16" spans="1:45" x14ac:dyDescent="0.25">
      <c r="A16" s="27" t="s">
        <v>8</v>
      </c>
      <c r="B16" s="13">
        <f>'Tav13'!B16/'Tav13'!B$35*100</f>
        <v>4.5389961983026765</v>
      </c>
      <c r="C16" s="13">
        <f>'Tav13'!C16/'Tav13'!C$35*100</f>
        <v>3.5330238353035406</v>
      </c>
      <c r="D16" s="13">
        <f>'Tav13'!D16/'Tav13'!D$35*100</f>
        <v>1.2292629861299973</v>
      </c>
      <c r="E16" s="13">
        <f>'Tav13'!E16/'Tav13'!E$35*100</f>
        <v>3.6896477199049058</v>
      </c>
      <c r="F16" s="13" t="e">
        <f>'Tav13'!F16/'Tav13'!F$35*100</f>
        <v>#DIV/0!</v>
      </c>
      <c r="G16" s="13">
        <f>'Tav13'!G16/'Tav13'!G$35*100</f>
        <v>5.0954082077197871</v>
      </c>
      <c r="H16" s="13">
        <f>'Tav13'!H16/'Tav13'!H$35*100</f>
        <v>3.8887538978657918</v>
      </c>
      <c r="I16" s="13">
        <f>'Tav13'!I16/'Tav13'!I$35*100</f>
        <v>1.5422025980674472</v>
      </c>
      <c r="J16" s="13">
        <f>'Tav13'!J16/'Tav13'!J$35*100</f>
        <v>4.0783774973222187</v>
      </c>
      <c r="K16" s="13" t="e">
        <f>'Tav13'!K16/'Tav13'!K$35*100</f>
        <v>#DIV/0!</v>
      </c>
      <c r="L16" s="13">
        <f>'Tav13'!L16/'Tav13'!L$35*100</f>
        <v>4.1889982732715891</v>
      </c>
      <c r="M16" s="13">
        <f>'Tav13'!M16/'Tav13'!M$35*100</f>
        <v>3.9953335507664516</v>
      </c>
      <c r="N16" s="13">
        <f>'Tav13'!N16/'Tav13'!N$35*100</f>
        <v>2.0056569812291078</v>
      </c>
      <c r="O16" s="13">
        <f>'Tav13'!O16/'Tav13'!O$35*100</f>
        <v>3.8881289620379769</v>
      </c>
      <c r="P16" s="13" t="e">
        <f>'Tav13'!P16/'Tav13'!P$35*100</f>
        <v>#DIV/0!</v>
      </c>
      <c r="Q16" s="13">
        <f>'Tav13'!Q16/'Tav13'!Q$35*100</f>
        <v>4.8411671697570791</v>
      </c>
      <c r="R16" s="13">
        <f>'Tav13'!R16/'Tav13'!R$35*100</f>
        <v>3.9715051658182476</v>
      </c>
      <c r="S16" s="13">
        <f>'Tav13'!S16/'Tav13'!S$35*100</f>
        <v>1.4705882352941175</v>
      </c>
      <c r="T16" s="13">
        <f>'Tav13'!T16/'Tav13'!T$35*100</f>
        <v>4.0599208489091589</v>
      </c>
      <c r="U16"/>
      <c r="V16" s="13">
        <f>'Tav13'!V16/'Tav13'!V$35*100</f>
        <v>4.43429957859788</v>
      </c>
      <c r="W16" s="13">
        <f>'Tav13'!W16/'Tav13'!W$35*100</f>
        <v>3.3236994219653178</v>
      </c>
      <c r="X16" s="13">
        <f>'Tav13'!X16/'Tav13'!X$35*100</f>
        <v>1.3015785101080033</v>
      </c>
      <c r="Y16" s="13">
        <f>'Tav13'!Y16/'Tav13'!Y$35*100</f>
        <v>3.5266788680839078</v>
      </c>
      <c r="AA16" s="13">
        <f>'Tav13'!AA16/'Tav13'!AA$35*100</f>
        <v>2.5919692233710028</v>
      </c>
      <c r="AB16" s="13">
        <f>'Tav13'!AB16/'Tav13'!AB$35*100</f>
        <v>2.374940136705995</v>
      </c>
      <c r="AC16" s="13">
        <f>'Tav13'!AC16/'Tav13'!AC$35*100</f>
        <v>1.4032300767805137</v>
      </c>
      <c r="AD16" s="13">
        <f>'Tav13'!AD16/'Tav13'!AD$35*100</f>
        <v>2.3868954758190326</v>
      </c>
      <c r="AF16" s="8">
        <f>'Tav13'!AF16/'Tav13'!AF$35*100</f>
        <v>2.0246659815005139</v>
      </c>
      <c r="AG16" s="8">
        <f>'Tav13'!AG16/'Tav13'!AG$35*100</f>
        <v>1.0379822918833947</v>
      </c>
      <c r="AH16" s="8">
        <f>'Tav13'!AH16/'Tav13'!AH$35*100</f>
        <v>1.7584994138335288</v>
      </c>
      <c r="AI16" s="8">
        <f>'Tav13'!AI16/'Tav13'!AI$35*100</f>
        <v>1.3496932515337423</v>
      </c>
      <c r="AK16" s="8">
        <f t="shared" si="0"/>
        <v>-0.56730324187048886</v>
      </c>
      <c r="AL16" s="8">
        <f t="shared" si="1"/>
        <v>-1.3369578448226003</v>
      </c>
      <c r="AM16" s="8">
        <f t="shared" si="2"/>
        <v>0.35526933705301511</v>
      </c>
      <c r="AN16" s="8">
        <f t="shared" si="3"/>
        <v>-1.0372022242852903</v>
      </c>
      <c r="AP16" s="8">
        <f t="shared" si="4"/>
        <v>-2.5143302168021626</v>
      </c>
      <c r="AQ16" s="8">
        <f t="shared" si="5"/>
        <v>-2.4950415434201458</v>
      </c>
      <c r="AR16" s="8">
        <f t="shared" si="6"/>
        <v>0.52923642770353152</v>
      </c>
      <c r="AS16" s="8">
        <f t="shared" si="7"/>
        <v>-2.3399544683711637</v>
      </c>
    </row>
    <row r="17" spans="1:45" x14ac:dyDescent="0.25">
      <c r="A17" s="27" t="s">
        <v>9</v>
      </c>
      <c r="B17" s="13">
        <f>'Tav13'!B17/'Tav13'!B$35*100</f>
        <v>3.8324181099036134</v>
      </c>
      <c r="C17" s="13">
        <f>'Tav13'!C17/'Tav13'!C$35*100</f>
        <v>2.0194004835288708</v>
      </c>
      <c r="D17" s="13">
        <f>'Tav13'!D17/'Tav13'!D$35*100</f>
        <v>4.3296165352189284</v>
      </c>
      <c r="E17" s="13">
        <f>'Tav13'!E17/'Tav13'!E$35*100</f>
        <v>2.8152150421439379</v>
      </c>
      <c r="F17" s="13" t="e">
        <f>'Tav13'!F17/'Tav13'!F$35*100</f>
        <v>#DIV/0!</v>
      </c>
      <c r="G17" s="13">
        <f>'Tav13'!G17/'Tav13'!G$35*100</f>
        <v>3.5619064215387297</v>
      </c>
      <c r="H17" s="13">
        <f>'Tav13'!H17/'Tav13'!H$35*100</f>
        <v>2.2637994573360869</v>
      </c>
      <c r="I17" s="13">
        <f>'Tav13'!I17/'Tav13'!I$35*100</f>
        <v>4.1082741409099635</v>
      </c>
      <c r="J17" s="13">
        <f>'Tav13'!J17/'Tav13'!J$35*100</f>
        <v>2.8652260978903739</v>
      </c>
      <c r="K17" s="13" t="e">
        <f>'Tav13'!K17/'Tav13'!K$35*100</f>
        <v>#DIV/0!</v>
      </c>
      <c r="L17" s="13">
        <f>'Tav13'!L17/'Tav13'!L$35*100</f>
        <v>3.3368465902720157</v>
      </c>
      <c r="M17" s="13">
        <f>'Tav13'!M17/'Tav13'!M$35*100</f>
        <v>2.3131538673825234</v>
      </c>
      <c r="N17" s="13">
        <f>'Tav13'!N17/'Tav13'!N$35*100</f>
        <v>4.1227393503042764</v>
      </c>
      <c r="O17" s="13">
        <f>'Tav13'!O17/'Tav13'!O$35*100</f>
        <v>2.8041300798658608</v>
      </c>
      <c r="P17" s="13" t="e">
        <f>'Tav13'!P17/'Tav13'!P$35*100</f>
        <v>#DIV/0!</v>
      </c>
      <c r="Q17" s="13">
        <f>'Tav13'!Q17/'Tav13'!Q$35*100</f>
        <v>3.7372430645393124</v>
      </c>
      <c r="R17" s="13">
        <f>'Tav13'!R17/'Tav13'!R$35*100</f>
        <v>2.0181330762974787</v>
      </c>
      <c r="S17" s="13">
        <f>'Tav13'!S17/'Tav13'!S$35*100</f>
        <v>3.8891589693728732</v>
      </c>
      <c r="T17" s="13">
        <f>'Tav13'!T17/'Tav13'!T$35*100</f>
        <v>2.7053952527625191</v>
      </c>
      <c r="U17"/>
      <c r="V17" s="13">
        <f>'Tav13'!V17/'Tav13'!V$35*100</f>
        <v>3.5340314136125657</v>
      </c>
      <c r="W17" s="13">
        <f>'Tav13'!W17/'Tav13'!W$35*100</f>
        <v>2.0493956910141882</v>
      </c>
      <c r="X17" s="13">
        <f>'Tav13'!X17/'Tav13'!X$35*100</f>
        <v>4.1539739684297983</v>
      </c>
      <c r="Y17" s="13">
        <f>'Tav13'!Y17/'Tav13'!Y$35*100</f>
        <v>2.6698980310130529</v>
      </c>
      <c r="AA17" s="13">
        <f>'Tav13'!AA17/'Tav13'!AA$35*100</f>
        <v>2.2409232988699208</v>
      </c>
      <c r="AB17" s="13">
        <f>'Tav13'!AB17/'Tav13'!AB$35*100</f>
        <v>1.1994427271539903</v>
      </c>
      <c r="AC17" s="13">
        <f>'Tav13'!AC17/'Tav13'!AC$35*100</f>
        <v>2.832936192745565</v>
      </c>
      <c r="AD17" s="13">
        <f>'Tav13'!AD17/'Tav13'!AD$35*100</f>
        <v>1.5941001276414692</v>
      </c>
      <c r="AF17" s="8">
        <f>'Tav13'!AF17/'Tav13'!AF$35*100</f>
        <v>1.4182939362795477</v>
      </c>
      <c r="AG17" s="8">
        <f>'Tav13'!AG17/'Tav13'!AG$35*100</f>
        <v>0.56869408419446565</v>
      </c>
      <c r="AH17" s="8">
        <f>'Tav13'!AH17/'Tav13'!AH$35*100</f>
        <v>2.2274325908558033</v>
      </c>
      <c r="AI17" s="8">
        <f>'Tav13'!AI17/'Tav13'!AI$35*100</f>
        <v>0.8510303602328142</v>
      </c>
      <c r="AK17" s="8">
        <f t="shared" si="0"/>
        <v>-0.82262936259037311</v>
      </c>
      <c r="AL17" s="8">
        <f t="shared" si="1"/>
        <v>-0.6307486429595246</v>
      </c>
      <c r="AM17" s="8">
        <f t="shared" si="2"/>
        <v>-0.60550360188976171</v>
      </c>
      <c r="AN17" s="8">
        <f t="shared" si="3"/>
        <v>-0.74306976740865505</v>
      </c>
      <c r="AP17" s="8">
        <f t="shared" si="4"/>
        <v>-2.4141241736240655</v>
      </c>
      <c r="AQ17" s="8">
        <f t="shared" si="5"/>
        <v>-1.4507063993344052</v>
      </c>
      <c r="AR17" s="8">
        <f t="shared" si="6"/>
        <v>-2.1021839443631252</v>
      </c>
      <c r="AS17" s="8">
        <f t="shared" si="7"/>
        <v>-1.9641846819111237</v>
      </c>
    </row>
    <row r="18" spans="1:45" x14ac:dyDescent="0.25">
      <c r="A18" s="27" t="s">
        <v>10</v>
      </c>
      <c r="B18" s="13">
        <f>'Tav13'!B18/'Tav13'!B$35*100</f>
        <v>1.9226092187960013</v>
      </c>
      <c r="C18" s="13">
        <f>'Tav13'!C18/'Tav13'!C$35*100</f>
        <v>0.47240474036279501</v>
      </c>
      <c r="D18" s="13">
        <f>'Tav13'!D18/'Tav13'!D$35*100</f>
        <v>2.5183573565406578</v>
      </c>
      <c r="E18" s="13">
        <f>'Tav13'!E18/'Tav13'!E$35*100</f>
        <v>1.1247028312081262</v>
      </c>
      <c r="F18" s="13" t="e">
        <f>'Tav13'!F18/'Tav13'!F$35*100</f>
        <v>#DIV/0!</v>
      </c>
      <c r="G18" s="13">
        <f>'Tav13'!G18/'Tav13'!G$35*100</f>
        <v>1.5944933344950771</v>
      </c>
      <c r="H18" s="13">
        <f>'Tav13'!H18/'Tav13'!H$35*100</f>
        <v>0.39889847325152883</v>
      </c>
      <c r="I18" s="13">
        <f>'Tav13'!I18/'Tav13'!I$35*100</f>
        <v>1.8813591860241889</v>
      </c>
      <c r="J18" s="13">
        <f>'Tav13'!J18/'Tav13'!J$35*100</f>
        <v>0.93314860522516652</v>
      </c>
      <c r="K18" s="13" t="e">
        <f>'Tav13'!K18/'Tav13'!K$35*100</f>
        <v>#DIV/0!</v>
      </c>
      <c r="L18" s="13">
        <f>'Tav13'!L18/'Tav13'!L$35*100</f>
        <v>1.4082927813782433</v>
      </c>
      <c r="M18" s="13">
        <f>'Tav13'!M18/'Tav13'!M$35*100</f>
        <v>0.42023131538673825</v>
      </c>
      <c r="N18" s="13">
        <f>'Tav13'!N18/'Tav13'!N$35*100</f>
        <v>1.7828062055369847</v>
      </c>
      <c r="O18" s="13">
        <f>'Tav13'!O18/'Tav13'!O$35*100</f>
        <v>0.86116871846916421</v>
      </c>
      <c r="P18" s="13" t="e">
        <f>'Tav13'!P18/'Tav13'!P$35*100</f>
        <v>#DIV/0!</v>
      </c>
      <c r="Q18" s="13">
        <f>'Tav13'!Q18/'Tav13'!Q$35*100</f>
        <v>1.3569067126635044</v>
      </c>
      <c r="R18" s="13">
        <f>'Tav13'!R18/'Tav13'!R$35*100</f>
        <v>0.41868730985873065</v>
      </c>
      <c r="S18" s="13">
        <f>'Tav13'!S18/'Tav13'!S$35*100</f>
        <v>1.4219737481769568</v>
      </c>
      <c r="T18" s="13">
        <f>'Tav13'!T18/'Tav13'!T$35*100</f>
        <v>0.79242489329226484</v>
      </c>
      <c r="U18"/>
      <c r="V18" s="13">
        <f>'Tav13'!V18/'Tav13'!V$35*100</f>
        <v>1.4844847401353594</v>
      </c>
      <c r="W18" s="13">
        <f>'Tav13'!W18/'Tav13'!W$35*100</f>
        <v>0.46636889122438258</v>
      </c>
      <c r="X18" s="13">
        <f>'Tav13'!X18/'Tav13'!X$35*100</f>
        <v>2.8247022985322627</v>
      </c>
      <c r="Y18" s="13">
        <f>'Tav13'!Y18/'Tav13'!Y$35*100</f>
        <v>0.95834757949357419</v>
      </c>
      <c r="AA18" s="13">
        <f>'Tav13'!AA18/'Tav13'!AA$35*100</f>
        <v>0.75498918009136817</v>
      </c>
      <c r="AB18" s="13">
        <f>'Tav13'!AB18/'Tav13'!AB$35*100</f>
        <v>0.24598371718403067</v>
      </c>
      <c r="AC18" s="13">
        <f>'Tav13'!AC18/'Tav13'!AC$35*100</f>
        <v>1.0325655281969817</v>
      </c>
      <c r="AD18" s="13">
        <f>'Tav13'!AD18/'Tav13'!AD$35*100</f>
        <v>0.43823571124663163</v>
      </c>
      <c r="AF18" s="8">
        <f>'Tav13'!AF18/'Tav13'!AF$35*100</f>
        <v>0.13360739979445013</v>
      </c>
      <c r="AG18" s="8">
        <f>'Tav13'!AG18/'Tav13'!AG$35*100</f>
        <v>5.7794114247405048E-2</v>
      </c>
      <c r="AH18" s="8">
        <f>'Tav13'!AH18/'Tav13'!AH$35*100</f>
        <v>0</v>
      </c>
      <c r="AI18" s="8">
        <f>'Tav13'!AI18/'Tav13'!AI$35*100</f>
        <v>8.0226521944313345E-2</v>
      </c>
      <c r="AK18" s="8">
        <f t="shared" si="0"/>
        <v>-0.62138178029691804</v>
      </c>
      <c r="AL18" s="8">
        <f t="shared" si="1"/>
        <v>-0.18818960293662562</v>
      </c>
      <c r="AM18" s="8">
        <f t="shared" si="2"/>
        <v>-1.0325655281969817</v>
      </c>
      <c r="AN18" s="8">
        <f t="shared" si="3"/>
        <v>-0.35800918930231829</v>
      </c>
      <c r="AP18" s="8">
        <f t="shared" si="4"/>
        <v>-1.7890018190015513</v>
      </c>
      <c r="AQ18" s="8">
        <f t="shared" si="5"/>
        <v>-0.41461062611538996</v>
      </c>
      <c r="AR18" s="8">
        <f t="shared" si="6"/>
        <v>-2.5183573565406578</v>
      </c>
      <c r="AS18" s="8">
        <f t="shared" si="7"/>
        <v>-1.0444763092638127</v>
      </c>
    </row>
    <row r="19" spans="1:45" x14ac:dyDescent="0.25">
      <c r="A19" s="27" t="s">
        <v>11</v>
      </c>
      <c r="B19" s="13">
        <f>'Tav13'!B19/'Tav13'!B$35*100</f>
        <v>3.2090421514790779</v>
      </c>
      <c r="C19" s="13">
        <f>'Tav13'!C19/'Tav13'!C$35*100</f>
        <v>0.66003174085225669</v>
      </c>
      <c r="D19" s="13">
        <f>'Tav13'!D19/'Tav13'!D$35*100</f>
        <v>2.9752515637748163</v>
      </c>
      <c r="E19" s="13">
        <f>'Tav13'!E19/'Tav13'!E$35*100</f>
        <v>1.7047763129457532</v>
      </c>
      <c r="F19" s="13" t="e">
        <f>'Tav13'!F19/'Tav13'!F$35*100</f>
        <v>#DIV/0!</v>
      </c>
      <c r="G19" s="13">
        <f>'Tav13'!G19/'Tav13'!G$35*100</f>
        <v>2.6871133571490806</v>
      </c>
      <c r="H19" s="13">
        <f>'Tav13'!H19/'Tav13'!H$35*100</f>
        <v>0.76539910095978614</v>
      </c>
      <c r="I19" s="13">
        <f>'Tav13'!I19/'Tav13'!I$35*100</f>
        <v>3.0140142061816091</v>
      </c>
      <c r="J19" s="13">
        <f>'Tav13'!J19/'Tav13'!J$35*100</f>
        <v>1.6119079774600662</v>
      </c>
      <c r="K19" s="13" t="e">
        <f>'Tav13'!K19/'Tav13'!K$35*100</f>
        <v>#DIV/0!</v>
      </c>
      <c r="L19" s="13">
        <f>'Tav13'!L19/'Tav13'!L$35*100</f>
        <v>1.9061287646043101</v>
      </c>
      <c r="M19" s="13">
        <f>'Tav13'!M19/'Tav13'!M$35*100</f>
        <v>0.56448982663890213</v>
      </c>
      <c r="N19" s="13">
        <f>'Tav13'!N19/'Tav13'!N$35*100</f>
        <v>2.7256364103882746</v>
      </c>
      <c r="O19" s="13">
        <f>'Tav13'!O19/'Tav13'!O$35*100</f>
        <v>1.1898983659121329</v>
      </c>
      <c r="P19" s="13" t="e">
        <f>'Tav13'!P19/'Tav13'!P$35*100</f>
        <v>#DIV/0!</v>
      </c>
      <c r="Q19" s="13">
        <f>'Tav13'!Q19/'Tav13'!Q$35*100</f>
        <v>1.6875089837573667</v>
      </c>
      <c r="R19" s="13">
        <f>'Tav13'!R19/'Tav13'!R$35*100</f>
        <v>0.56778818639115636</v>
      </c>
      <c r="S19" s="13">
        <f>'Tav13'!S19/'Tav13'!S$35*100</f>
        <v>2.5279533300923673</v>
      </c>
      <c r="T19" s="13">
        <f>'Tav13'!T19/'Tav13'!T$35*100</f>
        <v>1.0711902825127273</v>
      </c>
      <c r="U19"/>
      <c r="V19" s="13">
        <f>'Tav13'!V19/'Tav13'!V$35*100</f>
        <v>1.4142510535052994</v>
      </c>
      <c r="W19" s="13">
        <f>'Tav13'!W19/'Tav13'!W$35*100</f>
        <v>0.47950604308985811</v>
      </c>
      <c r="X19" s="13">
        <f>'Tav13'!X19/'Tav13'!X$35*100</f>
        <v>1.2323456106341735</v>
      </c>
      <c r="Y19" s="13">
        <f>'Tav13'!Y19/'Tav13'!Y$35*100</f>
        <v>0.82862372035960652</v>
      </c>
      <c r="AA19" s="13">
        <f>'Tav13'!AA19/'Tav13'!AA$35*100</f>
        <v>0.83193075258475602</v>
      </c>
      <c r="AB19" s="13">
        <f>'Tav13'!AB19/'Tav13'!AB$35*100</f>
        <v>0.27863642300491964</v>
      </c>
      <c r="AC19" s="13">
        <f>'Tav13'!AC19/'Tav13'!AC$35*100</f>
        <v>0.47656870532168394</v>
      </c>
      <c r="AD19" s="13">
        <f>'Tav13'!AD19/'Tav13'!AD$35*100</f>
        <v>0.45241809672386896</v>
      </c>
      <c r="AF19" s="8">
        <f>'Tav13'!AF19/'Tav13'!AF$35*100</f>
        <v>0.34429599177800618</v>
      </c>
      <c r="AG19" s="8">
        <f>'Tav13'!AG19/'Tav13'!AG$35*100</f>
        <v>6.4729407957093657E-2</v>
      </c>
      <c r="AH19" s="8">
        <f>'Tav13'!AH19/'Tav13'!AH$35*100</f>
        <v>0.46893317702227427</v>
      </c>
      <c r="AI19" s="8">
        <f>'Tav13'!AI19/'Tav13'!AI$35*100</f>
        <v>0.15573383671543181</v>
      </c>
      <c r="AK19" s="8">
        <f t="shared" si="0"/>
        <v>-0.48763476080674983</v>
      </c>
      <c r="AL19" s="8">
        <f t="shared" si="1"/>
        <v>-0.213907015047826</v>
      </c>
      <c r="AM19" s="8">
        <f t="shared" si="2"/>
        <v>-7.6355282994096663E-3</v>
      </c>
      <c r="AN19" s="8">
        <f t="shared" si="3"/>
        <v>-0.29668426000843717</v>
      </c>
      <c r="AP19" s="8">
        <f t="shared" si="4"/>
        <v>-2.8647461597010717</v>
      </c>
      <c r="AQ19" s="8">
        <f t="shared" si="5"/>
        <v>-0.59530233289516299</v>
      </c>
      <c r="AR19" s="8">
        <f t="shared" si="6"/>
        <v>-2.5063183867525418</v>
      </c>
      <c r="AS19" s="8">
        <f t="shared" si="7"/>
        <v>-1.5490424762303214</v>
      </c>
    </row>
    <row r="20" spans="1:45" x14ac:dyDescent="0.25">
      <c r="A20" s="27" t="s">
        <v>12</v>
      </c>
      <c r="B20" s="13">
        <f>'Tav13'!B20/'Tav13'!B$35*100</f>
        <v>20.731410724114539</v>
      </c>
      <c r="C20" s="13">
        <f>'Tav13'!C20/'Tav13'!C$35*100</f>
        <v>37.45939692380712</v>
      </c>
      <c r="D20" s="13">
        <f>'Tav13'!D20/'Tav13'!D$35*100</f>
        <v>9.6818058199619248</v>
      </c>
      <c r="E20" s="13">
        <f>'Tav13'!E20/'Tav13'!E$35*100</f>
        <v>29.603198616814353</v>
      </c>
      <c r="F20" s="13" t="e">
        <f>'Tav13'!F20/'Tav13'!F$35*100</f>
        <v>#DIV/0!</v>
      </c>
      <c r="G20" s="13">
        <f>'Tav13'!G20/'Tav13'!G$35*100</f>
        <v>19.114751241613661</v>
      </c>
      <c r="H20" s="13">
        <f>'Tav13'!H20/'Tav13'!H$35*100</f>
        <v>31.730652411614628</v>
      </c>
      <c r="I20" s="13">
        <f>'Tav13'!I20/'Tav13'!I$35*100</f>
        <v>8.8756639150188779</v>
      </c>
      <c r="J20" s="13">
        <f>'Tav13'!J20/'Tav13'!J$35*100</f>
        <v>25.437176919852838</v>
      </c>
      <c r="K20" s="13" t="e">
        <f>'Tav13'!K20/'Tav13'!K$35*100</f>
        <v>#DIV/0!</v>
      </c>
      <c r="L20" s="13">
        <f>'Tav13'!L20/'Tav13'!L$35*100</f>
        <v>20.563765613437088</v>
      </c>
      <c r="M20" s="13">
        <f>'Tav13'!M20/'Tav13'!M$35*100</f>
        <v>32.587370480945332</v>
      </c>
      <c r="N20" s="13">
        <f>'Tav13'!N20/'Tav13'!N$35*100</f>
        <v>7.2169366589526014</v>
      </c>
      <c r="O20" s="13">
        <f>'Tav13'!O20/'Tav13'!O$35*100</f>
        <v>26.467516804188911</v>
      </c>
      <c r="P20" s="13" t="e">
        <f>'Tav13'!P20/'Tav13'!P$35*100</f>
        <v>#DIV/0!</v>
      </c>
      <c r="Q20" s="13">
        <f>'Tav13'!Q20/'Tav13'!Q$35*100</f>
        <v>23.610751760816445</v>
      </c>
      <c r="R20" s="13">
        <f>'Tav13'!R20/'Tav13'!R$35*100</f>
        <v>37.427332148558691</v>
      </c>
      <c r="S20" s="13">
        <f>'Tav13'!S20/'Tav13'!S$35*100</f>
        <v>9.6864365580943126</v>
      </c>
      <c r="T20" s="13">
        <f>'Tav13'!T20/'Tav13'!T$35*100</f>
        <v>30.948442112767456</v>
      </c>
      <c r="U20"/>
      <c r="V20" s="13">
        <f>'Tav13'!V20/'Tav13'!V$35*100</f>
        <v>26.759034606052868</v>
      </c>
      <c r="W20" s="13">
        <f>'Tav13'!W20/'Tav13'!W$35*100</f>
        <v>43.213018917498687</v>
      </c>
      <c r="X20" s="13">
        <f>'Tav13'!X20/'Tav13'!X$35*100</f>
        <v>12.725006923289946</v>
      </c>
      <c r="Y20" s="13">
        <f>'Tav13'!Y20/'Tav13'!Y$35*100</f>
        <v>35.815852456708434</v>
      </c>
      <c r="AA20" s="13">
        <f>'Tav13'!AA20/'Tav13'!AA$35*100</f>
        <v>35.556624188506852</v>
      </c>
      <c r="AB20" s="13">
        <f>'Tav13'!AB20/'Tav13'!AB$35*100</f>
        <v>44.908354738996039</v>
      </c>
      <c r="AC20" s="13">
        <f>'Tav13'!AC20/'Tav13'!AC$35*100</f>
        <v>15.594387079692879</v>
      </c>
      <c r="AD20" s="13">
        <f>'Tav13'!AD20/'Tav13'!AD$35*100</f>
        <v>40.580059566019003</v>
      </c>
      <c r="AF20" s="8">
        <f>'Tav13'!AF20/'Tav13'!AF$35*100</f>
        <v>46.330935251798557</v>
      </c>
      <c r="AG20" s="8">
        <f>'Tav13'!AG20/'Tav13'!AG$35*100</f>
        <v>46.801673717548603</v>
      </c>
      <c r="AH20" s="8">
        <f>'Tav13'!AH20/'Tav13'!AH$35*100</f>
        <v>13.012895662368113</v>
      </c>
      <c r="AI20" s="8">
        <f>'Tav13'!AI20/'Tav13'!AI$35*100</f>
        <v>46.204184363693571</v>
      </c>
      <c r="AK20" s="8">
        <f t="shared" si="0"/>
        <v>10.774311063291705</v>
      </c>
      <c r="AL20" s="8">
        <f t="shared" si="1"/>
        <v>1.8933189785525641</v>
      </c>
      <c r="AM20" s="8">
        <f t="shared" si="2"/>
        <v>-2.5814914173247665</v>
      </c>
      <c r="AN20" s="8">
        <f t="shared" si="3"/>
        <v>5.6241247976745683</v>
      </c>
      <c r="AP20" s="8">
        <f t="shared" si="4"/>
        <v>25.599524527684018</v>
      </c>
      <c r="AQ20" s="8">
        <f t="shared" si="5"/>
        <v>9.3422767937414832</v>
      </c>
      <c r="AR20" s="8">
        <f t="shared" si="6"/>
        <v>3.3310898424061879</v>
      </c>
      <c r="AS20" s="8">
        <f t="shared" si="7"/>
        <v>16.600985746879218</v>
      </c>
    </row>
    <row r="21" spans="1:45" x14ac:dyDescent="0.25">
      <c r="A21" s="27" t="s">
        <v>13</v>
      </c>
      <c r="B21" s="13">
        <f>'Tav13'!B21/'Tav13'!B$35*100</f>
        <v>4.1511462693444949</v>
      </c>
      <c r="C21" s="13">
        <f>'Tav13'!C21/'Tav13'!C$35*100</f>
        <v>2.1083935272392873</v>
      </c>
      <c r="D21" s="13">
        <f>'Tav13'!D21/'Tav13'!D$35*100</f>
        <v>1.1422355180853958</v>
      </c>
      <c r="E21" s="13">
        <f>'Tav13'!E21/'Tav13'!E$35*100</f>
        <v>2.7214177652906852</v>
      </c>
      <c r="F21" s="13" t="e">
        <f>'Tav13'!F21/'Tav13'!F$35*100</f>
        <v>#DIV/0!</v>
      </c>
      <c r="G21" s="13">
        <f>'Tav13'!G21/'Tav13'!G$35*100</f>
        <v>3.50440010455694</v>
      </c>
      <c r="H21" s="13">
        <f>'Tav13'!H21/'Tav13'!H$35*100</f>
        <v>1.9398210019033735</v>
      </c>
      <c r="I21" s="13">
        <f>'Tav13'!I21/'Tav13'!I$35*100</f>
        <v>0.94707877391693862</v>
      </c>
      <c r="J21" s="13">
        <f>'Tav13'!J21/'Tav13'!J$35*100</f>
        <v>2.3721650444744564</v>
      </c>
      <c r="K21" s="13" t="e">
        <f>'Tav13'!K21/'Tav13'!K$35*100</f>
        <v>#DIV/0!</v>
      </c>
      <c r="L21" s="13">
        <f>'Tav13'!L21/'Tav13'!L$35*100</f>
        <v>3.3547866257035861</v>
      </c>
      <c r="M21" s="13">
        <f>'Tav13'!M21/'Tav13'!M$35*100</f>
        <v>1.9920218771168368</v>
      </c>
      <c r="N21" s="13">
        <f>'Tav13'!N21/'Tav13'!N$35*100</f>
        <v>1.0199708579754865</v>
      </c>
      <c r="O21" s="13">
        <f>'Tav13'!O21/'Tav13'!O$35*100</f>
        <v>2.3555281001338453</v>
      </c>
      <c r="P21" s="13" t="e">
        <f>'Tav13'!P21/'Tav13'!P$35*100</f>
        <v>#DIV/0!</v>
      </c>
      <c r="Q21" s="13">
        <f>'Tav13'!Q21/'Tav13'!Q$35*100</f>
        <v>3.2945235015092713</v>
      </c>
      <c r="R21" s="13">
        <f>'Tav13'!R21/'Tav13'!R$35*100</f>
        <v>1.8690321997650532</v>
      </c>
      <c r="S21" s="13">
        <f>'Tav13'!S21/'Tav13'!S$35*100</f>
        <v>1.5313563441905689</v>
      </c>
      <c r="T21" s="13">
        <f>'Tav13'!T21/'Tav13'!T$35*100</f>
        <v>2.2968440102000711</v>
      </c>
      <c r="U21"/>
      <c r="V21" s="13">
        <f>'Tav13'!V21/'Tav13'!V$35*100</f>
        <v>3.7096156301877152</v>
      </c>
      <c r="W21" s="13">
        <f>'Tav13'!W21/'Tav13'!W$35*100</f>
        <v>1.4089595375722543</v>
      </c>
      <c r="X21" s="13">
        <f>'Tav13'!X21/'Tav13'!X$35*100</f>
        <v>0.78925505400166163</v>
      </c>
      <c r="Y21" s="13">
        <f>'Tav13'!Y21/'Tav13'!Y$35*100</f>
        <v>2.0886546931879888</v>
      </c>
      <c r="AA21" s="13">
        <f>'Tav13'!AA21/'Tav13'!AA$35*100</f>
        <v>2.1784082712190433</v>
      </c>
      <c r="AB21" s="13">
        <f>'Tav13'!AB21/'Tav13'!AB$35*100</f>
        <v>1.4954939265967173</v>
      </c>
      <c r="AC21" s="13">
        <f>'Tav13'!AC21/'Tav13'!AC$35*100</f>
        <v>0.92666137145882987</v>
      </c>
      <c r="AD21" s="13">
        <f>'Tav13'!AD21/'Tav13'!AD$35*100</f>
        <v>1.6664302935753792</v>
      </c>
      <c r="AF21" s="8">
        <f>'Tav13'!AF21/'Tav13'!AF$35*100</f>
        <v>2.1942446043165469</v>
      </c>
      <c r="AG21" s="8">
        <f>'Tav13'!AG21/'Tav13'!AG$35*100</f>
        <v>0.90389994682941488</v>
      </c>
      <c r="AH21" s="8">
        <f>'Tav13'!AH21/'Tav13'!AH$35*100</f>
        <v>1.1723329425556859</v>
      </c>
      <c r="AI21" s="8">
        <f>'Tav13'!AI21/'Tav13'!AI$35*100</f>
        <v>1.3025011798017934</v>
      </c>
      <c r="AK21" s="8">
        <f t="shared" si="0"/>
        <v>1.5836333097503541E-2</v>
      </c>
      <c r="AL21" s="8">
        <f t="shared" si="1"/>
        <v>-0.59159397976730244</v>
      </c>
      <c r="AM21" s="8">
        <f t="shared" si="2"/>
        <v>0.245671571096856</v>
      </c>
      <c r="AN21" s="8">
        <f t="shared" si="3"/>
        <v>-0.36392911377358583</v>
      </c>
      <c r="AP21" s="8">
        <f t="shared" si="4"/>
        <v>-1.956901665027948</v>
      </c>
      <c r="AQ21" s="8">
        <f t="shared" si="5"/>
        <v>-1.2044935804098724</v>
      </c>
      <c r="AR21" s="8">
        <f t="shared" si="6"/>
        <v>3.0097424470290068E-2</v>
      </c>
      <c r="AS21" s="8">
        <f t="shared" si="7"/>
        <v>-1.4189165854888919</v>
      </c>
    </row>
    <row r="22" spans="1:45" x14ac:dyDescent="0.25">
      <c r="A22" s="27" t="s">
        <v>14</v>
      </c>
      <c r="B22" s="13">
        <f>'Tav13'!B22/'Tav13'!B$35*100</f>
        <v>0.57857481151517476</v>
      </c>
      <c r="C22" s="13">
        <f>'Tav13'!C22/'Tav13'!C$35*100</f>
        <v>0.2432476528084721</v>
      </c>
      <c r="D22" s="13">
        <f>'Tav13'!D22/'Tav13'!D$35*100</f>
        <v>0.74517269513190099</v>
      </c>
      <c r="E22" s="13">
        <f>'Tav13'!E22/'Tav13'!E$35*100</f>
        <v>0.39636913767019666</v>
      </c>
      <c r="F22" s="13" t="e">
        <f>'Tav13'!F22/'Tav13'!F$35*100</f>
        <v>#DIV/0!</v>
      </c>
      <c r="G22" s="13">
        <f>'Tav13'!G22/'Tav13'!G$35*100</f>
        <v>0.49664546484272898</v>
      </c>
      <c r="H22" s="13">
        <f>'Tav13'!H22/'Tav13'!H$35*100</f>
        <v>0.24095897622808085</v>
      </c>
      <c r="I22" s="13">
        <f>'Tav13'!I22/'Tav13'!I$35*100</f>
        <v>0.8702886030588084</v>
      </c>
      <c r="J22" s="13">
        <f>'Tav13'!J22/'Tav13'!J$35*100</f>
        <v>0.38362129185488753</v>
      </c>
      <c r="K22" s="13" t="e">
        <f>'Tav13'!K22/'Tav13'!K$35*100</f>
        <v>#DIV/0!</v>
      </c>
      <c r="L22" s="13">
        <f>'Tav13'!L22/'Tav13'!L$35*100</f>
        <v>0.69069136411544407</v>
      </c>
      <c r="M22" s="13">
        <f>'Tav13'!M22/'Tav13'!M$35*100</f>
        <v>0.27220953862364838</v>
      </c>
      <c r="N22" s="13">
        <f>'Tav13'!N22/'Tav13'!N$35*100</f>
        <v>1.1571097968629467</v>
      </c>
      <c r="O22" s="13">
        <f>'Tav13'!O22/'Tav13'!O$35*100</f>
        <v>0.48537263380841017</v>
      </c>
      <c r="P22" s="13" t="e">
        <f>'Tav13'!P22/'Tav13'!P$35*100</f>
        <v>#DIV/0!</v>
      </c>
      <c r="Q22" s="13">
        <f>'Tav13'!Q22/'Tav13'!Q$35*100</f>
        <v>0.80494466005462117</v>
      </c>
      <c r="R22" s="13">
        <f>'Tav13'!R22/'Tav13'!R$35*100</f>
        <v>0.18976475195035997</v>
      </c>
      <c r="S22" s="13">
        <f>'Tav13'!S22/'Tav13'!S$35*100</f>
        <v>1.3125911521633447</v>
      </c>
      <c r="T22" s="13">
        <f>'Tav13'!T22/'Tav13'!T$35*100</f>
        <v>0.46978822970268075</v>
      </c>
      <c r="U22"/>
      <c r="V22" s="13">
        <f>'Tav13'!V22/'Tav13'!V$35*100</f>
        <v>0.72787638871153104</v>
      </c>
      <c r="W22" s="13">
        <f>'Tav13'!W22/'Tav13'!W$35*100</f>
        <v>0.13301366263794009</v>
      </c>
      <c r="X22" s="13">
        <f>'Tav13'!X22/'Tav13'!X$35*100</f>
        <v>1.3431182497923013</v>
      </c>
      <c r="Y22" s="13">
        <f>'Tav13'!Y22/'Tav13'!Y$35*100</f>
        <v>0.40827819231310714</v>
      </c>
      <c r="AA22" s="13">
        <f>'Tav13'!AA22/'Tav13'!AA$35*100</f>
        <v>0.53378215917287808</v>
      </c>
      <c r="AB22" s="13">
        <f>'Tav13'!AB22/'Tav13'!AB$35*100</f>
        <v>8.7073882189037402E-2</v>
      </c>
      <c r="AC22" s="13">
        <f>'Tav13'!AC22/'Tav13'!AC$35*100</f>
        <v>0.47656870532168394</v>
      </c>
      <c r="AD22" s="13">
        <f>'Tav13'!AD22/'Tav13'!AD$35*100</f>
        <v>0.23968231456530986</v>
      </c>
      <c r="AF22" s="8">
        <f>'Tav13'!AF22/'Tav13'!AF$35*100</f>
        <v>0.59609455292908531</v>
      </c>
      <c r="AG22" s="8">
        <f>'Tav13'!AG22/'Tav13'!AG$35*100</f>
        <v>0.10171764107543288</v>
      </c>
      <c r="AH22" s="8">
        <f>'Tav13'!AH22/'Tav13'!AH$35*100</f>
        <v>0</v>
      </c>
      <c r="AI22" s="8">
        <f>'Tav13'!AI22/'Tav13'!AI$35*100</f>
        <v>0.25169104923706148</v>
      </c>
      <c r="AK22" s="8">
        <f t="shared" si="0"/>
        <v>6.2312393756207229E-2</v>
      </c>
      <c r="AL22" s="8">
        <f t="shared" si="1"/>
        <v>1.4643758886395478E-2</v>
      </c>
      <c r="AM22" s="8">
        <f t="shared" si="2"/>
        <v>-0.47656870532168394</v>
      </c>
      <c r="AN22" s="8">
        <f t="shared" si="3"/>
        <v>1.200873467175162E-2</v>
      </c>
      <c r="AP22" s="8">
        <f t="shared" si="4"/>
        <v>1.751974141391055E-2</v>
      </c>
      <c r="AQ22" s="8">
        <f t="shared" si="5"/>
        <v>-0.14153001173303922</v>
      </c>
      <c r="AR22" s="8">
        <f t="shared" si="6"/>
        <v>-0.74517269513190099</v>
      </c>
      <c r="AS22" s="8">
        <f t="shared" si="7"/>
        <v>-0.14467808843313518</v>
      </c>
    </row>
    <row r="23" spans="1:45" x14ac:dyDescent="0.25">
      <c r="A23" s="27" t="s">
        <v>15</v>
      </c>
      <c r="B23" s="13">
        <f>'Tav13'!B23/'Tav13'!B$35*100</f>
        <v>14.52197176247712</v>
      </c>
      <c r="C23" s="13">
        <f>'Tav13'!C23/'Tav13'!C$35*100</f>
        <v>6.5951261476394603</v>
      </c>
      <c r="D23" s="13">
        <f>'Tav13'!D23/'Tav13'!D$35*100</f>
        <v>19.75523524612456</v>
      </c>
      <c r="E23" s="13">
        <f>'Tav13'!E23/'Tav13'!E$35*100</f>
        <v>10.317700453857791</v>
      </c>
      <c r="F23" s="13" t="e">
        <f>'Tav13'!F23/'Tav13'!F$35*100</f>
        <v>#DIV/0!</v>
      </c>
      <c r="G23" s="13">
        <f>'Tav13'!G23/'Tav13'!G$35*100</f>
        <v>15.718393308355841</v>
      </c>
      <c r="H23" s="13">
        <f>'Tav13'!H23/'Tav13'!H$35*100</f>
        <v>7.2115579313975626</v>
      </c>
      <c r="I23" s="13">
        <f>'Tav13'!I23/'Tav13'!I$35*100</f>
        <v>18.819991041146732</v>
      </c>
      <c r="J23" s="13">
        <f>'Tav13'!J23/'Tav13'!J$35*100</f>
        <v>11.109300051227123</v>
      </c>
      <c r="K23" s="13" t="e">
        <f>'Tav13'!K23/'Tav13'!K$35*100</f>
        <v>#DIV/0!</v>
      </c>
      <c r="L23" s="13">
        <f>'Tav13'!L23/'Tav13'!L$35*100</f>
        <v>15.311820240844975</v>
      </c>
      <c r="M23" s="13">
        <f>'Tav13'!M23/'Tav13'!M$35*100</f>
        <v>6.5706615820768217</v>
      </c>
      <c r="N23" s="13">
        <f>'Tav13'!N23/'Tav13'!N$35*100</f>
        <v>20.082283363332476</v>
      </c>
      <c r="O23" s="13">
        <f>'Tav13'!O23/'Tav13'!O$35*100</f>
        <v>10.596567091735427</v>
      </c>
      <c r="P23" s="13" t="e">
        <f>'Tav13'!P23/'Tav13'!P$35*100</f>
        <v>#DIV/0!</v>
      </c>
      <c r="Q23" s="13">
        <f>'Tav13'!Q23/'Tav13'!Q$35*100</f>
        <v>13.247089262613196</v>
      </c>
      <c r="R23" s="13">
        <f>'Tav13'!R23/'Tav13'!R$35*100</f>
        <v>5.4459471670833457</v>
      </c>
      <c r="S23" s="13">
        <f>'Tav13'!S23/'Tav13'!S$35*100</f>
        <v>20.430238210986872</v>
      </c>
      <c r="T23" s="13">
        <f>'Tav13'!T23/'Tav13'!T$35*100</f>
        <v>9.0530202630448482</v>
      </c>
      <c r="U23"/>
      <c r="V23" s="13">
        <f>'Tav13'!V23/'Tav13'!V$35*100</f>
        <v>12.645256033712169</v>
      </c>
      <c r="W23" s="13">
        <f>'Tav13'!W23/'Tav13'!W$35*100</f>
        <v>5.3944429847609037</v>
      </c>
      <c r="X23" s="13">
        <f>'Tav13'!X23/'Tav13'!X$35*100</f>
        <v>19.412905012461923</v>
      </c>
      <c r="Y23" s="13">
        <f>'Tav13'!Y23/'Tav13'!Y$35*100</f>
        <v>8.6965266185314061</v>
      </c>
      <c r="AA23" s="13">
        <f>'Tav13'!AA23/'Tav13'!AA$35*100</f>
        <v>10.723731666265929</v>
      </c>
      <c r="AB23" s="13">
        <f>'Tav13'!AB23/'Tav13'!AB$35*100</f>
        <v>3.7920675693325787</v>
      </c>
      <c r="AC23" s="13">
        <f>'Tav13'!AC23/'Tav13'!AC$35*100</f>
        <v>15.620863118877415</v>
      </c>
      <c r="AD23" s="13">
        <f>'Tav13'!AD23/'Tav13'!AD$35*100</f>
        <v>6.4700042547156427</v>
      </c>
      <c r="AF23" s="8">
        <f>'Tav13'!AF23/'Tav13'!AF$35*100</f>
        <v>5.0668036998972248</v>
      </c>
      <c r="AG23" s="8">
        <f>'Tav13'!AG23/'Tav13'!AG$35*100</f>
        <v>1.7569410731211135</v>
      </c>
      <c r="AH23" s="8">
        <f>'Tav13'!AH23/'Tav13'!AH$35*100</f>
        <v>5.6271981242672924</v>
      </c>
      <c r="AI23" s="8">
        <f>'Tav13'!AI23/'Tav13'!AI$35*100</f>
        <v>2.8220858895705523</v>
      </c>
      <c r="AK23" s="8">
        <f t="shared" si="0"/>
        <v>-5.6569279663687038</v>
      </c>
      <c r="AL23" s="8">
        <f t="shared" si="1"/>
        <v>-2.0351264962114652</v>
      </c>
      <c r="AM23" s="8">
        <f t="shared" si="2"/>
        <v>-9.9936649946101213</v>
      </c>
      <c r="AN23" s="8">
        <f t="shared" si="3"/>
        <v>-3.6479183651450904</v>
      </c>
      <c r="AP23" s="8">
        <f t="shared" si="4"/>
        <v>-9.4551680625798955</v>
      </c>
      <c r="AQ23" s="8">
        <f t="shared" si="5"/>
        <v>-4.8381850745183463</v>
      </c>
      <c r="AR23" s="8">
        <f t="shared" si="6"/>
        <v>-14.128037121857268</v>
      </c>
      <c r="AS23" s="8">
        <f t="shared" si="7"/>
        <v>-7.4956145642872389</v>
      </c>
    </row>
    <row r="24" spans="1:45" x14ac:dyDescent="0.25">
      <c r="A24" s="27" t="s">
        <v>16</v>
      </c>
      <c r="B24" s="13">
        <f>'Tav13'!B24/'Tav13'!B$35*100</f>
        <v>6.4385648272595786</v>
      </c>
      <c r="C24" s="13">
        <f>'Tav13'!C24/'Tav13'!C$35*100</f>
        <v>3.6464899660343217</v>
      </c>
      <c r="D24" s="13">
        <f>'Tav13'!D24/'Tav13'!D$35*100</f>
        <v>4.3350557519717166</v>
      </c>
      <c r="E24" s="13">
        <f>'Tav13'!E24/'Tav13'!E$35*100</f>
        <v>4.6440458180246376</v>
      </c>
      <c r="F24" s="13" t="e">
        <f>'Tav13'!F24/'Tav13'!F$35*100</f>
        <v>#DIV/0!</v>
      </c>
      <c r="G24" s="13">
        <f>'Tav13'!G24/'Tav13'!G$35*100</f>
        <v>6.1740873050448721</v>
      </c>
      <c r="H24" s="13">
        <f>'Tav13'!H24/'Tav13'!H$35*100</f>
        <v>4.2177945166646422</v>
      </c>
      <c r="I24" s="13">
        <f>'Tav13'!I24/'Tav13'!I$35*100</f>
        <v>3.9354962564791709</v>
      </c>
      <c r="J24" s="13">
        <f>'Tav13'!J24/'Tav13'!J$35*100</f>
        <v>4.8456200810319938</v>
      </c>
      <c r="K24" s="13" t="e">
        <f>'Tav13'!K24/'Tav13'!K$35*100</f>
        <v>#DIV/0!</v>
      </c>
      <c r="L24" s="13">
        <f>'Tav13'!L24/'Tav13'!L$35*100</f>
        <v>6.4113201623573204</v>
      </c>
      <c r="M24" s="13">
        <f>'Tav13'!M24/'Tav13'!M$35*100</f>
        <v>4.0041145036252797</v>
      </c>
      <c r="N24" s="13">
        <f>'Tav13'!N24/'Tav13'!N$35*100</f>
        <v>4.3541613096768659</v>
      </c>
      <c r="O24" s="13">
        <f>'Tav13'!O24/'Tav13'!O$35*100</f>
        <v>4.8235744017414577</v>
      </c>
      <c r="P24" s="13" t="e">
        <f>'Tav13'!P24/'Tav13'!P$35*100</f>
        <v>#DIV/0!</v>
      </c>
      <c r="Q24" s="13">
        <f>'Tav13'!Q24/'Tav13'!Q$35*100</f>
        <v>5.9537156820468589</v>
      </c>
      <c r="R24" s="13">
        <f>'Tav13'!R24/'Tav13'!R$35*100</f>
        <v>3.1401548239404802</v>
      </c>
      <c r="S24" s="13">
        <f>'Tav13'!S24/'Tav13'!S$35*100</f>
        <v>4.0471560525036461</v>
      </c>
      <c r="T24" s="13">
        <f>'Tav13'!T24/'Tav13'!T$35*100</f>
        <v>4.1028781383955906</v>
      </c>
      <c r="U24"/>
      <c r="V24" s="13">
        <f>'Tav13'!V24/'Tav13'!V$35*100</f>
        <v>5.0951347209807176</v>
      </c>
      <c r="W24" s="13">
        <f>'Tav13'!W24/'Tav13'!W$35*100</f>
        <v>3.0133342091434576</v>
      </c>
      <c r="X24" s="13">
        <f>'Tav13'!X24/'Tav13'!X$35*100</f>
        <v>3.2539462752700081</v>
      </c>
      <c r="Y24" s="13">
        <f>'Tav13'!Y24/'Tav13'!Y$35*100</f>
        <v>3.6865710665513562</v>
      </c>
      <c r="AA24" s="13">
        <f>'Tav13'!AA24/'Tav13'!AA$35*100</f>
        <v>4.1596537629237798</v>
      </c>
      <c r="AB24" s="13">
        <f>'Tav13'!AB24/'Tav13'!AB$35*100</f>
        <v>2.1724933606164831</v>
      </c>
      <c r="AC24" s="13">
        <f>'Tav13'!AC24/'Tav13'!AC$35*100</f>
        <v>1.9592268996558113</v>
      </c>
      <c r="AD24" s="13">
        <f>'Tav13'!AD24/'Tav13'!AD$35*100</f>
        <v>2.7471280669408595</v>
      </c>
      <c r="AF24" s="8">
        <f>'Tav13'!AF24/'Tav13'!AF$35*100</f>
        <v>2.2250770811921892</v>
      </c>
      <c r="AG24" s="8">
        <f>'Tav13'!AG24/'Tav13'!AG$35*100</f>
        <v>1.4749057955937768</v>
      </c>
      <c r="AH24" s="8">
        <f>'Tav13'!AH24/'Tav13'!AH$35*100</f>
        <v>1.2895662368112544</v>
      </c>
      <c r="AI24" s="8">
        <f>'Tav13'!AI24/'Tav13'!AI$35*100</f>
        <v>1.7020607204656284</v>
      </c>
      <c r="AK24" s="8">
        <f t="shared" si="0"/>
        <v>-1.9345766817315906</v>
      </c>
      <c r="AL24" s="8">
        <f t="shared" si="1"/>
        <v>-0.69758756502270636</v>
      </c>
      <c r="AM24" s="8">
        <f t="shared" si="2"/>
        <v>-0.66966066284455694</v>
      </c>
      <c r="AN24" s="8">
        <f t="shared" si="3"/>
        <v>-1.0450673464752311</v>
      </c>
      <c r="AP24" s="8">
        <f t="shared" si="4"/>
        <v>-4.2134877460673898</v>
      </c>
      <c r="AQ24" s="8">
        <f t="shared" si="5"/>
        <v>-2.171584170440545</v>
      </c>
      <c r="AR24" s="8">
        <f t="shared" si="6"/>
        <v>-3.0454895151604622</v>
      </c>
      <c r="AS24" s="8">
        <f t="shared" si="7"/>
        <v>-2.9419850975590092</v>
      </c>
    </row>
    <row r="25" spans="1:45" x14ac:dyDescent="0.25">
      <c r="A25" s="27" t="s">
        <v>17</v>
      </c>
      <c r="B25" s="13">
        <f>'Tav13'!B25/'Tav13'!B$35*100</f>
        <v>0.73857890762003509</v>
      </c>
      <c r="C25" s="13">
        <f>'Tav13'!C25/'Tav13'!C$35*100</f>
        <v>0.38860295753548596</v>
      </c>
      <c r="D25" s="13">
        <f>'Tav13'!D25/'Tav13'!D$35*100</f>
        <v>1.2673375033995105</v>
      </c>
      <c r="E25" s="13">
        <f>'Tav13'!E25/'Tav13'!E$35*100</f>
        <v>0.57661551761400476</v>
      </c>
      <c r="F25" s="13" t="e">
        <f>'Tav13'!F25/'Tav13'!F$35*100</f>
        <v>#DIV/0!</v>
      </c>
      <c r="G25" s="13">
        <f>'Tav13'!G25/'Tav13'!G$35*100</f>
        <v>0.7458395050971508</v>
      </c>
      <c r="H25" s="13">
        <f>'Tav13'!H25/'Tav13'!H$35*100</f>
        <v>0.54975094156238613</v>
      </c>
      <c r="I25" s="13">
        <f>'Tav13'!I25/'Tav13'!I$35*100</f>
        <v>0.90868368848787351</v>
      </c>
      <c r="J25" s="13">
        <f>'Tav13'!J25/'Tav13'!J$35*100</f>
        <v>0.64790667349694964</v>
      </c>
      <c r="K25" s="13" t="e">
        <f>'Tav13'!K25/'Tav13'!K$35*100</f>
        <v>#DIV/0!</v>
      </c>
      <c r="L25" s="13">
        <f>'Tav13'!L25/'Tav13'!L$35*100</f>
        <v>0.55165608952077683</v>
      </c>
      <c r="M25" s="13">
        <f>'Tav13'!M25/'Tav13'!M$35*100</f>
        <v>0.46539050151785044</v>
      </c>
      <c r="N25" s="13">
        <f>'Tav13'!N25/'Tav13'!N$35*100</f>
        <v>0.55712693923030776</v>
      </c>
      <c r="O25" s="13">
        <f>'Tav13'!O25/'Tav13'!O$35*100</f>
        <v>0.50155172160202388</v>
      </c>
      <c r="P25" s="13" t="e">
        <f>'Tav13'!P25/'Tav13'!P$35*100</f>
        <v>#DIV/0!</v>
      </c>
      <c r="Q25" s="13">
        <f>'Tav13'!Q25/'Tav13'!Q$35*100</f>
        <v>0.73882420583584874</v>
      </c>
      <c r="R25" s="13">
        <f>'Tav13'!R25/'Tav13'!R$35*100</f>
        <v>0.40513268471941927</v>
      </c>
      <c r="S25" s="13">
        <f>'Tav13'!S25/'Tav13'!S$35*100</f>
        <v>0.43753038405444827</v>
      </c>
      <c r="T25" s="13">
        <f>'Tav13'!T25/'Tav13'!T$35*100</f>
        <v>0.51365950407180272</v>
      </c>
      <c r="U25"/>
      <c r="V25" s="13">
        <f>'Tav13'!V25/'Tav13'!V$35*100</f>
        <v>0.95773209040990925</v>
      </c>
      <c r="W25" s="13">
        <f>'Tav13'!W25/'Tav13'!W$35*100</f>
        <v>0.55504466631634253</v>
      </c>
      <c r="X25" s="13">
        <f>'Tav13'!X25/'Tav13'!X$35*100</f>
        <v>0.65078925505400165</v>
      </c>
      <c r="Y25" s="13">
        <f>'Tav13'!Y25/'Tav13'!Y$35*100</f>
        <v>0.68884374811447879</v>
      </c>
      <c r="AA25" s="13">
        <f>'Tav13'!AA25/'Tav13'!AA$35*100</f>
        <v>1.2599182495792258</v>
      </c>
      <c r="AB25" s="13">
        <f>'Tav13'!AB25/'Tav13'!AB$35*100</f>
        <v>0.70965213984065478</v>
      </c>
      <c r="AC25" s="13">
        <f>'Tav13'!AC25/'Tav13'!AC$35*100</f>
        <v>0.34418850939899392</v>
      </c>
      <c r="AD25" s="13">
        <f>'Tav13'!AD25/'Tav13'!AD$35*100</f>
        <v>0.85236136718195987</v>
      </c>
      <c r="AF25" s="8">
        <f>'Tav13'!AF25/'Tav13'!AF$35*100</f>
        <v>0.95066803699897229</v>
      </c>
      <c r="AG25" s="8">
        <f>'Tav13'!AG25/'Tav13'!AG$35*100</f>
        <v>0.39762350602214674</v>
      </c>
      <c r="AH25" s="8">
        <f>'Tav13'!AH25/'Tav13'!AH$35*100</f>
        <v>0.23446658851113714</v>
      </c>
      <c r="AI25" s="8">
        <f>'Tav13'!AI25/'Tav13'!AI$35*100</f>
        <v>0.56473179172565668</v>
      </c>
      <c r="AK25" s="8">
        <f t="shared" si="0"/>
        <v>-0.30925021258025354</v>
      </c>
      <c r="AL25" s="8">
        <f t="shared" si="1"/>
        <v>-0.31202863381850804</v>
      </c>
      <c r="AM25" s="8">
        <f t="shared" si="2"/>
        <v>-0.10972192088785679</v>
      </c>
      <c r="AN25" s="8">
        <f t="shared" si="3"/>
        <v>-0.28762957545630319</v>
      </c>
      <c r="AP25" s="8">
        <f t="shared" si="4"/>
        <v>0.2120891293789372</v>
      </c>
      <c r="AQ25" s="8">
        <f t="shared" si="5"/>
        <v>9.0205484866607843E-3</v>
      </c>
      <c r="AR25" s="8">
        <f t="shared" si="6"/>
        <v>-1.0328709148883732</v>
      </c>
      <c r="AS25" s="8">
        <f t="shared" si="7"/>
        <v>-1.1883725888348073E-2</v>
      </c>
    </row>
    <row r="26" spans="1:45" x14ac:dyDescent="0.25">
      <c r="A26" s="27" t="s">
        <v>18</v>
      </c>
      <c r="B26" s="13">
        <f>'Tav13'!B26/'Tav13'!B$35*100</f>
        <v>3.4624886397091763</v>
      </c>
      <c r="C26" s="13">
        <f>'Tav13'!C26/'Tav13'!C$35*100</f>
        <v>2.3516411800477597</v>
      </c>
      <c r="D26" s="13">
        <f>'Tav13'!D26/'Tav13'!D$35*100</f>
        <v>5.5969540386184384</v>
      </c>
      <c r="E26" s="13">
        <f>'Tav13'!E26/'Tav13'!E$35*100</f>
        <v>2.9846552842014265</v>
      </c>
      <c r="F26" s="13" t="e">
        <f>'Tav13'!F26/'Tav13'!F$35*100</f>
        <v>#DIV/0!</v>
      </c>
      <c r="G26" s="13">
        <f>'Tav13'!G26/'Tav13'!G$35*100</f>
        <v>4.0289274200575065</v>
      </c>
      <c r="H26" s="13">
        <f>'Tav13'!H26/'Tav13'!H$35*100</f>
        <v>2.5138703276232128</v>
      </c>
      <c r="I26" s="13">
        <f>'Tav13'!I26/'Tav13'!I$35*100</f>
        <v>6.0152300505535292</v>
      </c>
      <c r="J26" s="13">
        <f>'Tav13'!J26/'Tav13'!J$35*100</f>
        <v>3.3384948540027013</v>
      </c>
      <c r="K26" s="13" t="e">
        <f>'Tav13'!K26/'Tav13'!K$35*100</f>
        <v>#DIV/0!</v>
      </c>
      <c r="L26" s="13">
        <f>'Tav13'!L26/'Tav13'!L$35*100</f>
        <v>3.8997152019375236</v>
      </c>
      <c r="M26" s="13">
        <f>'Tav13'!M26/'Tav13'!M$35*100</f>
        <v>2.2015103238917182</v>
      </c>
      <c r="N26" s="13">
        <f>'Tav13'!N26/'Tav13'!N$35*100</f>
        <v>6.2826776377817781</v>
      </c>
      <c r="O26" s="13">
        <f>'Tav13'!O26/'Tav13'!O$35*100</f>
        <v>3.1085910956184089</v>
      </c>
      <c r="P26" s="13" t="e">
        <f>'Tav13'!P26/'Tav13'!P$35*100</f>
        <v>#DIV/0!</v>
      </c>
      <c r="Q26" s="13">
        <f>'Tav13'!Q26/'Tav13'!Q$35*100</f>
        <v>3.2858990944372577</v>
      </c>
      <c r="R26" s="13">
        <f>'Tav13'!R26/'Tav13'!R$35*100</f>
        <v>2.0813879936142654</v>
      </c>
      <c r="S26" s="13">
        <f>'Tav13'!S26/'Tav13'!S$35*100</f>
        <v>4.2051531356344194</v>
      </c>
      <c r="T26" s="13">
        <f>'Tav13'!T26/'Tav13'!T$35*100</f>
        <v>2.6240505982031057</v>
      </c>
      <c r="U26"/>
      <c r="V26" s="13">
        <f>'Tav13'!V26/'Tav13'!V$35*100</f>
        <v>4.1214404290639761</v>
      </c>
      <c r="W26" s="13">
        <f>'Tav13'!W26/'Tav13'!W$35*100</f>
        <v>2.2480951129795059</v>
      </c>
      <c r="X26" s="13">
        <f>'Tav13'!X26/'Tav13'!X$35*100</f>
        <v>5.3586264192744393</v>
      </c>
      <c r="Y26" s="13">
        <f>'Tav13'!Y26/'Tav13'!Y$35*100</f>
        <v>3.0640976649705354</v>
      </c>
      <c r="AA26" s="13">
        <f>'Tav13'!AA26/'Tav13'!AA$35*100</f>
        <v>3.8134166867035342</v>
      </c>
      <c r="AB26" s="13">
        <f>'Tav13'!AB26/'Tav13'!AB$35*100</f>
        <v>1.9308633375419042</v>
      </c>
      <c r="AC26" s="13">
        <f>'Tav13'!AC26/'Tav13'!AC$35*100</f>
        <v>4.5274027005559967</v>
      </c>
      <c r="AD26" s="13">
        <f>'Tav13'!AD26/'Tav13'!AD$35*100</f>
        <v>2.6251595518366191</v>
      </c>
      <c r="AF26" s="8">
        <f>'Tav13'!AF26/'Tav13'!AF$35*100</f>
        <v>2.3175745118191164</v>
      </c>
      <c r="AG26" s="8">
        <f>'Tav13'!AG26/'Tav13'!AG$35*100</f>
        <v>1.5165175578519083</v>
      </c>
      <c r="AH26" s="8">
        <f>'Tav13'!AH26/'Tav13'!AH$35*100</f>
        <v>0.93786635404454854</v>
      </c>
      <c r="AI26" s="8">
        <f>'Tav13'!AI26/'Tav13'!AI$35*100</f>
        <v>1.7539719993707723</v>
      </c>
      <c r="AK26" s="8">
        <f t="shared" si="0"/>
        <v>-1.4958421748844177</v>
      </c>
      <c r="AL26" s="8">
        <f t="shared" si="1"/>
        <v>-0.41434577968999586</v>
      </c>
      <c r="AM26" s="8">
        <f t="shared" si="2"/>
        <v>-3.5895363465114483</v>
      </c>
      <c r="AN26" s="8">
        <f t="shared" si="3"/>
        <v>-0.87118755246584678</v>
      </c>
      <c r="AP26" s="8">
        <f t="shared" si="4"/>
        <v>-1.1449141278900599</v>
      </c>
      <c r="AQ26" s="8">
        <f t="shared" si="5"/>
        <v>-0.83512362219585135</v>
      </c>
      <c r="AR26" s="8">
        <f t="shared" si="6"/>
        <v>-4.6590876845738896</v>
      </c>
      <c r="AS26" s="8">
        <f t="shared" si="7"/>
        <v>-1.2306832848306541</v>
      </c>
    </row>
    <row r="27" spans="1:45" x14ac:dyDescent="0.25">
      <c r="A27" s="27" t="s">
        <v>19</v>
      </c>
      <c r="B27" s="13">
        <f>'Tav13'!B27/'Tav13'!B$35*100</f>
        <v>9.3275987865289345</v>
      </c>
      <c r="C27" s="13">
        <f>'Tav13'!C27/'Tav13'!C$35*100</f>
        <v>6.9585144094569937</v>
      </c>
      <c r="D27" s="13">
        <f>'Tav13'!D27/'Tav13'!D$35*100</f>
        <v>14.228991025292359</v>
      </c>
      <c r="E27" s="13">
        <f>'Tav13'!E27/'Tav13'!E$35*100</f>
        <v>8.3362870110222609</v>
      </c>
      <c r="F27" s="13" t="e">
        <f>'Tav13'!F27/'Tav13'!F$35*100</f>
        <v>#DIV/0!</v>
      </c>
      <c r="G27" s="13">
        <f>'Tav13'!G27/'Tav13'!G$35*100</f>
        <v>10.162934564781738</v>
      </c>
      <c r="H27" s="13">
        <f>'Tav13'!H27/'Tav13'!H$35*100</f>
        <v>6.7073664601304008</v>
      </c>
      <c r="I27" s="13">
        <f>'Tav13'!I27/'Tav13'!I$35*100</f>
        <v>13.079925769501505</v>
      </c>
      <c r="J27" s="13">
        <f>'Tav13'!J27/'Tav13'!J$35*100</f>
        <v>8.4414147999813718</v>
      </c>
      <c r="K27" s="13" t="e">
        <f>'Tav13'!K27/'Tav13'!K$35*100</f>
        <v>#DIV/0!</v>
      </c>
      <c r="L27" s="13">
        <f>'Tav13'!L27/'Tav13'!L$35*100</f>
        <v>10.263942771286972</v>
      </c>
      <c r="M27" s="13">
        <f>'Tav13'!M27/'Tav13'!M$35*100</f>
        <v>6.9256629619408416</v>
      </c>
      <c r="N27" s="13">
        <f>'Tav13'!N27/'Tav13'!N$35*100</f>
        <v>12.728207765492414</v>
      </c>
      <c r="O27" s="13">
        <f>'Tav13'!O27/'Tav13'!O$35*100</f>
        <v>8.5182897233375989</v>
      </c>
      <c r="P27" s="13" t="e">
        <f>'Tav13'!P27/'Tav13'!P$35*100</f>
        <v>#DIV/0!</v>
      </c>
      <c r="Q27" s="13">
        <f>'Tav13'!Q27/'Tav13'!Q$35*100</f>
        <v>9.9554405634612628</v>
      </c>
      <c r="R27" s="13">
        <f>'Tav13'!R27/'Tav13'!R$35*100</f>
        <v>6.0980752432302179</v>
      </c>
      <c r="S27" s="13">
        <f>'Tav13'!S27/'Tav13'!S$35*100</f>
        <v>12.092853670393778</v>
      </c>
      <c r="T27" s="13">
        <f>'Tav13'!T27/'Tav13'!T$35*100</f>
        <v>7.7752693970441724</v>
      </c>
      <c r="U27"/>
      <c r="V27" s="13">
        <f>'Tav13'!V27/'Tav13'!V$35*100</f>
        <v>10.011492785084918</v>
      </c>
      <c r="W27" s="13">
        <f>'Tav13'!W27/'Tav13'!W$35*100</f>
        <v>6.0069626904887023</v>
      </c>
      <c r="X27" s="13">
        <f>'Tav13'!X27/'Tav13'!X$35*100</f>
        <v>11.686513431182497</v>
      </c>
      <c r="Y27" s="13">
        <f>'Tav13'!Y27/'Tav13'!Y$35*100</f>
        <v>7.6808591943042179</v>
      </c>
      <c r="AA27" s="13">
        <f>'Tav13'!AA27/'Tav13'!AA$35*100</f>
        <v>8.7328684779995189</v>
      </c>
      <c r="AB27" s="13">
        <f>'Tav13'!AB27/'Tav13'!AB$35*100</f>
        <v>4.6932822499891156</v>
      </c>
      <c r="AC27" s="13">
        <f>'Tav13'!AC27/'Tav13'!AC$35*100</f>
        <v>14.455917394757744</v>
      </c>
      <c r="AD27" s="13">
        <f>'Tav13'!AD27/'Tav13'!AD$35*100</f>
        <v>6.4076017586157992</v>
      </c>
      <c r="AF27" s="8">
        <f>'Tav13'!AF27/'Tav13'!AF$35*100</f>
        <v>5.0719424460431659</v>
      </c>
      <c r="AG27" s="8">
        <f>'Tav13'!AG27/'Tav13'!AG$35*100</f>
        <v>2.9151351226391102</v>
      </c>
      <c r="AH27" s="8">
        <f>'Tav13'!AH27/'Tav13'!AH$35*100</f>
        <v>11.137162954279015</v>
      </c>
      <c r="AI27" s="8">
        <f>'Tav13'!AI27/'Tav13'!AI$35*100</f>
        <v>3.6857008022652198</v>
      </c>
      <c r="AK27" s="8">
        <f t="shared" si="0"/>
        <v>-3.660926031956353</v>
      </c>
      <c r="AL27" s="8">
        <f t="shared" si="1"/>
        <v>-1.7781471273500054</v>
      </c>
      <c r="AM27" s="8">
        <f t="shared" si="2"/>
        <v>-3.3187544404787293</v>
      </c>
      <c r="AN27" s="8">
        <f t="shared" si="3"/>
        <v>-2.7219009563505794</v>
      </c>
      <c r="AP27" s="8">
        <f t="shared" si="4"/>
        <v>-4.2556563404857686</v>
      </c>
      <c r="AQ27" s="8">
        <f t="shared" si="5"/>
        <v>-4.0433792868178831</v>
      </c>
      <c r="AR27" s="8">
        <f t="shared" si="6"/>
        <v>-3.0918280710133441</v>
      </c>
      <c r="AS27" s="8">
        <f t="shared" si="7"/>
        <v>-4.6505862087570407</v>
      </c>
    </row>
    <row r="28" spans="1:45" x14ac:dyDescent="0.25">
      <c r="A28" s="27" t="s">
        <v>20</v>
      </c>
      <c r="B28" s="13">
        <f>'Tav13'!B28/'Tav13'!B$35*100</f>
        <v>2.5088642269242092</v>
      </c>
      <c r="C28" s="13">
        <f>'Tav13'!C28/'Tav13'!C$35*100</f>
        <v>1.050859524480503</v>
      </c>
      <c r="D28" s="13">
        <f>'Tav13'!D28/'Tav13'!D$35*100</f>
        <v>1.7459885776448192</v>
      </c>
      <c r="E28" s="13">
        <f>'Tav13'!E28/'Tav13'!E$35*100</f>
        <v>1.5984439161443702</v>
      </c>
      <c r="F28" s="13" t="e">
        <f>'Tav13'!F28/'Tav13'!F$35*100</f>
        <v>#DIV/0!</v>
      </c>
      <c r="G28" s="13">
        <f>'Tav13'!G28/'Tav13'!G$35*100</f>
        <v>2.957218785396881</v>
      </c>
      <c r="H28" s="13">
        <f>'Tav13'!H28/'Tav13'!H$35*100</f>
        <v>0.9334629247155064</v>
      </c>
      <c r="I28" s="13">
        <f>'Tav13'!I28/'Tav13'!I$35*100</f>
        <v>1.3630255327318104</v>
      </c>
      <c r="J28" s="13">
        <f>'Tav13'!J28/'Tav13'!J$35*100</f>
        <v>1.6485819401108368</v>
      </c>
      <c r="K28" s="13" t="e">
        <f>'Tav13'!K28/'Tav13'!K$35*100</f>
        <v>#DIV/0!</v>
      </c>
      <c r="L28" s="13">
        <f>'Tav13'!L28/'Tav13'!L$35*100</f>
        <v>2.8704056690511961</v>
      </c>
      <c r="M28" s="13">
        <f>'Tav13'!M28/'Tav13'!M$35*100</f>
        <v>1.0461878120374319</v>
      </c>
      <c r="N28" s="13">
        <f>'Tav13'!N28/'Tav13'!N$35*100</f>
        <v>1.1313962458215481</v>
      </c>
      <c r="O28" s="13">
        <f>'Tav13'!O28/'Tav13'!O$35*100</f>
        <v>1.6517377811116503</v>
      </c>
      <c r="P28" s="13" t="e">
        <f>'Tav13'!P28/'Tav13'!P$35*100</f>
        <v>#DIV/0!</v>
      </c>
      <c r="Q28" s="13">
        <f>'Tav13'!Q28/'Tav13'!Q$35*100</f>
        <v>2.5327008768147188</v>
      </c>
      <c r="R28" s="13">
        <f>'Tav13'!R28/'Tav13'!R$35*100</f>
        <v>0.93677520407241188</v>
      </c>
      <c r="S28" s="13">
        <f>'Tav13'!S28/'Tav13'!S$35*100</f>
        <v>1.5556635877491491</v>
      </c>
      <c r="T28" s="13">
        <f>'Tav13'!T28/'Tav13'!T$35*100</f>
        <v>1.4907093436674557</v>
      </c>
      <c r="U28"/>
      <c r="V28" s="13">
        <f>'Tav13'!V28/'Tav13'!V$35*100</f>
        <v>2.4390243902439024</v>
      </c>
      <c r="W28" s="13">
        <f>'Tav13'!W28/'Tav13'!W$35*100</f>
        <v>0.80300840777719396</v>
      </c>
      <c r="X28" s="13">
        <f>'Tav13'!X28/'Tav13'!X$35*100</f>
        <v>1.3985045693713651</v>
      </c>
      <c r="Y28" s="13">
        <f>'Tav13'!Y28/'Tav13'!Y$35*100</f>
        <v>1.3615977152511012</v>
      </c>
      <c r="AA28" s="13">
        <f>'Tav13'!AA28/'Tav13'!AA$35*100</f>
        <v>2.8468381822553499</v>
      </c>
      <c r="AB28" s="13">
        <f>'Tav13'!AB28/'Tav13'!AB$35*100</f>
        <v>1.5542687970743176</v>
      </c>
      <c r="AC28" s="13">
        <f>'Tav13'!AC28/'Tav13'!AC$35*100</f>
        <v>3.7595975642043951</v>
      </c>
      <c r="AD28" s="13">
        <f>'Tav13'!AD28/'Tav13'!AD$35*100</f>
        <v>2.0536094171039569</v>
      </c>
      <c r="AF28" s="8">
        <f>'Tav13'!AF28/'Tav13'!AF$35*100</f>
        <v>2.3227132579650567</v>
      </c>
      <c r="AG28" s="8">
        <f>'Tav13'!AG28/'Tav13'!AG$35*100</f>
        <v>1.5951175532283792</v>
      </c>
      <c r="AH28" s="8">
        <f>'Tav13'!AH28/'Tav13'!AH$35*100</f>
        <v>5.0410316529894494</v>
      </c>
      <c r="AI28" s="8">
        <f>'Tav13'!AI28/'Tav13'!AI$35*100</f>
        <v>1.8640868334119869</v>
      </c>
      <c r="AK28" s="8">
        <f>AF28-AA28</f>
        <v>-0.52412492429029323</v>
      </c>
      <c r="AL28" s="8">
        <f>AG28-AB28</f>
        <v>4.0848756154061583E-2</v>
      </c>
      <c r="AM28" s="8">
        <f>AH28-AC28</f>
        <v>1.2814340887850544</v>
      </c>
      <c r="AN28" s="8">
        <f>AI28-AD28</f>
        <v>-0.18952258369197006</v>
      </c>
      <c r="AP28" s="8">
        <f t="shared" si="4"/>
        <v>-0.18615096895915251</v>
      </c>
      <c r="AQ28" s="8">
        <f t="shared" si="5"/>
        <v>0.54425802874787621</v>
      </c>
      <c r="AR28" s="8">
        <f t="shared" si="6"/>
        <v>3.2950430753446303</v>
      </c>
      <c r="AS28" s="8">
        <f t="shared" si="7"/>
        <v>0.26564291726761668</v>
      </c>
    </row>
    <row r="29" spans="1:45" s="277" customFormat="1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/>
      <c r="AA29" s="13"/>
      <c r="AB29" s="13"/>
      <c r="AC29" s="13"/>
      <c r="AD29" s="13"/>
      <c r="AF29" s="179"/>
      <c r="AG29" s="179"/>
      <c r="AH29" s="179"/>
      <c r="AI29" s="179"/>
      <c r="AK29" s="179"/>
      <c r="AL29" s="179"/>
      <c r="AM29" s="179"/>
      <c r="AN29" s="179"/>
      <c r="AP29" s="179"/>
      <c r="AQ29" s="179"/>
      <c r="AR29" s="179"/>
      <c r="AS29" s="179"/>
    </row>
    <row r="30" spans="1:45" s="33" customFormat="1" x14ac:dyDescent="0.25">
      <c r="A30" s="33" t="s">
        <v>21</v>
      </c>
      <c r="B30" s="37">
        <f>'Tav13'!B30/'Tav13'!B$35*100</f>
        <v>18.23022669380336</v>
      </c>
      <c r="C30" s="37">
        <f>'Tav13'!C30/'Tav13'!C$35*100</f>
        <v>30.695183993117869</v>
      </c>
      <c r="D30" s="37">
        <f>'Tav13'!D30/'Tav13'!D$35*100</f>
        <v>25.988577644819145</v>
      </c>
      <c r="E30" s="37">
        <f>'Tav13'!E30/'Tav13'!E$35*100</f>
        <v>26.111951588502269</v>
      </c>
      <c r="F30" s="37" t="e">
        <f>'Tav13'!F30/'Tav13'!F$35*100</f>
        <v>#DIV/0!</v>
      </c>
      <c r="G30" s="37">
        <f>'Tav13'!G30/'Tav13'!G$35*100</f>
        <v>18.734861026400626</v>
      </c>
      <c r="H30" s="37">
        <f>'Tav13'!H30/'Tav13'!H$35*100</f>
        <v>34.610010934272871</v>
      </c>
      <c r="I30" s="37">
        <f>'Tav13'!I30/'Tav13'!I$35*100</f>
        <v>30.632878991489086</v>
      </c>
      <c r="J30" s="37">
        <f>'Tav13'!J30/'Tav13'!J$35*100</f>
        <v>28.945070553718622</v>
      </c>
      <c r="K30" s="37" t="e">
        <f>'Tav13'!K30/'Tav13'!K$35*100</f>
        <v>#DIV/0!</v>
      </c>
      <c r="L30" s="37">
        <f>'Tav13'!L30/'Tav13'!L$35*100</f>
        <v>20.433700356558205</v>
      </c>
      <c r="M30" s="37">
        <f>'Tav13'!M30/'Tav13'!M$35*100</f>
        <v>34.50036378233272</v>
      </c>
      <c r="N30" s="37">
        <f>'Tav13'!N30/'Tav13'!N$35*100</f>
        <v>30.127710636838952</v>
      </c>
      <c r="O30" s="37">
        <f>'Tav13'!O30/'Tav13'!O$35*100</f>
        <v>29.512126961714397</v>
      </c>
      <c r="P30" s="37" t="e">
        <f>'Tav13'!P30/'Tav13'!P$35*100</f>
        <v>#DIV/0!</v>
      </c>
      <c r="Q30" s="37">
        <f>'Tav13'!Q30/'Tav13'!Q$35*100</f>
        <v>19.755641799626275</v>
      </c>
      <c r="R30" s="37">
        <f>'Tav13'!R30/'Tav13'!R$35*100</f>
        <v>33.627518901171719</v>
      </c>
      <c r="S30" s="37">
        <f>'Tav13'!S30/'Tav13'!S$35*100</f>
        <v>30.675741370928538</v>
      </c>
      <c r="T30" s="37">
        <f>'Tav13'!T30/'Tav13'!T$35*100</f>
        <v>28.995256418458837</v>
      </c>
      <c r="U30"/>
      <c r="V30" s="37">
        <f>'Tav13'!V30/'Tav13'!V$35*100</f>
        <v>19.145064487294089</v>
      </c>
      <c r="W30" s="37">
        <f>'Tav13'!W30/'Tav13'!W$35*100</f>
        <v>29.502758801891748</v>
      </c>
      <c r="X30" s="37">
        <f>'Tav13'!X30/'Tav13'!X$35*100</f>
        <v>29.687067294378288</v>
      </c>
      <c r="Y30" s="37">
        <f>'Tav13'!Y30/'Tav13'!Y$35*100</f>
        <v>26.253494499306129</v>
      </c>
      <c r="Z30"/>
      <c r="AA30" s="37">
        <f>'Tav13'!AA30/'Tav13'!AA$35*100</f>
        <v>20.543399855734553</v>
      </c>
      <c r="AB30" s="37">
        <f>'Tav13'!AB30/'Tav13'!AB$35*100</f>
        <v>33.519090948669941</v>
      </c>
      <c r="AC30" s="37">
        <f>'Tav13'!AC30/'Tav13'!AC$35*100</f>
        <v>33.148001059041562</v>
      </c>
      <c r="AD30" s="37">
        <f>'Tav13'!AD30/'Tav13'!AD$35*100</f>
        <v>29.672386895475817</v>
      </c>
      <c r="AF30" s="36">
        <f>'Tav13'!AF30/'Tav13'!AF$35*100</f>
        <v>27.435765673175744</v>
      </c>
      <c r="AG30" s="36">
        <f>'Tav13'!AG30/'Tav13'!AG$35*100</f>
        <v>40.24319763275308</v>
      </c>
      <c r="AH30" s="36">
        <f>'Tav13'!AH30/'Tav13'!AH$35*100</f>
        <v>53.927315357561547</v>
      </c>
      <c r="AI30" s="36">
        <f>'Tav13'!AI30/'Tav13'!AI$35*100</f>
        <v>36.506213622778041</v>
      </c>
      <c r="AK30" s="36">
        <f t="shared" ref="AK30:AK35" si="8">AF30-AA30</f>
        <v>6.8923658174411919</v>
      </c>
      <c r="AL30" s="36">
        <f t="shared" ref="AL30:AL35" si="9">AG30-AB30</f>
        <v>6.7241066840831394</v>
      </c>
      <c r="AM30" s="36">
        <f t="shared" ref="AM30:AM35" si="10">AH30-AC30</f>
        <v>20.779314298519985</v>
      </c>
      <c r="AN30" s="36">
        <f t="shared" ref="AN30:AN35" si="11">AI30-AD30</f>
        <v>6.833826727302224</v>
      </c>
      <c r="AP30" s="36">
        <f t="shared" si="4"/>
        <v>9.2055389793723847</v>
      </c>
      <c r="AQ30" s="36">
        <f t="shared" si="5"/>
        <v>9.5480136396352115</v>
      </c>
      <c r="AR30" s="36">
        <f t="shared" si="6"/>
        <v>27.938737712742402</v>
      </c>
      <c r="AS30" s="36">
        <f t="shared" si="7"/>
        <v>10.394262034275773</v>
      </c>
    </row>
    <row r="31" spans="1:45" s="33" customFormat="1" x14ac:dyDescent="0.25">
      <c r="A31" s="33" t="s">
        <v>22</v>
      </c>
      <c r="B31" s="37">
        <f>'Tav13'!B31/'Tav13'!B$35*100</f>
        <v>10.346504870524685</v>
      </c>
      <c r="C31" s="37">
        <f>'Tav13'!C31/'Tav13'!C$35*100</f>
        <v>5.3507067530888008</v>
      </c>
      <c r="D31" s="37">
        <f>'Tav13'!D31/'Tav13'!D$35*100</f>
        <v>5.6894207234158278</v>
      </c>
      <c r="E31" s="37">
        <f>'Tav13'!E31/'Tav13'!E$35*100</f>
        <v>7.0646207045601903</v>
      </c>
      <c r="F31" s="37" t="e">
        <f>'Tav13'!F31/'Tav13'!F$35*100</f>
        <v>#DIV/0!</v>
      </c>
      <c r="G31" s="37">
        <f>'Tav13'!G31/'Tav13'!G$35*100</f>
        <v>10.518428160669165</v>
      </c>
      <c r="H31" s="37">
        <f>'Tav13'!H31/'Tav13'!H$35*100</f>
        <v>5.9166565423399344</v>
      </c>
      <c r="I31" s="37">
        <f>'Tav13'!I31/'Tav13'!I$35*100</f>
        <v>5.5480898444999038</v>
      </c>
      <c r="J31" s="37">
        <f>'Tav13'!J31/'Tav13'!J$35*100</f>
        <v>7.4203651096726126</v>
      </c>
      <c r="K31" s="37" t="e">
        <f>'Tav13'!K31/'Tav13'!K$35*100</f>
        <v>#DIV/0!</v>
      </c>
      <c r="L31" s="37">
        <f>'Tav13'!L31/'Tav13'!L$35*100</f>
        <v>8.996927768932343</v>
      </c>
      <c r="M31" s="37">
        <f>'Tav13'!M31/'Tav13'!M$35*100</f>
        <v>6.1366316264833545</v>
      </c>
      <c r="N31" s="37">
        <f>'Tav13'!N31/'Tav13'!N$35*100</f>
        <v>6.711236821805092</v>
      </c>
      <c r="O31" s="37">
        <f>'Tav13'!O31/'Tav13'!O$35*100</f>
        <v>7.1239465207607111</v>
      </c>
      <c r="P31" s="37" t="e">
        <f>'Tav13'!P31/'Tav13'!P$35*100</f>
        <v>#DIV/0!</v>
      </c>
      <c r="Q31" s="37">
        <f>'Tav13'!Q31/'Tav13'!Q$35*100</f>
        <v>10.038809831824063</v>
      </c>
      <c r="R31" s="37">
        <f>'Tav13'!R31/'Tav13'!R$35*100</f>
        <v>5.774270309346667</v>
      </c>
      <c r="S31" s="37">
        <f>'Tav13'!S31/'Tav13'!S$35*100</f>
        <v>6.186193485658726</v>
      </c>
      <c r="T31" s="37">
        <f>'Tav13'!T31/'Tav13'!T$35*100</f>
        <v>7.1610715558764664</v>
      </c>
      <c r="U31"/>
      <c r="V31" s="37">
        <f>'Tav13'!V31/'Tav13'!V$35*100</f>
        <v>7.9555612310049799</v>
      </c>
      <c r="W31" s="37">
        <f>'Tav13'!W31/'Tav13'!W$35*100</f>
        <v>4.7260903836048342</v>
      </c>
      <c r="X31" s="37">
        <f>'Tav13'!X31/'Tav13'!X$35*100</f>
        <v>5.4832456383273334</v>
      </c>
      <c r="Y31" s="37">
        <f>'Tav13'!Y31/'Tav13'!Y$35*100</f>
        <v>5.7983548198950148</v>
      </c>
      <c r="Z31"/>
      <c r="AA31" s="37">
        <f>'Tav13'!AA31/'Tav13'!AA$35*100</f>
        <v>5.823515268093292</v>
      </c>
      <c r="AB31" s="37">
        <f>'Tav13'!AB31/'Tav13'!AB$35*100</f>
        <v>3.4132961818102658</v>
      </c>
      <c r="AC31" s="37">
        <f>'Tav13'!AC31/'Tav13'!AC$35*100</f>
        <v>4.8451151707704527</v>
      </c>
      <c r="AD31" s="37">
        <f>'Tav13'!AD31/'Tav13'!AD$35*100</f>
        <v>4.2008225783576796</v>
      </c>
      <c r="AF31" s="36">
        <f>'Tav13'!AF31/'Tav13'!AF$35*100</f>
        <v>3.5919835560123325</v>
      </c>
      <c r="AG31" s="36">
        <f>'Tav13'!AG31/'Tav13'!AG$35*100</f>
        <v>1.6020528469380679</v>
      </c>
      <c r="AH31" s="36">
        <f>'Tav13'!AH31/'Tav13'!AH$35*100</f>
        <v>4.9237983587338805</v>
      </c>
      <c r="AI31" s="36">
        <f>'Tav13'!AI31/'Tav13'!AI$35*100</f>
        <v>2.2557810287871636</v>
      </c>
      <c r="AK31" s="36">
        <f t="shared" si="8"/>
        <v>-2.2315317120809595</v>
      </c>
      <c r="AL31" s="36">
        <f t="shared" si="9"/>
        <v>-1.8112433348721979</v>
      </c>
      <c r="AM31" s="36">
        <f t="shared" si="10"/>
        <v>7.868318796342777E-2</v>
      </c>
      <c r="AN31" s="36">
        <f t="shared" si="11"/>
        <v>-1.945041549570516</v>
      </c>
      <c r="AP31" s="36">
        <f t="shared" si="4"/>
        <v>-6.7545213145123526</v>
      </c>
      <c r="AQ31" s="36">
        <f t="shared" si="5"/>
        <v>-3.7486539061507331</v>
      </c>
      <c r="AR31" s="36">
        <f t="shared" si="6"/>
        <v>-0.76562236468194733</v>
      </c>
      <c r="AS31" s="36">
        <f t="shared" si="7"/>
        <v>-4.8088396757730267</v>
      </c>
    </row>
    <row r="32" spans="1:45" s="33" customFormat="1" x14ac:dyDescent="0.25">
      <c r="A32" s="33" t="s">
        <v>23</v>
      </c>
      <c r="B32" s="37">
        <f>'Tav13'!B32/'Tav13'!B$35*100</f>
        <v>29.695480204293229</v>
      </c>
      <c r="C32" s="37">
        <f>'Tav13'!C32/'Tav13'!C$35*100</f>
        <v>40.611233888551048</v>
      </c>
      <c r="D32" s="37">
        <f>'Tav13'!D32/'Tav13'!D$35*100</f>
        <v>19.505031275496329</v>
      </c>
      <c r="E32" s="37">
        <f>'Tav13'!E32/'Tav13'!E$35*100</f>
        <v>35.247892803112165</v>
      </c>
      <c r="F32" s="37" t="e">
        <f>'Tav13'!F32/'Tav13'!F$35*100</f>
        <v>#DIV/0!</v>
      </c>
      <c r="G32" s="37">
        <f>'Tav13'!G32/'Tav13'!G$35*100</f>
        <v>26.958264354796551</v>
      </c>
      <c r="H32" s="37">
        <f>'Tav13'!H32/'Tav13'!H$35*100</f>
        <v>35.15874944316203</v>
      </c>
      <c r="I32" s="37">
        <f>'Tav13'!I32/'Tav13'!I$35*100</f>
        <v>17.879311448134636</v>
      </c>
      <c r="J32" s="37">
        <f>'Tav13'!J32/'Tav13'!J$35*100</f>
        <v>30.847459600428444</v>
      </c>
      <c r="K32" s="37" t="e">
        <f>'Tav13'!K32/'Tav13'!K$35*100</f>
        <v>#DIV/0!</v>
      </c>
      <c r="L32" s="37">
        <f>'Tav13'!L32/'Tav13'!L$35*100</f>
        <v>27.21503374969166</v>
      </c>
      <c r="M32" s="37">
        <f>'Tav13'!M32/'Tav13'!M$35*100</f>
        <v>35.885245490353498</v>
      </c>
      <c r="N32" s="37">
        <f>'Tav13'!N32/'Tav13'!N$35*100</f>
        <v>15.848118625182137</v>
      </c>
      <c r="O32" s="37">
        <f>'Tav13'!O32/'Tav13'!O$35*100</f>
        <v>31.322713968436073</v>
      </c>
      <c r="P32" s="37" t="e">
        <f>'Tav13'!P32/'Tav13'!P$35*100</f>
        <v>#DIV/0!</v>
      </c>
      <c r="Q32" s="37">
        <f>'Tav13'!Q32/'Tav13'!Q$35*100</f>
        <v>30.392410521776629</v>
      </c>
      <c r="R32" s="37">
        <f>'Tav13'!R32/'Tav13'!R$35*100</f>
        <v>40.431940721106059</v>
      </c>
      <c r="S32" s="37">
        <f>'Tav13'!S32/'Tav13'!S$35*100</f>
        <v>17.525522605736509</v>
      </c>
      <c r="T32" s="37">
        <f>'Tav13'!T32/'Tav13'!T$35*100</f>
        <v>35.517452541334968</v>
      </c>
      <c r="U32"/>
      <c r="V32" s="37">
        <f>'Tav13'!V32/'Tav13'!V$35*100</f>
        <v>33.191801813306093</v>
      </c>
      <c r="W32" s="37">
        <f>'Tav13'!W32/'Tav13'!W$35*100</f>
        <v>46.20828954282711</v>
      </c>
      <c r="X32" s="37">
        <f>'Tav13'!X32/'Tav13'!X$35*100</f>
        <v>20.936028800886181</v>
      </c>
      <c r="Y32" s="37">
        <f>'Tav13'!Y32/'Tav13'!Y$35*100</f>
        <v>40.272721787574667</v>
      </c>
      <c r="Z32"/>
      <c r="AA32" s="37">
        <f>'Tav13'!AA32/'Tav13'!AA$35*100</f>
        <v>39.3844674200529</v>
      </c>
      <c r="AB32" s="37">
        <f>'Tav13'!AB32/'Tav13'!AB$35*100</f>
        <v>46.632417606338976</v>
      </c>
      <c r="AC32" s="37">
        <f>'Tav13'!AC32/'Tav13'!AC$35*100</f>
        <v>19.936457505957108</v>
      </c>
      <c r="AD32" s="37">
        <f>'Tav13'!AD32/'Tav13'!AD$35*100</f>
        <v>43.064813501630972</v>
      </c>
      <c r="AF32" s="36">
        <f>'Tav13'!AF32/'Tav13'!AF$35*100</f>
        <v>48.227132579650565</v>
      </c>
      <c r="AG32" s="36">
        <f>'Tav13'!AG32/'Tav13'!AG$35*100</f>
        <v>47.492891323947568</v>
      </c>
      <c r="AH32" s="36">
        <f>'Tav13'!AH32/'Tav13'!AH$35*100</f>
        <v>15.70926143024619</v>
      </c>
      <c r="AI32" s="36">
        <f>'Tav13'!AI32/'Tav13'!AI$35*100</f>
        <v>47.291175082586122</v>
      </c>
      <c r="AK32" s="36">
        <f t="shared" si="8"/>
        <v>8.8426651595976651</v>
      </c>
      <c r="AL32" s="36">
        <f t="shared" si="9"/>
        <v>0.86047371760859193</v>
      </c>
      <c r="AM32" s="36">
        <f t="shared" si="10"/>
        <v>-4.2271960757109177</v>
      </c>
      <c r="AN32" s="36">
        <f t="shared" si="11"/>
        <v>4.2263615809551496</v>
      </c>
      <c r="AP32" s="36">
        <f t="shared" si="4"/>
        <v>18.531652375357336</v>
      </c>
      <c r="AQ32" s="36">
        <f t="shared" si="5"/>
        <v>6.8816574353965194</v>
      </c>
      <c r="AR32" s="36">
        <f t="shared" si="6"/>
        <v>-3.7957698452501383</v>
      </c>
      <c r="AS32" s="36">
        <f t="shared" si="7"/>
        <v>12.043282279473956</v>
      </c>
    </row>
    <row r="33" spans="1:45" s="33" customFormat="1" x14ac:dyDescent="0.25">
      <c r="A33" s="33" t="s">
        <v>24</v>
      </c>
      <c r="B33" s="37">
        <f>'Tav13'!B33/'Tav13'!B$35*100</f>
        <v>29.89132521792558</v>
      </c>
      <c r="C33" s="37">
        <f>'Tav13'!C33/'Tav13'!C$35*100</f>
        <v>15.333501431304786</v>
      </c>
      <c r="D33" s="37">
        <f>'Tav13'!D33/'Tav13'!D$35*100</f>
        <v>32.841990753331515</v>
      </c>
      <c r="E33" s="37">
        <f>'Tav13'!E33/'Tav13'!E$35*100</f>
        <v>21.640803976658741</v>
      </c>
      <c r="F33" s="37" t="e">
        <f>'Tav13'!F33/'Tav13'!F$35*100</f>
        <v>#DIV/0!</v>
      </c>
      <c r="G33" s="37">
        <f>'Tav13'!G33/'Tav13'!G$35*100</f>
        <v>30.668293107955041</v>
      </c>
      <c r="H33" s="37">
        <f>'Tav13'!H33/'Tav13'!H$35*100</f>
        <v>16.673753695379258</v>
      </c>
      <c r="I33" s="37">
        <f>'Tav13'!I33/'Tav13'!I$35*100</f>
        <v>31.496768413643057</v>
      </c>
      <c r="J33" s="37">
        <f>'Tav13'!J33/'Tav13'!J$35*100</f>
        <v>22.697107996088111</v>
      </c>
      <c r="K33" s="37" t="e">
        <f>'Tav13'!K33/'Tav13'!K$35*100</f>
        <v>#DIV/0!</v>
      </c>
      <c r="L33" s="37">
        <f>'Tav13'!L33/'Tav13'!L$35*100</f>
        <v>30.219989684479625</v>
      </c>
      <c r="M33" s="37">
        <f>'Tav13'!M33/'Tav13'!M$35*100</f>
        <v>15.505908326852152</v>
      </c>
      <c r="N33" s="37">
        <f>'Tav13'!N33/'Tav13'!N$35*100</f>
        <v>33.453329904859864</v>
      </c>
      <c r="O33" s="37">
        <f>'Tav13'!O33/'Tav13'!O$35*100</f>
        <v>21.871185044639574</v>
      </c>
      <c r="P33" s="37" t="e">
        <f>'Tav13'!P33/'Tav13'!P$35*100</f>
        <v>#DIV/0!</v>
      </c>
      <c r="Q33" s="37">
        <f>'Tav13'!Q33/'Tav13'!Q$35*100</f>
        <v>27.324996406497053</v>
      </c>
      <c r="R33" s="37">
        <f>'Tav13'!R33/'Tav13'!R$35*100</f>
        <v>13.131419621072924</v>
      </c>
      <c r="S33" s="37">
        <f>'Tav13'!S33/'Tav13'!S$35*100</f>
        <v>31.964025279533303</v>
      </c>
      <c r="T33" s="37">
        <f>'Tav13'!T33/'Tav13'!T$35*100</f>
        <v>19.060240743618102</v>
      </c>
      <c r="U33"/>
      <c r="V33" s="37">
        <f>'Tav13'!V33/'Tav13'!V$35*100</f>
        <v>27.257055293066017</v>
      </c>
      <c r="W33" s="37">
        <f>'Tav13'!W33/'Tav13'!W$35*100</f>
        <v>12.752890173410405</v>
      </c>
      <c r="X33" s="37">
        <f>'Tav13'!X33/'Tav13'!X$35*100</f>
        <v>30.808640265854333</v>
      </c>
      <c r="Y33" s="37">
        <f>'Tav13'!Y33/'Tav13'!Y$35*100</f>
        <v>18.632971983668874</v>
      </c>
      <c r="Z33"/>
      <c r="AA33" s="37">
        <f>'Tav13'!AA33/'Tav13'!AA$35*100</f>
        <v>22.668910795864392</v>
      </c>
      <c r="AB33" s="37">
        <f>'Tav13'!AB33/'Tav13'!AB$35*100</f>
        <v>10.187644216117375</v>
      </c>
      <c r="AC33" s="37">
        <f>'Tav13'!AC33/'Tav13'!AC$35*100</f>
        <v>23.854911305268729</v>
      </c>
      <c r="AD33" s="37">
        <f>'Tav13'!AD33/'Tav13'!AD$35*100</f>
        <v>14.600765848815772</v>
      </c>
      <c r="AF33" s="36">
        <f>'Tav13'!AF33/'Tav13'!AF$35*100</f>
        <v>13.350462487153134</v>
      </c>
      <c r="AG33" s="36">
        <f>'Tav13'!AG33/'Tav13'!AG$35*100</f>
        <v>6.1516055204937929</v>
      </c>
      <c r="AH33" s="36">
        <f>'Tav13'!AH33/'Tav13'!AH$35*100</f>
        <v>9.2614302461899189</v>
      </c>
      <c r="AI33" s="36">
        <f>'Tav13'!AI33/'Tav13'!AI$35*100</f>
        <v>8.3970426301714642</v>
      </c>
      <c r="AK33" s="36">
        <f t="shared" si="8"/>
        <v>-9.3184483087112575</v>
      </c>
      <c r="AL33" s="36">
        <f t="shared" si="9"/>
        <v>-4.0360386956235823</v>
      </c>
      <c r="AM33" s="36">
        <f t="shared" si="10"/>
        <v>-14.59348105907881</v>
      </c>
      <c r="AN33" s="36">
        <f t="shared" si="11"/>
        <v>-6.2037232186443081</v>
      </c>
      <c r="AP33" s="36">
        <f t="shared" si="4"/>
        <v>-16.540862730772446</v>
      </c>
      <c r="AQ33" s="36">
        <f t="shared" si="5"/>
        <v>-9.1818959108109937</v>
      </c>
      <c r="AR33" s="36">
        <f t="shared" si="6"/>
        <v>-23.580560507141598</v>
      </c>
      <c r="AS33" s="36">
        <f t="shared" si="7"/>
        <v>-13.243761346487277</v>
      </c>
    </row>
    <row r="34" spans="1:45" s="33" customFormat="1" x14ac:dyDescent="0.25">
      <c r="A34" s="33" t="s">
        <v>25</v>
      </c>
      <c r="B34" s="37">
        <f>'Tav13'!B34/'Tav13'!B$35*100</f>
        <v>11.836463013453145</v>
      </c>
      <c r="C34" s="37">
        <f>'Tav13'!C34/'Tav13'!C$35*100</f>
        <v>8.0093739339374963</v>
      </c>
      <c r="D34" s="37">
        <f>'Tav13'!D34/'Tav13'!D$35*100</f>
        <v>15.974979602937179</v>
      </c>
      <c r="E34" s="37">
        <f>'Tav13'!E34/'Tav13'!E$35*100</f>
        <v>9.9347309271666315</v>
      </c>
      <c r="F34" s="37" t="e">
        <f>'Tav13'!F34/'Tav13'!F$35*100</f>
        <v>#DIV/0!</v>
      </c>
      <c r="G34" s="37">
        <f>'Tav13'!G34/'Tav13'!G$35*100</f>
        <v>13.120153350178617</v>
      </c>
      <c r="H34" s="37">
        <f>'Tav13'!H34/'Tav13'!H$35*100</f>
        <v>7.6408293848459081</v>
      </c>
      <c r="I34" s="37">
        <f>'Tav13'!I34/'Tav13'!I$35*100</f>
        <v>14.442951302233315</v>
      </c>
      <c r="J34" s="37">
        <f>'Tav13'!J34/'Tav13'!J$35*100</f>
        <v>10.089996740092209</v>
      </c>
      <c r="K34" s="37" t="e">
        <f>'Tav13'!K34/'Tav13'!K$35*100</f>
        <v>#DIV/0!</v>
      </c>
      <c r="L34" s="37">
        <f>'Tav13'!L34/'Tav13'!L$35*100</f>
        <v>13.134348440338171</v>
      </c>
      <c r="M34" s="37">
        <f>'Tav13'!M34/'Tav13'!M$35*100</f>
        <v>7.9718507739782734</v>
      </c>
      <c r="N34" s="37">
        <f>'Tav13'!N34/'Tav13'!N$35*100</f>
        <v>13.85960401131396</v>
      </c>
      <c r="O34" s="37">
        <f>'Tav13'!O34/'Tav13'!O$35*100</f>
        <v>10.170027504449248</v>
      </c>
      <c r="P34" s="37" t="e">
        <f>'Tav13'!P34/'Tav13'!P$35*100</f>
        <v>#DIV/0!</v>
      </c>
      <c r="Q34" s="37">
        <f>'Tav13'!Q34/'Tav13'!Q$35*100</f>
        <v>12.488141440275982</v>
      </c>
      <c r="R34" s="37">
        <f>'Tav13'!R34/'Tav13'!R$35*100</f>
        <v>7.0348504473026292</v>
      </c>
      <c r="S34" s="37">
        <f>'Tav13'!S34/'Tav13'!S$35*100</f>
        <v>13.648517258142926</v>
      </c>
      <c r="T34" s="37">
        <f>'Tav13'!T34/'Tav13'!T$35*100</f>
        <v>9.2659787407116294</v>
      </c>
      <c r="U34"/>
      <c r="V34" s="37">
        <f>'Tav13'!V34/'Tav13'!V$35*100</f>
        <v>12.450517175328821</v>
      </c>
      <c r="W34" s="37">
        <f>'Tav13'!W34/'Tav13'!W$35*100</f>
        <v>6.8099710982658959</v>
      </c>
      <c r="X34" s="37">
        <f>'Tav13'!X34/'Tav13'!X$35*100</f>
        <v>13.085018000553864</v>
      </c>
      <c r="Y34" s="37">
        <f>'Tav13'!Y34/'Tav13'!Y$35*100</f>
        <v>9.0424569095553196</v>
      </c>
      <c r="Z34"/>
      <c r="AA34" s="37">
        <f>'Tav13'!AA34/'Tav13'!AA$35*100</f>
        <v>11.579706660254869</v>
      </c>
      <c r="AB34" s="37">
        <f>'Tav13'!AB34/'Tav13'!AB$35*100</f>
        <v>6.2475510470634337</v>
      </c>
      <c r="AC34" s="37">
        <f>'Tav13'!AC34/'Tav13'!AC$35*100</f>
        <v>18.215514958962139</v>
      </c>
      <c r="AD34" s="37">
        <f>'Tav13'!AD34/'Tav13'!AD$35*100</f>
        <v>8.4612111757197557</v>
      </c>
      <c r="AF34" s="36">
        <f>'Tav13'!AF34/'Tav13'!AF$35*100</f>
        <v>7.3946557040082226</v>
      </c>
      <c r="AG34" s="36">
        <f>'Tav13'!AG34/'Tav13'!AG$35*100</f>
        <v>4.5102526758674895</v>
      </c>
      <c r="AH34" s="36">
        <f>'Tav13'!AH34/'Tav13'!AH$35*100</f>
        <v>16.178194607268466</v>
      </c>
      <c r="AI34" s="36">
        <f>'Tav13'!AI34/'Tav13'!AI$35*100</f>
        <v>5.5497876356772062</v>
      </c>
      <c r="AK34" s="36">
        <f t="shared" si="8"/>
        <v>-4.1850509562466467</v>
      </c>
      <c r="AL34" s="36">
        <f t="shared" si="9"/>
        <v>-1.7372983711959442</v>
      </c>
      <c r="AM34" s="36">
        <f t="shared" si="10"/>
        <v>-2.0373203516936726</v>
      </c>
      <c r="AN34" s="36">
        <f t="shared" si="11"/>
        <v>-2.9114235400425494</v>
      </c>
      <c r="AP34" s="36">
        <f t="shared" si="4"/>
        <v>-4.441807309444922</v>
      </c>
      <c r="AQ34" s="36">
        <f t="shared" si="5"/>
        <v>-3.4991212580700068</v>
      </c>
      <c r="AR34" s="36">
        <f t="shared" si="6"/>
        <v>0.20321500433128747</v>
      </c>
      <c r="AS34" s="36">
        <f t="shared" si="7"/>
        <v>-4.3849432914894253</v>
      </c>
    </row>
    <row r="35" spans="1:45" s="33" customFormat="1" x14ac:dyDescent="0.25">
      <c r="A35" s="45" t="s">
        <v>26</v>
      </c>
      <c r="B35" s="37">
        <f>'Tav13'!B35/'Tav13'!B$35*100</f>
        <v>100</v>
      </c>
      <c r="C35" s="37">
        <f>'Tav13'!C35/'Tav13'!C$35*100</f>
        <v>100</v>
      </c>
      <c r="D35" s="37">
        <f>'Tav13'!D35/'Tav13'!D$35*100</f>
        <v>100</v>
      </c>
      <c r="E35" s="37">
        <f>'Tav13'!E35/'Tav13'!E$35*100</f>
        <v>100</v>
      </c>
      <c r="F35" s="37" t="e">
        <f>'Tav13'!F35/'Tav13'!F$35*100</f>
        <v>#DIV/0!</v>
      </c>
      <c r="G35" s="37">
        <f>'Tav13'!G35/'Tav13'!G$35*100</f>
        <v>100</v>
      </c>
      <c r="H35" s="37">
        <f>'Tav13'!H35/'Tav13'!H$35*100</f>
        <v>100</v>
      </c>
      <c r="I35" s="37">
        <f>'Tav13'!I35/'Tav13'!I$35*100</f>
        <v>100</v>
      </c>
      <c r="J35" s="37">
        <f>'Tav13'!J35/'Tav13'!J$35*100</f>
        <v>100</v>
      </c>
      <c r="K35" s="37" t="e">
        <f>'Tav13'!K35/'Tav13'!K$35*100</f>
        <v>#DIV/0!</v>
      </c>
      <c r="L35" s="37">
        <f>'Tav13'!L35/'Tav13'!L$35*100</f>
        <v>100</v>
      </c>
      <c r="M35" s="37">
        <f>'Tav13'!M35/'Tav13'!M$35*100</f>
        <v>100</v>
      </c>
      <c r="N35" s="37">
        <f>'Tav13'!N35/'Tav13'!N$35*100</f>
        <v>100</v>
      </c>
      <c r="O35" s="37">
        <f>'Tav13'!O35/'Tav13'!O$35*100</f>
        <v>100</v>
      </c>
      <c r="P35" s="37" t="e">
        <f>'Tav13'!P35/'Tav13'!P$35*100</f>
        <v>#DIV/0!</v>
      </c>
      <c r="Q35" s="37">
        <f>'Tav13'!Q35/'Tav13'!Q$35*100</f>
        <v>100</v>
      </c>
      <c r="R35" s="37">
        <f>'Tav13'!R35/'Tav13'!R$35*100</f>
        <v>100</v>
      </c>
      <c r="S35" s="37">
        <f>'Tav13'!S35/'Tav13'!S$35*100</f>
        <v>100</v>
      </c>
      <c r="T35" s="37">
        <f>'Tav13'!T35/'Tav13'!T$35*100</f>
        <v>100</v>
      </c>
      <c r="U35"/>
      <c r="V35" s="37">
        <f>'Tav13'!V35/'Tav13'!V$35*100</f>
        <v>100</v>
      </c>
      <c r="W35" s="37">
        <f>'Tav13'!W35/'Tav13'!W$35*100</f>
        <v>100</v>
      </c>
      <c r="X35" s="37">
        <f>'Tav13'!X35/'Tav13'!X$35*100</f>
        <v>100</v>
      </c>
      <c r="Y35" s="37">
        <f>'Tav13'!Y35/'Tav13'!Y$35*100</f>
        <v>100</v>
      </c>
      <c r="Z35"/>
      <c r="AA35" s="37">
        <f>'Tav13'!AA35/'Tav13'!AA$35*100</f>
        <v>100</v>
      </c>
      <c r="AB35" s="37">
        <f>'Tav13'!AB35/'Tav13'!AB$35*100</f>
        <v>100</v>
      </c>
      <c r="AC35" s="37">
        <f>'Tav13'!AC35/'Tav13'!AC$35*100</f>
        <v>100</v>
      </c>
      <c r="AD35" s="37">
        <f>'Tav13'!AD35/'Tav13'!AD$35*100</f>
        <v>100</v>
      </c>
      <c r="AE35" s="45"/>
      <c r="AF35" s="36">
        <f>'Tav13'!AF35/'Tav13'!AF$35*100</f>
        <v>100</v>
      </c>
      <c r="AG35" s="36">
        <f>'Tav13'!AG35/'Tav13'!AG$35*100</f>
        <v>100</v>
      </c>
      <c r="AH35" s="36">
        <f>'Tav13'!AH35/'Tav13'!AH$35*100</f>
        <v>100</v>
      </c>
      <c r="AI35" s="36">
        <f>'Tav13'!AI35/'Tav13'!AI$35*100</f>
        <v>100</v>
      </c>
      <c r="AJ35" s="45"/>
      <c r="AK35" s="36">
        <f t="shared" si="8"/>
        <v>0</v>
      </c>
      <c r="AL35" s="36">
        <f t="shared" si="9"/>
        <v>0</v>
      </c>
      <c r="AM35" s="36">
        <f t="shared" si="10"/>
        <v>0</v>
      </c>
      <c r="AN35" s="36">
        <f t="shared" si="11"/>
        <v>0</v>
      </c>
      <c r="AO35" s="45"/>
      <c r="AP35" s="36">
        <f t="shared" si="4"/>
        <v>0</v>
      </c>
      <c r="AQ35" s="36">
        <f t="shared" si="5"/>
        <v>0</v>
      </c>
      <c r="AR35" s="36">
        <f t="shared" si="6"/>
        <v>0</v>
      </c>
      <c r="AS35" s="36">
        <f t="shared" si="7"/>
        <v>0</v>
      </c>
    </row>
    <row r="36" spans="1:45" x14ac:dyDescent="0.25">
      <c r="A36" s="1"/>
      <c r="B36" s="14"/>
      <c r="C36" s="14"/>
      <c r="D36" s="1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</sheetData>
  <mergeCells count="10">
    <mergeCell ref="A4:A5"/>
    <mergeCell ref="AP4:AS4"/>
    <mergeCell ref="B4:E4"/>
    <mergeCell ref="G4:J4"/>
    <mergeCell ref="L4:O4"/>
    <mergeCell ref="Q4:T4"/>
    <mergeCell ref="V4:Y4"/>
    <mergeCell ref="AA4:AD4"/>
    <mergeCell ref="AF4:AI4"/>
    <mergeCell ref="AK4:AN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S40"/>
  <sheetViews>
    <sheetView zoomScale="98" zoomScaleNormal="98" workbookViewId="0">
      <pane xSplit="1" topLeftCell="B1" activePane="topRight" state="frozen"/>
      <selection activeCell="A4" sqref="A4"/>
      <selection pane="topRight"/>
    </sheetView>
  </sheetViews>
  <sheetFormatPr defaultColWidth="8.85546875" defaultRowHeight="15" x14ac:dyDescent="0.25"/>
  <cols>
    <col min="1" max="1" width="24.7109375" customWidth="1"/>
    <col min="2" max="2" width="16.140625" bestFit="1" customWidth="1"/>
    <col min="3" max="3" width="21.85546875" bestFit="1" customWidth="1"/>
    <col min="4" max="4" width="17.5703125" bestFit="1" customWidth="1"/>
    <col min="5" max="5" width="16.140625" bestFit="1" customWidth="1"/>
    <col min="6" max="6" width="21.85546875" bestFit="1" customWidth="1"/>
    <col min="7" max="7" width="18.140625" bestFit="1" customWidth="1"/>
    <col min="8" max="8" width="16.140625" bestFit="1" customWidth="1"/>
    <col min="9" max="9" width="21.85546875" bestFit="1" customWidth="1"/>
    <col min="10" max="10" width="18.140625" bestFit="1" customWidth="1"/>
    <col min="11" max="11" width="16.140625" bestFit="1" customWidth="1"/>
    <col min="12" max="12" width="21.85546875" bestFit="1" customWidth="1"/>
    <col min="13" max="13" width="18.140625" bestFit="1" customWidth="1"/>
    <col min="14" max="14" width="16.140625" bestFit="1" customWidth="1"/>
    <col min="15" max="15" width="21.85546875" bestFit="1" customWidth="1"/>
    <col min="16" max="16" width="18.140625" bestFit="1" customWidth="1"/>
    <col min="17" max="17" width="16.140625" bestFit="1" customWidth="1"/>
    <col min="18" max="18" width="19.28515625" customWidth="1"/>
    <col min="19" max="19" width="18.140625" bestFit="1" customWidth="1"/>
    <col min="20" max="20" width="16.140625" style="27" bestFit="1" customWidth="1"/>
    <col min="21" max="21" width="21.85546875" style="27" bestFit="1" customWidth="1"/>
    <col min="22" max="22" width="18.140625" style="8" bestFit="1" customWidth="1"/>
    <col min="23" max="23" width="1" style="27" customWidth="1"/>
    <col min="24" max="24" width="29.7109375" style="7" customWidth="1"/>
    <col min="25" max="25" width="23.28515625" style="7" customWidth="1"/>
    <col min="26" max="26" width="0.85546875" style="7" customWidth="1"/>
    <col min="27" max="27" width="31.140625" style="7" customWidth="1"/>
    <col min="28" max="28" width="27.85546875" style="7" customWidth="1"/>
  </cols>
  <sheetData>
    <row r="1" spans="1:45" x14ac:dyDescent="0.25">
      <c r="A1" t="s">
        <v>530</v>
      </c>
    </row>
    <row r="2" spans="1:45" s="11" customFormat="1" x14ac:dyDescent="0.25">
      <c r="A2" s="11" t="s">
        <v>80</v>
      </c>
      <c r="V2" s="38"/>
      <c r="W2" s="81"/>
      <c r="X2" s="116"/>
      <c r="Y2" s="116"/>
      <c r="Z2" s="116"/>
      <c r="AA2" s="116"/>
      <c r="AB2" s="116"/>
      <c r="AD2"/>
      <c r="AE2"/>
      <c r="AF2"/>
    </row>
    <row r="3" spans="1:45" s="11" customForma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  <c r="W3" s="113"/>
      <c r="X3" s="117"/>
      <c r="Y3" s="117"/>
      <c r="Z3" s="117"/>
      <c r="AA3" s="117"/>
      <c r="AB3" s="117"/>
      <c r="AD3"/>
      <c r="AE3"/>
      <c r="AF3"/>
    </row>
    <row r="4" spans="1:45" s="27" customFormat="1" ht="15" customHeight="1" x14ac:dyDescent="0.25">
      <c r="A4" s="504" t="s">
        <v>48</v>
      </c>
      <c r="B4" s="492" t="s">
        <v>55</v>
      </c>
      <c r="C4" s="492"/>
      <c r="D4" s="492"/>
      <c r="E4" s="492" t="s">
        <v>56</v>
      </c>
      <c r="F4" s="492"/>
      <c r="G4" s="492"/>
      <c r="H4" s="492" t="s">
        <v>57</v>
      </c>
      <c r="I4" s="492"/>
      <c r="J4" s="492"/>
      <c r="K4" s="492" t="s">
        <v>58</v>
      </c>
      <c r="L4" s="492"/>
      <c r="M4" s="492"/>
      <c r="N4" s="492" t="s">
        <v>59</v>
      </c>
      <c r="O4" s="492"/>
      <c r="P4" s="492"/>
      <c r="Q4" s="492" t="s">
        <v>60</v>
      </c>
      <c r="R4" s="492"/>
      <c r="S4" s="492"/>
      <c r="T4" s="492" t="s">
        <v>79</v>
      </c>
      <c r="U4" s="492"/>
      <c r="V4" s="492"/>
      <c r="X4" s="519" t="s">
        <v>123</v>
      </c>
      <c r="Y4" s="519" t="s">
        <v>84</v>
      </c>
      <c r="Z4" s="214"/>
      <c r="AA4" s="519" t="s">
        <v>124</v>
      </c>
      <c r="AB4" s="519" t="s">
        <v>82</v>
      </c>
      <c r="AD4"/>
      <c r="AE4"/>
      <c r="AF4"/>
    </row>
    <row r="5" spans="1:45" s="27" customFormat="1" ht="29.25" customHeight="1" x14ac:dyDescent="0.25">
      <c r="A5" s="505"/>
      <c r="B5" s="1" t="s">
        <v>61</v>
      </c>
      <c r="C5" s="14" t="s">
        <v>62</v>
      </c>
      <c r="D5" s="1" t="s">
        <v>63</v>
      </c>
      <c r="E5" s="1" t="s">
        <v>61</v>
      </c>
      <c r="F5" s="14" t="s">
        <v>62</v>
      </c>
      <c r="G5" s="1" t="s">
        <v>64</v>
      </c>
      <c r="H5" s="1" t="s">
        <v>61</v>
      </c>
      <c r="I5" s="14" t="s">
        <v>62</v>
      </c>
      <c r="J5" s="1" t="s">
        <v>64</v>
      </c>
      <c r="K5" s="1" t="s">
        <v>61</v>
      </c>
      <c r="L5" s="14" t="s">
        <v>62</v>
      </c>
      <c r="M5" s="1" t="s">
        <v>64</v>
      </c>
      <c r="N5" s="1" t="s">
        <v>61</v>
      </c>
      <c r="O5" s="14" t="s">
        <v>62</v>
      </c>
      <c r="P5" s="29" t="s">
        <v>64</v>
      </c>
      <c r="Q5" s="1" t="s">
        <v>61</v>
      </c>
      <c r="R5" s="14" t="s">
        <v>62</v>
      </c>
      <c r="S5" s="29" t="s">
        <v>64</v>
      </c>
      <c r="T5" s="1" t="s">
        <v>61</v>
      </c>
      <c r="U5" s="14" t="s">
        <v>62</v>
      </c>
      <c r="V5" s="29" t="s">
        <v>64</v>
      </c>
      <c r="X5" s="520"/>
      <c r="Y5" s="520"/>
      <c r="Z5" s="215"/>
      <c r="AA5" s="520"/>
      <c r="AB5" s="520"/>
      <c r="AD5"/>
      <c r="AE5"/>
      <c r="AF5"/>
    </row>
    <row r="6" spans="1:45" s="27" customFormat="1" x14ac:dyDescent="0.25">
      <c r="C6" s="7"/>
      <c r="W6"/>
      <c r="X6" s="7"/>
      <c r="Y6" s="7"/>
      <c r="Z6" s="7"/>
      <c r="AA6" s="7"/>
      <c r="AB6" s="7"/>
      <c r="AD6"/>
      <c r="AE6"/>
      <c r="AF6"/>
    </row>
    <row r="7" spans="1:45" s="27" customFormat="1" x14ac:dyDescent="0.25">
      <c r="A7" s="162" t="s">
        <v>37</v>
      </c>
      <c r="B7" s="166">
        <v>597795</v>
      </c>
      <c r="C7" s="166">
        <v>4423370</v>
      </c>
      <c r="D7" s="167">
        <f>B7/C7*1000</f>
        <v>135.14469736874827</v>
      </c>
      <c r="E7" s="54">
        <v>616465</v>
      </c>
      <c r="F7" s="172">
        <v>4412243</v>
      </c>
      <c r="G7" s="9">
        <f>E7/F7*1000</f>
        <v>139.71691948970172</v>
      </c>
      <c r="H7" s="55">
        <v>637303</v>
      </c>
      <c r="I7" s="172">
        <v>4393894</v>
      </c>
      <c r="J7" s="9">
        <f>H7/I7*1000</f>
        <v>145.04287085669341</v>
      </c>
      <c r="K7" s="55">
        <v>437692</v>
      </c>
      <c r="L7" s="172">
        <v>4377287</v>
      </c>
      <c r="M7" s="32">
        <f>K7/L7*1000</f>
        <v>99.991615811346165</v>
      </c>
      <c r="N7" s="55">
        <v>415380</v>
      </c>
      <c r="O7" s="172">
        <v>4360129.5</v>
      </c>
      <c r="P7" s="9">
        <f>N7/O7*1000</f>
        <v>95.26781257299811</v>
      </c>
      <c r="Q7" s="55">
        <v>403042</v>
      </c>
      <c r="R7" s="172">
        <v>4339238</v>
      </c>
      <c r="S7" s="9">
        <f>Q7/R7*1000</f>
        <v>92.883128328061275</v>
      </c>
      <c r="T7" s="54">
        <v>392346</v>
      </c>
      <c r="U7" s="172">
        <v>4319891</v>
      </c>
      <c r="V7" s="9">
        <f>T7/U7*1000</f>
        <v>90.823124935328224</v>
      </c>
      <c r="W7"/>
      <c r="X7" s="13">
        <f>V7-S7</f>
        <v>-2.0600033927330514</v>
      </c>
      <c r="Y7" s="13">
        <f>(V7-S7)/S7*100</f>
        <v>-2.2178445427216471</v>
      </c>
      <c r="Z7" s="7"/>
      <c r="AA7" s="13">
        <f>V7-D7</f>
        <v>-44.321572433420044</v>
      </c>
      <c r="AB7" s="13">
        <f>(V7-D7)/D7*100</f>
        <v>-32.795642963694441</v>
      </c>
      <c r="AD7"/>
      <c r="AE7"/>
      <c r="AF7"/>
    </row>
    <row r="8" spans="1:45" s="27" customFormat="1" x14ac:dyDescent="0.25">
      <c r="A8" s="250" t="s">
        <v>117</v>
      </c>
      <c r="B8" s="166">
        <v>6646</v>
      </c>
      <c r="C8" s="166">
        <v>128098</v>
      </c>
      <c r="D8" s="167">
        <f t="shared" ref="D8:D35" si="0">B8/C8*1000</f>
        <v>51.882152726818532</v>
      </c>
      <c r="E8" s="54">
        <v>5293</v>
      </c>
      <c r="F8" s="172">
        <v>128108.5</v>
      </c>
      <c r="G8" s="9">
        <f>E8/F8*1000</f>
        <v>41.316540276406329</v>
      </c>
      <c r="H8" s="55">
        <v>5368</v>
      </c>
      <c r="I8" s="172">
        <v>127501</v>
      </c>
      <c r="J8" s="9">
        <f>H8/I8*1000</f>
        <v>42.101630575446471</v>
      </c>
      <c r="K8" s="55">
        <v>4324</v>
      </c>
      <c r="L8" s="172">
        <v>126853.5</v>
      </c>
      <c r="M8" s="32">
        <f>K8/L8*1000</f>
        <v>34.086564422739613</v>
      </c>
      <c r="N8" s="55">
        <v>3220</v>
      </c>
      <c r="O8" s="172">
        <v>126445</v>
      </c>
      <c r="P8" s="9">
        <f>N8/O8*1000</f>
        <v>25.46561746213769</v>
      </c>
      <c r="Q8" s="55">
        <v>2842</v>
      </c>
      <c r="R8" s="172">
        <v>125933</v>
      </c>
      <c r="S8" s="9">
        <f>Q8/R8*1000</f>
        <v>22.567555763779154</v>
      </c>
      <c r="T8" s="54">
        <v>2679</v>
      </c>
      <c r="U8" s="172">
        <v>125343.5</v>
      </c>
      <c r="V8" s="9">
        <f>T8/U8*1000</f>
        <v>21.373266264305688</v>
      </c>
      <c r="W8"/>
      <c r="X8" s="13">
        <f t="shared" ref="X8:X35" si="1">V8-S8</f>
        <v>-1.1942894994734665</v>
      </c>
      <c r="Y8" s="13">
        <f t="shared" ref="Y8:Y35" si="2">(V8-S8)/S8*100</f>
        <v>-5.2920640231242801</v>
      </c>
      <c r="Z8" s="7"/>
      <c r="AA8" s="13">
        <f t="shared" ref="AA8:AA35" si="3">V8-D8</f>
        <v>-30.508886462512844</v>
      </c>
      <c r="AB8" s="13">
        <f t="shared" ref="AB8:AB35" si="4">(V8-D8)/D8*100</f>
        <v>-58.804203100736842</v>
      </c>
      <c r="AD8"/>
      <c r="AE8"/>
      <c r="AF8"/>
    </row>
    <row r="9" spans="1:45" s="27" customFormat="1" x14ac:dyDescent="0.25">
      <c r="A9" s="162" t="s">
        <v>5</v>
      </c>
      <c r="B9" s="166">
        <v>169461</v>
      </c>
      <c r="C9" s="166">
        <v>1583822</v>
      </c>
      <c r="D9" s="167">
        <f>B9/C9*1000</f>
        <v>106.99497797100938</v>
      </c>
      <c r="E9" s="54">
        <v>188010</v>
      </c>
      <c r="F9" s="172">
        <v>1574874.5</v>
      </c>
      <c r="G9" s="9">
        <f>E9/F9*1000</f>
        <v>119.38094114800894</v>
      </c>
      <c r="H9" s="55">
        <v>205461</v>
      </c>
      <c r="I9" s="172">
        <v>1563584.5</v>
      </c>
      <c r="J9" s="9">
        <f>H9/I9*1000</f>
        <v>131.40383522604631</v>
      </c>
      <c r="K9" s="55">
        <v>135488</v>
      </c>
      <c r="L9" s="172">
        <v>1554560.5</v>
      </c>
      <c r="M9" s="32">
        <f>K9/L9*1000</f>
        <v>87.15517987238195</v>
      </c>
      <c r="N9" s="55">
        <v>123262</v>
      </c>
      <c r="O9" s="172">
        <v>1546460</v>
      </c>
      <c r="P9" s="9">
        <f>N9/O9*1000</f>
        <v>79.705908979217043</v>
      </c>
      <c r="Q9" s="55">
        <v>127789</v>
      </c>
      <c r="R9" s="172">
        <v>1537260.5</v>
      </c>
      <c r="S9" s="9">
        <f>Q9/R9*1000</f>
        <v>83.127745752915658</v>
      </c>
      <c r="T9" s="54">
        <v>114715</v>
      </c>
      <c r="U9" s="172">
        <v>1528903</v>
      </c>
      <c r="V9" s="9">
        <f>T9/U9*1000</f>
        <v>75.030920862867049</v>
      </c>
      <c r="W9"/>
      <c r="X9" s="13">
        <f>V9-S9</f>
        <v>-8.0968248900486088</v>
      </c>
      <c r="Y9" s="13">
        <f>(V9-S9)/S9*100</f>
        <v>-9.7402194859405498</v>
      </c>
      <c r="Z9" s="7"/>
      <c r="AA9" s="13">
        <f>V9-D9</f>
        <v>-31.964057108142327</v>
      </c>
      <c r="AB9" s="13">
        <f>(V9-D9)/D9*100</f>
        <v>-29.874352716632259</v>
      </c>
      <c r="AD9"/>
      <c r="AE9"/>
      <c r="AF9"/>
    </row>
    <row r="10" spans="1:45" s="27" customFormat="1" x14ac:dyDescent="0.25">
      <c r="A10" s="162" t="s">
        <v>6</v>
      </c>
      <c r="B10" s="166">
        <v>1784179</v>
      </c>
      <c r="C10" s="166">
        <v>9903655</v>
      </c>
      <c r="D10" s="167">
        <f t="shared" si="0"/>
        <v>180.15358976054799</v>
      </c>
      <c r="E10" s="54">
        <v>1935059</v>
      </c>
      <c r="F10" s="172">
        <v>9942269</v>
      </c>
      <c r="G10" s="9">
        <f>E10/F10*1000</f>
        <v>194.62951565683849</v>
      </c>
      <c r="H10" s="55">
        <v>1989485</v>
      </c>
      <c r="I10" s="172">
        <v>9956608</v>
      </c>
      <c r="J10" s="9">
        <f>H10/I10*1000</f>
        <v>199.81553958938628</v>
      </c>
      <c r="K10" s="55">
        <v>1628326</v>
      </c>
      <c r="L10" s="172">
        <v>9964433</v>
      </c>
      <c r="M10" s="32">
        <f>K10/L10*1000</f>
        <v>163.41381391194059</v>
      </c>
      <c r="N10" s="55">
        <v>1584707</v>
      </c>
      <c r="O10" s="172">
        <v>9978690.5</v>
      </c>
      <c r="P10" s="9">
        <f>N10/O10*1000</f>
        <v>158.80911428207938</v>
      </c>
      <c r="Q10" s="55">
        <v>1606403</v>
      </c>
      <c r="R10" s="172">
        <v>9998897.5</v>
      </c>
      <c r="S10" s="9">
        <f>Q10/R10*1000</f>
        <v>160.6580125458832</v>
      </c>
      <c r="T10" s="54">
        <v>1671164</v>
      </c>
      <c r="U10" s="172">
        <v>10019217.5</v>
      </c>
      <c r="V10" s="9">
        <f>T10/U10*1000</f>
        <v>166.79586005593748</v>
      </c>
      <c r="W10"/>
      <c r="X10" s="13">
        <f t="shared" si="1"/>
        <v>6.1378475100542857</v>
      </c>
      <c r="Y10" s="13">
        <f t="shared" si="2"/>
        <v>3.8204428231062204</v>
      </c>
      <c r="Z10" s="7"/>
      <c r="AA10" s="13">
        <f t="shared" si="3"/>
        <v>-13.357729704610506</v>
      </c>
      <c r="AB10" s="13">
        <f t="shared" si="4"/>
        <v>-7.4146342142640602</v>
      </c>
      <c r="AD10"/>
      <c r="AE10"/>
      <c r="AF10"/>
    </row>
    <row r="11" spans="1:45" s="185" customFormat="1" x14ac:dyDescent="0.25">
      <c r="A11" s="250" t="s">
        <v>118</v>
      </c>
      <c r="B11" s="166">
        <v>29900</v>
      </c>
      <c r="C11" s="166">
        <v>1048628</v>
      </c>
      <c r="D11" s="167">
        <f t="shared" si="0"/>
        <v>28.51344804830693</v>
      </c>
      <c r="E11" s="54">
        <v>25300</v>
      </c>
      <c r="F11" s="172">
        <v>1054192</v>
      </c>
      <c r="G11" s="32">
        <f>E11/F11*1000</f>
        <v>23.999423254966839</v>
      </c>
      <c r="H11" s="55">
        <v>25216</v>
      </c>
      <c r="I11" s="172">
        <v>1057973.5</v>
      </c>
      <c r="J11" s="32">
        <f>H11/I11*1000</f>
        <v>23.834245375711205</v>
      </c>
      <c r="K11" s="55">
        <v>18986</v>
      </c>
      <c r="L11" s="172">
        <v>1061749.5</v>
      </c>
      <c r="M11" s="32">
        <f>K11/L11*1000</f>
        <v>17.881807337794836</v>
      </c>
      <c r="N11" s="55">
        <v>16479</v>
      </c>
      <c r="O11" s="172">
        <v>1066236</v>
      </c>
      <c r="P11" s="32">
        <f>N11/O11*1000</f>
        <v>15.455302578416036</v>
      </c>
      <c r="Q11" s="55">
        <v>14130</v>
      </c>
      <c r="R11" s="172">
        <v>1071386</v>
      </c>
      <c r="S11" s="32">
        <f>Q11/R11*1000</f>
        <v>13.188524024021222</v>
      </c>
      <c r="T11" s="115">
        <v>14818</v>
      </c>
      <c r="U11" s="172">
        <v>1076051.5</v>
      </c>
      <c r="V11" s="9">
        <f>T11/U11*1000</f>
        <v>13.770716364411927</v>
      </c>
      <c r="W11"/>
      <c r="X11" s="13">
        <f t="shared" si="1"/>
        <v>0.582192340390705</v>
      </c>
      <c r="Y11" s="13">
        <f t="shared" si="2"/>
        <v>4.4143858655473167</v>
      </c>
      <c r="Z11" s="7"/>
      <c r="AA11" s="13">
        <f t="shared" si="3"/>
        <v>-14.742731683895004</v>
      </c>
      <c r="AB11" s="13">
        <f t="shared" si="4"/>
        <v>-51.704485753242309</v>
      </c>
      <c r="AC11" s="27"/>
      <c r="AD11"/>
      <c r="AE11"/>
      <c r="AF11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45" s="185" customFormat="1" x14ac:dyDescent="0.25">
      <c r="A12" s="184" t="s">
        <v>3</v>
      </c>
      <c r="B12" s="182">
        <v>13564</v>
      </c>
      <c r="C12" s="182">
        <v>513504</v>
      </c>
      <c r="D12" s="183">
        <f>B12/C12*1000</f>
        <v>26.414594628279428</v>
      </c>
      <c r="E12" s="182">
        <v>11543</v>
      </c>
      <c r="F12" s="182">
        <v>516691.5</v>
      </c>
      <c r="G12" s="183">
        <f t="shared" ref="G12:G13" si="5">E12/F12*1000</f>
        <v>22.340216550881909</v>
      </c>
      <c r="H12" s="182">
        <v>11828</v>
      </c>
      <c r="I12" s="182">
        <v>519123</v>
      </c>
      <c r="J12" s="183">
        <f t="shared" ref="J12:J13" si="6">H12/I12*1000</f>
        <v>22.78458091820243</v>
      </c>
      <c r="K12" s="182">
        <v>8448</v>
      </c>
      <c r="L12" s="182">
        <v>521853</v>
      </c>
      <c r="M12" s="183">
        <f t="shared" ref="M12:M13" si="7">K12/L12*1000</f>
        <v>16.188466867106253</v>
      </c>
      <c r="N12" s="182">
        <v>7366</v>
      </c>
      <c r="O12" s="182">
        <v>525113</v>
      </c>
      <c r="P12" s="183">
        <f t="shared" ref="P12:P13" si="8">N12/O12*1000</f>
        <v>14.027456947361806</v>
      </c>
      <c r="Q12" s="182">
        <v>6771</v>
      </c>
      <c r="R12" s="182">
        <v>528542.5</v>
      </c>
      <c r="S12" s="183">
        <f t="shared" ref="S12:S13" si="9">Q12/R12*1000</f>
        <v>12.810701126210287</v>
      </c>
      <c r="T12" s="182">
        <v>9047</v>
      </c>
      <c r="U12" s="182">
        <v>531478.5</v>
      </c>
      <c r="V12" s="183">
        <f t="shared" ref="V12:V13" si="10">T12/U12*1000</f>
        <v>17.022325456250815</v>
      </c>
      <c r="W12"/>
      <c r="X12" s="13">
        <f t="shared" si="1"/>
        <v>4.2116243300405287</v>
      </c>
      <c r="Y12" s="13">
        <f t="shared" si="2"/>
        <v>32.875830046676207</v>
      </c>
      <c r="AA12" s="13">
        <f t="shared" si="3"/>
        <v>-9.3922691720286124</v>
      </c>
      <c r="AB12" s="13">
        <f t="shared" si="4"/>
        <v>-35.5571202367545</v>
      </c>
    </row>
    <row r="13" spans="1:45" s="27" customFormat="1" x14ac:dyDescent="0.25">
      <c r="A13" s="184" t="s">
        <v>4</v>
      </c>
      <c r="B13" s="182">
        <v>16336</v>
      </c>
      <c r="C13" s="182">
        <v>535124</v>
      </c>
      <c r="D13" s="183">
        <f>B13/C13*1000</f>
        <v>30.527503905636824</v>
      </c>
      <c r="E13" s="182">
        <v>13757</v>
      </c>
      <c r="F13" s="182">
        <v>537500.5</v>
      </c>
      <c r="G13" s="183">
        <f t="shared" si="5"/>
        <v>25.594394795911818</v>
      </c>
      <c r="H13" s="182">
        <v>13388</v>
      </c>
      <c r="I13" s="182">
        <v>538850.5</v>
      </c>
      <c r="J13" s="183">
        <f t="shared" si="6"/>
        <v>24.845481260572274</v>
      </c>
      <c r="K13" s="182">
        <v>10538</v>
      </c>
      <c r="L13" s="182">
        <v>539896.5</v>
      </c>
      <c r="M13" s="183">
        <f t="shared" si="7"/>
        <v>19.518555871356824</v>
      </c>
      <c r="N13" s="182">
        <v>9113</v>
      </c>
      <c r="O13" s="182">
        <v>541123</v>
      </c>
      <c r="P13" s="183">
        <f t="shared" si="8"/>
        <v>16.840903084880889</v>
      </c>
      <c r="Q13" s="182">
        <v>7359</v>
      </c>
      <c r="R13" s="182">
        <v>542843.5</v>
      </c>
      <c r="S13" s="183">
        <f t="shared" si="9"/>
        <v>13.55639332514804</v>
      </c>
      <c r="T13" s="182">
        <v>5771</v>
      </c>
      <c r="U13" s="182">
        <v>544573</v>
      </c>
      <c r="V13" s="183">
        <f t="shared" si="10"/>
        <v>10.597293659435925</v>
      </c>
      <c r="W13"/>
      <c r="X13" s="13">
        <f t="shared" si="1"/>
        <v>-2.9590996657121149</v>
      </c>
      <c r="Y13" s="13">
        <f t="shared" si="2"/>
        <v>-21.828074730044765</v>
      </c>
      <c r="Z13" s="185"/>
      <c r="AA13" s="13">
        <f t="shared" si="3"/>
        <v>-19.9302102462009</v>
      </c>
      <c r="AB13" s="13">
        <f t="shared" si="4"/>
        <v>-65.286078769515242</v>
      </c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</row>
    <row r="14" spans="1:45" s="27" customFormat="1" x14ac:dyDescent="0.25">
      <c r="A14" s="162" t="s">
        <v>7</v>
      </c>
      <c r="B14" s="166">
        <v>572948</v>
      </c>
      <c r="C14" s="166">
        <v>4903563.5</v>
      </c>
      <c r="D14" s="167">
        <f t="shared" si="0"/>
        <v>116.8431896517706</v>
      </c>
      <c r="E14" s="54">
        <v>625815</v>
      </c>
      <c r="F14" s="172">
        <v>4904203</v>
      </c>
      <c r="G14" s="9">
        <f t="shared" ref="G14:G28" si="11">E14/F14*1000</f>
        <v>127.60789061953592</v>
      </c>
      <c r="H14" s="55">
        <v>636910</v>
      </c>
      <c r="I14" s="172">
        <v>4896671</v>
      </c>
      <c r="J14" s="9">
        <f t="shared" ref="J14:J28" si="12">H14/I14*1000</f>
        <v>130.07000061878773</v>
      </c>
      <c r="K14" s="55">
        <v>487708</v>
      </c>
      <c r="L14" s="172">
        <v>4887010.5</v>
      </c>
      <c r="M14" s="32">
        <f t="shared" ref="M14:M28" si="13">K14/L14*1000</f>
        <v>99.796798062946664</v>
      </c>
      <c r="N14" s="55">
        <v>465102</v>
      </c>
      <c r="O14" s="172">
        <v>4882154.5</v>
      </c>
      <c r="P14" s="9">
        <f t="shared" ref="P14:P28" si="14">N14/O14*1000</f>
        <v>95.265727457006946</v>
      </c>
      <c r="Q14" s="55">
        <v>457606</v>
      </c>
      <c r="R14" s="172">
        <v>4882763</v>
      </c>
      <c r="S14" s="9">
        <f t="shared" ref="S14:S28" si="15">Q14/R14*1000</f>
        <v>93.718658882276287</v>
      </c>
      <c r="T14" s="54">
        <v>472978</v>
      </c>
      <c r="U14" s="172">
        <v>4881861.5</v>
      </c>
      <c r="V14" s="9">
        <f t="shared" ref="V14:V28" si="16">T14/U14*1000</f>
        <v>96.884764141711116</v>
      </c>
      <c r="W14"/>
      <c r="X14" s="13">
        <f t="shared" si="1"/>
        <v>3.1661052594348291</v>
      </c>
      <c r="Y14" s="13">
        <f t="shared" si="2"/>
        <v>3.3783083296271865</v>
      </c>
      <c r="Z14" s="7"/>
      <c r="AA14" s="13">
        <f t="shared" si="3"/>
        <v>-19.958425510059485</v>
      </c>
      <c r="AB14" s="13">
        <f t="shared" si="4"/>
        <v>-17.081376817546541</v>
      </c>
      <c r="AD14"/>
      <c r="AE14"/>
      <c r="AF14"/>
    </row>
    <row r="15" spans="1:45" s="27" customFormat="1" x14ac:dyDescent="0.25">
      <c r="A15" s="162" t="s">
        <v>50</v>
      </c>
      <c r="B15" s="166">
        <v>91281</v>
      </c>
      <c r="C15" s="166">
        <v>1224985.5</v>
      </c>
      <c r="D15" s="167">
        <f t="shared" si="0"/>
        <v>74.515984066750178</v>
      </c>
      <c r="E15" s="54">
        <v>77844</v>
      </c>
      <c r="F15" s="172">
        <v>1223324</v>
      </c>
      <c r="G15" s="9">
        <f t="shared" si="11"/>
        <v>63.633183032459101</v>
      </c>
      <c r="H15" s="55">
        <v>78490</v>
      </c>
      <c r="I15" s="172">
        <v>1218936</v>
      </c>
      <c r="J15" s="9">
        <f t="shared" si="12"/>
        <v>64.392224038013481</v>
      </c>
      <c r="K15" s="55">
        <v>57292</v>
      </c>
      <c r="L15" s="172">
        <v>1214508.5</v>
      </c>
      <c r="M15" s="32">
        <f t="shared" si="13"/>
        <v>47.172992202195374</v>
      </c>
      <c r="N15" s="55">
        <v>54302</v>
      </c>
      <c r="O15" s="172">
        <v>1211982</v>
      </c>
      <c r="P15" s="9">
        <f t="shared" si="14"/>
        <v>44.804295773369567</v>
      </c>
      <c r="Q15" s="55">
        <v>46292</v>
      </c>
      <c r="R15" s="172">
        <v>1210784.5</v>
      </c>
      <c r="S15" s="9">
        <f t="shared" si="15"/>
        <v>38.233062943901245</v>
      </c>
      <c r="T15" s="54">
        <v>48885</v>
      </c>
      <c r="U15" s="172">
        <v>1208315</v>
      </c>
      <c r="V15" s="9">
        <f t="shared" si="16"/>
        <v>40.457165556994653</v>
      </c>
      <c r="W15"/>
      <c r="X15" s="13">
        <f t="shared" si="1"/>
        <v>2.2241026130934074</v>
      </c>
      <c r="Y15" s="13">
        <f t="shared" si="2"/>
        <v>5.8172232142551517</v>
      </c>
      <c r="Z15" s="7"/>
      <c r="AA15" s="13">
        <f t="shared" si="3"/>
        <v>-34.058818509755525</v>
      </c>
      <c r="AB15" s="13">
        <f t="shared" si="4"/>
        <v>-45.706728477538725</v>
      </c>
      <c r="AD15"/>
      <c r="AE15"/>
      <c r="AF15"/>
    </row>
    <row r="16" spans="1:45" s="27" customFormat="1" x14ac:dyDescent="0.25">
      <c r="A16" s="162" t="s">
        <v>8</v>
      </c>
      <c r="B16" s="166">
        <v>683331</v>
      </c>
      <c r="C16" s="166">
        <v>4423849.5</v>
      </c>
      <c r="D16" s="167">
        <f t="shared" si="0"/>
        <v>154.46524570964723</v>
      </c>
      <c r="E16" s="54">
        <v>735807</v>
      </c>
      <c r="F16" s="172">
        <v>4433309</v>
      </c>
      <c r="G16" s="9">
        <f t="shared" si="11"/>
        <v>165.97241473581019</v>
      </c>
      <c r="H16" s="55">
        <v>767633</v>
      </c>
      <c r="I16" s="172">
        <v>4434928.5</v>
      </c>
      <c r="J16" s="9">
        <f t="shared" si="12"/>
        <v>173.08802159944631</v>
      </c>
      <c r="K16" s="55">
        <v>550939</v>
      </c>
      <c r="L16" s="172">
        <v>4437624</v>
      </c>
      <c r="M16" s="32">
        <f t="shared" si="13"/>
        <v>124.15179834974752</v>
      </c>
      <c r="N16" s="55">
        <v>536770</v>
      </c>
      <c r="O16" s="172">
        <v>4442844</v>
      </c>
      <c r="P16" s="9">
        <f t="shared" si="14"/>
        <v>120.81675611387661</v>
      </c>
      <c r="Q16" s="55">
        <v>435951</v>
      </c>
      <c r="R16" s="172">
        <v>4452686.5</v>
      </c>
      <c r="S16" s="9">
        <f t="shared" si="15"/>
        <v>97.907409380831098</v>
      </c>
      <c r="T16" s="54">
        <v>466674</v>
      </c>
      <c r="U16" s="172">
        <v>4461786</v>
      </c>
      <c r="V16" s="9">
        <f t="shared" si="16"/>
        <v>104.59354168935937</v>
      </c>
      <c r="W16"/>
      <c r="X16" s="13">
        <f t="shared" si="1"/>
        <v>6.686132308528272</v>
      </c>
      <c r="Y16" s="13">
        <f t="shared" si="2"/>
        <v>6.8290360768521392</v>
      </c>
      <c r="Z16" s="7"/>
      <c r="AA16" s="13">
        <f t="shared" si="3"/>
        <v>-49.871704020287865</v>
      </c>
      <c r="AB16" s="13">
        <f t="shared" si="4"/>
        <v>-32.286682865887606</v>
      </c>
      <c r="AD16"/>
      <c r="AE16"/>
      <c r="AF16"/>
    </row>
    <row r="17" spans="1:45" s="27" customFormat="1" x14ac:dyDescent="0.25">
      <c r="A17" s="162" t="s">
        <v>9</v>
      </c>
      <c r="B17" s="166">
        <v>732836</v>
      </c>
      <c r="C17" s="166">
        <v>3743915</v>
      </c>
      <c r="D17" s="167">
        <f t="shared" si="0"/>
        <v>195.74055500725845</v>
      </c>
      <c r="E17" s="54">
        <v>681510</v>
      </c>
      <c r="F17" s="172">
        <v>3741668.5</v>
      </c>
      <c r="G17" s="32">
        <f t="shared" si="11"/>
        <v>182.14066799343661</v>
      </c>
      <c r="H17" s="55">
        <v>703974</v>
      </c>
      <c r="I17" s="172">
        <v>3732733</v>
      </c>
      <c r="J17" s="32">
        <f t="shared" si="12"/>
        <v>188.59479100166018</v>
      </c>
      <c r="K17" s="55">
        <v>541558</v>
      </c>
      <c r="L17" s="172">
        <v>3723906.5</v>
      </c>
      <c r="M17" s="32">
        <f t="shared" si="13"/>
        <v>145.42738922150701</v>
      </c>
      <c r="N17" s="55">
        <v>489431</v>
      </c>
      <c r="O17" s="172">
        <v>3716719.5</v>
      </c>
      <c r="P17" s="32">
        <f t="shared" si="14"/>
        <v>131.68359893718105</v>
      </c>
      <c r="Q17" s="55">
        <v>458219</v>
      </c>
      <c r="R17" s="172">
        <v>3706695.5</v>
      </c>
      <c r="S17" s="32">
        <f t="shared" si="15"/>
        <v>123.61927220620092</v>
      </c>
      <c r="T17" s="54">
        <v>410585</v>
      </c>
      <c r="U17" s="172">
        <v>3696949</v>
      </c>
      <c r="V17" s="9">
        <f t="shared" si="16"/>
        <v>111.06049880590726</v>
      </c>
      <c r="W17"/>
      <c r="X17" s="13">
        <f t="shared" si="1"/>
        <v>-12.55877340029366</v>
      </c>
      <c r="Y17" s="13">
        <f t="shared" si="2"/>
        <v>-10.159235834478318</v>
      </c>
      <c r="Z17" s="7"/>
      <c r="AA17" s="13">
        <f t="shared" si="3"/>
        <v>-84.680056201351192</v>
      </c>
      <c r="AB17" s="13">
        <f t="shared" si="4"/>
        <v>-43.26137534360781</v>
      </c>
      <c r="AD17"/>
      <c r="AE17"/>
      <c r="AF17"/>
    </row>
    <row r="18" spans="1:45" s="27" customFormat="1" x14ac:dyDescent="0.25">
      <c r="A18" s="162" t="s">
        <v>10</v>
      </c>
      <c r="B18" s="166">
        <v>178449</v>
      </c>
      <c r="C18" s="166">
        <v>892420.5</v>
      </c>
      <c r="D18" s="167">
        <f t="shared" si="0"/>
        <v>199.96066876545308</v>
      </c>
      <c r="E18" s="54">
        <v>173740</v>
      </c>
      <c r="F18" s="172">
        <v>890193.5</v>
      </c>
      <c r="G18" s="9">
        <f t="shared" si="11"/>
        <v>195.17104988971499</v>
      </c>
      <c r="H18" s="55">
        <v>165857</v>
      </c>
      <c r="I18" s="172">
        <v>886190</v>
      </c>
      <c r="J18" s="9">
        <f t="shared" si="12"/>
        <v>187.15738159988265</v>
      </c>
      <c r="K18" s="55">
        <v>127855</v>
      </c>
      <c r="L18" s="172">
        <v>882542</v>
      </c>
      <c r="M18" s="32">
        <f t="shared" si="13"/>
        <v>144.87129224444843</v>
      </c>
      <c r="N18" s="55">
        <v>125916</v>
      </c>
      <c r="O18" s="172">
        <v>878734.5</v>
      </c>
      <c r="P18" s="9">
        <f t="shared" si="14"/>
        <v>143.29242791764747</v>
      </c>
      <c r="Q18" s="55">
        <v>116381</v>
      </c>
      <c r="R18" s="172">
        <v>875110.5</v>
      </c>
      <c r="S18" s="9">
        <f t="shared" si="15"/>
        <v>132.99006239783435</v>
      </c>
      <c r="T18" s="54">
        <v>128121</v>
      </c>
      <c r="U18" s="172">
        <v>871954.5</v>
      </c>
      <c r="V18" s="9">
        <f t="shared" si="16"/>
        <v>146.93541922198921</v>
      </c>
      <c r="W18"/>
      <c r="X18" s="13">
        <f t="shared" si="1"/>
        <v>13.945356824154857</v>
      </c>
      <c r="Y18" s="13">
        <f t="shared" si="2"/>
        <v>10.486014197390094</v>
      </c>
      <c r="Z18" s="7"/>
      <c r="AA18" s="13">
        <f t="shared" si="3"/>
        <v>-53.025249543463872</v>
      </c>
      <c r="AB18" s="13">
        <f t="shared" si="4"/>
        <v>-26.517839668590348</v>
      </c>
      <c r="AD18"/>
      <c r="AE18"/>
      <c r="AF18"/>
    </row>
    <row r="19" spans="1:45" s="27" customFormat="1" x14ac:dyDescent="0.25">
      <c r="A19" s="162" t="s">
        <v>11</v>
      </c>
      <c r="B19" s="166">
        <v>280830</v>
      </c>
      <c r="C19" s="166">
        <v>1550573</v>
      </c>
      <c r="D19" s="167">
        <f t="shared" si="0"/>
        <v>181.11369151919968</v>
      </c>
      <c r="E19" s="54">
        <v>251757</v>
      </c>
      <c r="F19" s="172">
        <v>1547673.5</v>
      </c>
      <c r="G19" s="9">
        <f t="shared" si="11"/>
        <v>162.66803043406767</v>
      </c>
      <c r="H19" s="55">
        <v>223442</v>
      </c>
      <c r="I19" s="172">
        <v>1542155.5</v>
      </c>
      <c r="J19" s="9">
        <f t="shared" si="12"/>
        <v>144.88940966069893</v>
      </c>
      <c r="K19" s="55">
        <v>185754</v>
      </c>
      <c r="L19" s="172">
        <v>1535451</v>
      </c>
      <c r="M19" s="32">
        <f t="shared" si="13"/>
        <v>120.97683351666709</v>
      </c>
      <c r="N19" s="55">
        <v>166137</v>
      </c>
      <c r="O19" s="172">
        <v>1529395.5</v>
      </c>
      <c r="P19" s="9">
        <f t="shared" si="14"/>
        <v>108.6291936912329</v>
      </c>
      <c r="Q19" s="55">
        <v>145214</v>
      </c>
      <c r="R19" s="172">
        <v>1523326</v>
      </c>
      <c r="S19" s="9">
        <f t="shared" si="15"/>
        <v>95.326935928356761</v>
      </c>
      <c r="T19" s="54">
        <v>147676</v>
      </c>
      <c r="U19" s="172">
        <v>1516496.5</v>
      </c>
      <c r="V19" s="9">
        <f t="shared" si="16"/>
        <v>97.379716999017134</v>
      </c>
      <c r="W19"/>
      <c r="X19" s="13">
        <f t="shared" si="1"/>
        <v>2.0527810706603731</v>
      </c>
      <c r="Y19" s="13">
        <f t="shared" si="2"/>
        <v>2.1534113633980079</v>
      </c>
      <c r="Z19" s="7"/>
      <c r="AA19" s="13">
        <f t="shared" si="3"/>
        <v>-83.733974520182542</v>
      </c>
      <c r="AB19" s="13">
        <f t="shared" si="4"/>
        <v>-46.232824154713889</v>
      </c>
      <c r="AD19"/>
      <c r="AE19"/>
      <c r="AF19"/>
    </row>
    <row r="20" spans="1:45" s="27" customFormat="1" x14ac:dyDescent="0.25">
      <c r="A20" s="162" t="s">
        <v>12</v>
      </c>
      <c r="B20" s="166">
        <v>1435473</v>
      </c>
      <c r="C20" s="166">
        <v>5701359.5</v>
      </c>
      <c r="D20" s="167">
        <f t="shared" si="0"/>
        <v>251.7773173222983</v>
      </c>
      <c r="E20" s="54">
        <v>1483220</v>
      </c>
      <c r="F20" s="172">
        <v>5734427</v>
      </c>
      <c r="G20" s="9">
        <f t="shared" si="11"/>
        <v>258.65182345158462</v>
      </c>
      <c r="H20" s="55">
        <v>1711168</v>
      </c>
      <c r="I20" s="172">
        <v>5753203.5</v>
      </c>
      <c r="J20" s="9">
        <f t="shared" si="12"/>
        <v>297.4287281859576</v>
      </c>
      <c r="K20" s="55">
        <v>1307730</v>
      </c>
      <c r="L20" s="172">
        <v>5767800</v>
      </c>
      <c r="M20" s="32">
        <f t="shared" si="13"/>
        <v>226.72942889836682</v>
      </c>
      <c r="N20" s="55">
        <v>1234617</v>
      </c>
      <c r="O20" s="172">
        <v>5774349</v>
      </c>
      <c r="P20" s="9">
        <f t="shared" si="14"/>
        <v>213.8105957918373</v>
      </c>
      <c r="Q20" s="55">
        <v>1278128</v>
      </c>
      <c r="R20" s="172">
        <v>5773841</v>
      </c>
      <c r="S20" s="9">
        <f t="shared" si="15"/>
        <v>221.36529218591227</v>
      </c>
      <c r="T20" s="54">
        <v>1116991</v>
      </c>
      <c r="U20" s="172">
        <v>5764388</v>
      </c>
      <c r="V20" s="9">
        <f t="shared" si="16"/>
        <v>193.77443017368017</v>
      </c>
      <c r="W20"/>
      <c r="X20" s="13">
        <f t="shared" si="1"/>
        <v>-27.590862012232094</v>
      </c>
      <c r="Y20" s="13">
        <f t="shared" si="2"/>
        <v>-12.463951209234772</v>
      </c>
      <c r="Z20" s="7"/>
      <c r="AA20" s="13">
        <f t="shared" si="3"/>
        <v>-58.002887148618129</v>
      </c>
      <c r="AB20" s="13">
        <f t="shared" si="4"/>
        <v>-23.037375950101595</v>
      </c>
      <c r="AD20"/>
      <c r="AE20"/>
      <c r="AF20"/>
    </row>
    <row r="21" spans="1:45" s="27" customFormat="1" x14ac:dyDescent="0.25">
      <c r="A21" s="162" t="s">
        <v>13</v>
      </c>
      <c r="B21" s="166">
        <v>203531</v>
      </c>
      <c r="C21" s="166">
        <v>1331250.5</v>
      </c>
      <c r="D21" s="167">
        <f t="shared" si="0"/>
        <v>152.88707872785776</v>
      </c>
      <c r="E21" s="54">
        <v>185020</v>
      </c>
      <c r="F21" s="172">
        <v>1327877</v>
      </c>
      <c r="G21" s="9">
        <f t="shared" si="11"/>
        <v>139.33519444948593</v>
      </c>
      <c r="H21" s="55">
        <v>192184</v>
      </c>
      <c r="I21" s="172">
        <v>1322565</v>
      </c>
      <c r="J21" s="9">
        <f t="shared" si="12"/>
        <v>145.31157258811476</v>
      </c>
      <c r="K21" s="55">
        <v>161640</v>
      </c>
      <c r="L21" s="172">
        <v>1316612</v>
      </c>
      <c r="M21" s="32">
        <f t="shared" si="13"/>
        <v>122.7696542337454</v>
      </c>
      <c r="N21" s="55">
        <v>153154</v>
      </c>
      <c r="O21" s="172">
        <v>1309994.5</v>
      </c>
      <c r="P21" s="9">
        <f t="shared" si="14"/>
        <v>116.91194123334105</v>
      </c>
      <c r="Q21" s="55">
        <v>148425</v>
      </c>
      <c r="R21" s="172">
        <v>1303352</v>
      </c>
      <c r="S21" s="9">
        <f t="shared" si="15"/>
        <v>113.87944315887036</v>
      </c>
      <c r="T21" s="54">
        <v>127657</v>
      </c>
      <c r="U21" s="172">
        <v>1297293</v>
      </c>
      <c r="V21" s="9">
        <f t="shared" si="16"/>
        <v>98.40259679193521</v>
      </c>
      <c r="W21"/>
      <c r="X21" s="13">
        <f t="shared" si="1"/>
        <v>-15.476846366935149</v>
      </c>
      <c r="Y21" s="13">
        <f t="shared" si="2"/>
        <v>-13.590553253183534</v>
      </c>
      <c r="Z21" s="7"/>
      <c r="AA21" s="13">
        <f t="shared" si="3"/>
        <v>-54.484481935922545</v>
      </c>
      <c r="AB21" s="13">
        <f t="shared" si="4"/>
        <v>-35.637074361860286</v>
      </c>
      <c r="AD21"/>
      <c r="AE21"/>
      <c r="AF21"/>
    </row>
    <row r="22" spans="1:45" s="27" customFormat="1" x14ac:dyDescent="0.25">
      <c r="A22" s="162" t="s">
        <v>14</v>
      </c>
      <c r="B22" s="166">
        <v>40868</v>
      </c>
      <c r="C22" s="166">
        <v>313152.5</v>
      </c>
      <c r="D22" s="167">
        <f t="shared" si="0"/>
        <v>130.50510534004997</v>
      </c>
      <c r="E22" s="54">
        <v>35869</v>
      </c>
      <c r="F22" s="172">
        <v>312147.5</v>
      </c>
      <c r="G22" s="9">
        <f t="shared" si="11"/>
        <v>114.9104189525785</v>
      </c>
      <c r="H22" s="55">
        <v>38103</v>
      </c>
      <c r="I22" s="172">
        <v>310712</v>
      </c>
      <c r="J22" s="9">
        <f t="shared" si="12"/>
        <v>122.63124694250624</v>
      </c>
      <c r="K22" s="55">
        <v>37275</v>
      </c>
      <c r="L22" s="172">
        <v>309213</v>
      </c>
      <c r="M22" s="32">
        <f t="shared" si="13"/>
        <v>120.54797178643847</v>
      </c>
      <c r="N22" s="55">
        <v>43459</v>
      </c>
      <c r="O22" s="172">
        <v>307482</v>
      </c>
      <c r="P22" s="9">
        <f t="shared" si="14"/>
        <v>141.33835476548219</v>
      </c>
      <c r="Q22" s="55">
        <v>41470</v>
      </c>
      <c r="R22" s="172">
        <v>305177</v>
      </c>
      <c r="S22" s="9">
        <f t="shared" si="15"/>
        <v>135.8883533162722</v>
      </c>
      <c r="T22" s="54">
        <v>35455</v>
      </c>
      <c r="U22" s="172">
        <v>302153</v>
      </c>
      <c r="V22" s="9">
        <f t="shared" si="16"/>
        <v>117.34121455024442</v>
      </c>
      <c r="W22"/>
      <c r="X22" s="13">
        <f t="shared" si="1"/>
        <v>-18.547138766027786</v>
      </c>
      <c r="Y22" s="13">
        <f t="shared" si="2"/>
        <v>-13.648806769230918</v>
      </c>
      <c r="Z22" s="7"/>
      <c r="AA22" s="13">
        <f t="shared" si="3"/>
        <v>-13.163890789805549</v>
      </c>
      <c r="AB22" s="13">
        <f t="shared" si="4"/>
        <v>-10.086878023281255</v>
      </c>
      <c r="AD22"/>
      <c r="AE22"/>
      <c r="AF22"/>
    </row>
    <row r="23" spans="1:45" s="7" customFormat="1" x14ac:dyDescent="0.25">
      <c r="A23" s="162" t="s">
        <v>15</v>
      </c>
      <c r="B23" s="166">
        <v>1484642</v>
      </c>
      <c r="C23" s="166">
        <v>5816599</v>
      </c>
      <c r="D23" s="167">
        <f t="shared" si="0"/>
        <v>255.24228161508128</v>
      </c>
      <c r="E23" s="54">
        <v>1513309</v>
      </c>
      <c r="F23" s="172">
        <v>5808569</v>
      </c>
      <c r="G23" s="9">
        <f t="shared" si="11"/>
        <v>260.53043357150449</v>
      </c>
      <c r="H23" s="55">
        <v>1523041</v>
      </c>
      <c r="I23" s="172">
        <v>5797576.5</v>
      </c>
      <c r="J23" s="9">
        <f t="shared" si="12"/>
        <v>262.70304497060107</v>
      </c>
      <c r="K23" s="55">
        <v>1289509</v>
      </c>
      <c r="L23" s="172">
        <v>5783718.5</v>
      </c>
      <c r="M23" s="32">
        <f t="shared" si="13"/>
        <v>222.95500723280358</v>
      </c>
      <c r="N23" s="55">
        <v>1266446</v>
      </c>
      <c r="O23" s="172">
        <v>5769771.5</v>
      </c>
      <c r="P23" s="9">
        <f t="shared" si="14"/>
        <v>219.49673396944749</v>
      </c>
      <c r="Q23" s="55">
        <v>1281908</v>
      </c>
      <c r="R23" s="172">
        <v>5751590</v>
      </c>
      <c r="S23" s="9">
        <f t="shared" si="15"/>
        <v>222.87889088060868</v>
      </c>
      <c r="T23" s="54">
        <v>1260934</v>
      </c>
      <c r="U23" s="172">
        <v>5726217</v>
      </c>
      <c r="V23" s="9">
        <f t="shared" si="16"/>
        <v>220.20367024162724</v>
      </c>
      <c r="W23"/>
      <c r="X23" s="13">
        <f t="shared" si="1"/>
        <v>-2.6752206389814432</v>
      </c>
      <c r="Y23" s="13">
        <f t="shared" si="2"/>
        <v>-1.2003023832411748</v>
      </c>
      <c r="AA23" s="13">
        <f t="shared" si="3"/>
        <v>-35.038611373454046</v>
      </c>
      <c r="AB23" s="13">
        <f t="shared" si="4"/>
        <v>-13.727588999652538</v>
      </c>
      <c r="AC23" s="27"/>
      <c r="AD23"/>
      <c r="AE23"/>
      <c r="AF23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</row>
    <row r="24" spans="1:45" s="7" customFormat="1" x14ac:dyDescent="0.25">
      <c r="A24" s="162" t="s">
        <v>16</v>
      </c>
      <c r="B24" s="166">
        <v>1091853</v>
      </c>
      <c r="C24" s="166">
        <v>4084159</v>
      </c>
      <c r="D24" s="167">
        <f t="shared" si="0"/>
        <v>267.33851448976395</v>
      </c>
      <c r="E24" s="54">
        <v>1088688</v>
      </c>
      <c r="F24" s="172">
        <v>4070528.5</v>
      </c>
      <c r="G24" s="9">
        <f t="shared" si="11"/>
        <v>267.45617921604037</v>
      </c>
      <c r="H24" s="55">
        <v>1069011</v>
      </c>
      <c r="I24" s="172">
        <v>4053502</v>
      </c>
      <c r="J24" s="9">
        <f t="shared" si="12"/>
        <v>263.72529235214392</v>
      </c>
      <c r="K24" s="55">
        <v>849147</v>
      </c>
      <c r="L24" s="172">
        <v>4033901</v>
      </c>
      <c r="M24" s="32">
        <f t="shared" si="13"/>
        <v>210.50268710114599</v>
      </c>
      <c r="N24" s="55">
        <v>826085</v>
      </c>
      <c r="O24" s="172">
        <v>4012516.5</v>
      </c>
      <c r="P24" s="9">
        <f t="shared" si="14"/>
        <v>205.87703502278436</v>
      </c>
      <c r="Q24" s="55">
        <v>793724</v>
      </c>
      <c r="R24" s="172">
        <v>3988247</v>
      </c>
      <c r="S24" s="9">
        <f t="shared" si="15"/>
        <v>199.01575805109363</v>
      </c>
      <c r="T24" s="54">
        <v>729384</v>
      </c>
      <c r="U24" s="172">
        <v>3964416.5</v>
      </c>
      <c r="V24" s="9">
        <f t="shared" si="16"/>
        <v>183.98268698558792</v>
      </c>
      <c r="W24"/>
      <c r="X24" s="13">
        <f t="shared" si="1"/>
        <v>-15.033071065505709</v>
      </c>
      <c r="Y24" s="13">
        <f t="shared" si="2"/>
        <v>-7.553708918690873</v>
      </c>
      <c r="AA24" s="13">
        <f t="shared" si="3"/>
        <v>-83.355827504176034</v>
      </c>
      <c r="AB24" s="13">
        <f t="shared" si="4"/>
        <v>-31.179879810160173</v>
      </c>
      <c r="AD24"/>
      <c r="AE24"/>
      <c r="AF24"/>
    </row>
    <row r="25" spans="1:45" s="27" customFormat="1" x14ac:dyDescent="0.25">
      <c r="A25" s="162" t="s">
        <v>17</v>
      </c>
      <c r="B25" s="166">
        <v>81765</v>
      </c>
      <c r="C25" s="166">
        <v>576682</v>
      </c>
      <c r="D25" s="167">
        <f t="shared" si="0"/>
        <v>141.78524732868374</v>
      </c>
      <c r="E25" s="54">
        <v>75866</v>
      </c>
      <c r="F25" s="172">
        <v>574525</v>
      </c>
      <c r="G25" s="9">
        <f t="shared" si="11"/>
        <v>132.04995431008223</v>
      </c>
      <c r="H25" s="55">
        <v>69992</v>
      </c>
      <c r="I25" s="172">
        <v>571561.5</v>
      </c>
      <c r="J25" s="9">
        <f t="shared" si="12"/>
        <v>122.4575133209637</v>
      </c>
      <c r="K25" s="55">
        <v>55382</v>
      </c>
      <c r="L25" s="172">
        <v>568146</v>
      </c>
      <c r="M25" s="32">
        <f t="shared" si="13"/>
        <v>97.478465042436284</v>
      </c>
      <c r="N25" s="55">
        <v>51696</v>
      </c>
      <c r="O25" s="172">
        <v>564686.5</v>
      </c>
      <c r="P25" s="9">
        <f t="shared" si="14"/>
        <v>91.548142199255693</v>
      </c>
      <c r="Q25" s="55">
        <v>48828</v>
      </c>
      <c r="R25" s="172">
        <v>560777.5</v>
      </c>
      <c r="S25" s="9">
        <f t="shared" si="15"/>
        <v>87.071967045753439</v>
      </c>
      <c r="T25" s="54">
        <v>41491</v>
      </c>
      <c r="U25" s="172">
        <v>555920.5</v>
      </c>
      <c r="V25" s="9">
        <f t="shared" si="16"/>
        <v>74.634772417998605</v>
      </c>
      <c r="W25"/>
      <c r="X25" s="13">
        <f t="shared" si="1"/>
        <v>-12.437194627754835</v>
      </c>
      <c r="Y25" s="13">
        <f t="shared" si="2"/>
        <v>-14.28381033498359</v>
      </c>
      <c r="Z25" s="7"/>
      <c r="AA25" s="13">
        <f t="shared" si="3"/>
        <v>-67.150474910685134</v>
      </c>
      <c r="AB25" s="13">
        <f t="shared" si="4"/>
        <v>-47.360692438627439</v>
      </c>
      <c r="AC25" s="7"/>
      <c r="AD25"/>
      <c r="AE25"/>
      <c r="AF25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 s="27" customFormat="1" x14ac:dyDescent="0.25">
      <c r="A26" s="162" t="s">
        <v>18</v>
      </c>
      <c r="B26" s="166">
        <v>417272</v>
      </c>
      <c r="C26" s="166">
        <v>1960328</v>
      </c>
      <c r="D26" s="167">
        <f t="shared" si="0"/>
        <v>212.85825637342325</v>
      </c>
      <c r="E26" s="54">
        <v>434659</v>
      </c>
      <c r="F26" s="172">
        <v>1954979.5</v>
      </c>
      <c r="G26" s="9">
        <f t="shared" si="11"/>
        <v>222.33430069215561</v>
      </c>
      <c r="H26" s="55">
        <v>425888</v>
      </c>
      <c r="I26" s="172">
        <v>1947409</v>
      </c>
      <c r="J26" s="9">
        <f t="shared" si="12"/>
        <v>218.69468611883792</v>
      </c>
      <c r="K26" s="55">
        <v>369787</v>
      </c>
      <c r="L26" s="172">
        <v>1939091</v>
      </c>
      <c r="M26" s="32">
        <f t="shared" si="13"/>
        <v>190.70120999994327</v>
      </c>
      <c r="N26" s="55">
        <v>364454</v>
      </c>
      <c r="O26" s="172">
        <v>1929677</v>
      </c>
      <c r="P26" s="9">
        <f t="shared" si="14"/>
        <v>188.86787788837199</v>
      </c>
      <c r="Q26" s="55">
        <v>340096</v>
      </c>
      <c r="R26" s="172">
        <v>1918139</v>
      </c>
      <c r="S26" s="9">
        <f t="shared" si="15"/>
        <v>177.30519008267908</v>
      </c>
      <c r="T26" s="54">
        <v>312471</v>
      </c>
      <c r="U26" s="172">
        <v>1903065.5</v>
      </c>
      <c r="V26" s="9">
        <f t="shared" si="16"/>
        <v>164.19350779045703</v>
      </c>
      <c r="W26"/>
      <c r="X26" s="13">
        <f t="shared" si="1"/>
        <v>-13.111682292222042</v>
      </c>
      <c r="Y26" s="13">
        <f t="shared" si="2"/>
        <v>-7.3949794059090665</v>
      </c>
      <c r="Z26" s="7"/>
      <c r="AA26" s="13">
        <f t="shared" si="3"/>
        <v>-48.664748582966212</v>
      </c>
      <c r="AB26" s="13">
        <f t="shared" si="4"/>
        <v>-22.862513962151539</v>
      </c>
      <c r="AD26"/>
      <c r="AE26"/>
      <c r="AF26"/>
    </row>
    <row r="27" spans="1:45" s="27" customFormat="1" x14ac:dyDescent="0.25">
      <c r="A27" s="162" t="s">
        <v>19</v>
      </c>
      <c r="B27" s="166">
        <v>1132217</v>
      </c>
      <c r="C27" s="166">
        <v>5047647</v>
      </c>
      <c r="D27" s="167">
        <f t="shared" si="0"/>
        <v>224.3058993626139</v>
      </c>
      <c r="E27" s="54">
        <v>1146804</v>
      </c>
      <c r="F27" s="172">
        <v>5035010</v>
      </c>
      <c r="G27" s="9">
        <f t="shared" si="11"/>
        <v>227.76598258990549</v>
      </c>
      <c r="H27" s="55">
        <v>1171577</v>
      </c>
      <c r="I27" s="172">
        <v>5016333</v>
      </c>
      <c r="J27" s="9">
        <f t="shared" si="12"/>
        <v>233.55247747707338</v>
      </c>
      <c r="K27" s="55">
        <v>988950</v>
      </c>
      <c r="L27" s="172">
        <v>4991150</v>
      </c>
      <c r="M27" s="32">
        <f t="shared" si="13"/>
        <v>198.1407090550274</v>
      </c>
      <c r="N27" s="55">
        <v>939776</v>
      </c>
      <c r="O27" s="172">
        <v>4960044</v>
      </c>
      <c r="P27" s="9">
        <f t="shared" si="14"/>
        <v>189.4692869660027</v>
      </c>
      <c r="Q27" s="55">
        <v>970852</v>
      </c>
      <c r="R27" s="172">
        <v>4925368</v>
      </c>
      <c r="S27" s="9">
        <f t="shared" si="15"/>
        <v>197.11258123250892</v>
      </c>
      <c r="T27" s="54">
        <v>949370</v>
      </c>
      <c r="U27" s="172">
        <v>4891919</v>
      </c>
      <c r="V27" s="9">
        <f t="shared" si="16"/>
        <v>194.06903507601007</v>
      </c>
      <c r="W27"/>
      <c r="X27" s="13">
        <f t="shared" si="1"/>
        <v>-3.0435461564988486</v>
      </c>
      <c r="Y27" s="13">
        <f t="shared" si="2"/>
        <v>-1.5440648879275545</v>
      </c>
      <c r="Z27" s="7"/>
      <c r="AA27" s="13">
        <f t="shared" si="3"/>
        <v>-30.236864286603833</v>
      </c>
      <c r="AB27" s="13">
        <f t="shared" si="4"/>
        <v>-13.480191280088796</v>
      </c>
      <c r="AD27"/>
      <c r="AE27"/>
      <c r="AF27"/>
    </row>
    <row r="28" spans="1:45" x14ac:dyDescent="0.25">
      <c r="A28" s="162" t="s">
        <v>20</v>
      </c>
      <c r="B28" s="166">
        <v>300258</v>
      </c>
      <c r="C28" s="166">
        <v>1653555.5</v>
      </c>
      <c r="D28" s="167">
        <f t="shared" si="0"/>
        <v>181.5832610396204</v>
      </c>
      <c r="E28" s="54">
        <v>291412</v>
      </c>
      <c r="F28" s="172">
        <v>1650585</v>
      </c>
      <c r="G28" s="9">
        <f t="shared" si="11"/>
        <v>176.5507380716534</v>
      </c>
      <c r="H28" s="55">
        <v>290270</v>
      </c>
      <c r="I28" s="172">
        <v>1645567</v>
      </c>
      <c r="J28" s="9">
        <f t="shared" si="12"/>
        <v>176.3951270291638</v>
      </c>
      <c r="K28" s="55">
        <v>251068</v>
      </c>
      <c r="L28" s="172">
        <v>1639665.5</v>
      </c>
      <c r="M28" s="32">
        <f t="shared" si="13"/>
        <v>153.12147508135044</v>
      </c>
      <c r="N28" s="55">
        <v>213696</v>
      </c>
      <c r="O28" s="172">
        <v>1633939.5</v>
      </c>
      <c r="P28" s="9">
        <f t="shared" si="14"/>
        <v>130.78574818712687</v>
      </c>
      <c r="Q28" s="55">
        <v>181599</v>
      </c>
      <c r="R28" s="172">
        <v>1626648.5</v>
      </c>
      <c r="S28" s="9">
        <f t="shared" si="15"/>
        <v>111.63997630711245</v>
      </c>
      <c r="T28" s="54">
        <v>174377</v>
      </c>
      <c r="U28" s="172">
        <v>1616939</v>
      </c>
      <c r="V28" s="9">
        <f t="shared" si="16"/>
        <v>107.84389516240255</v>
      </c>
      <c r="W28"/>
      <c r="X28" s="13">
        <f t="shared" si="1"/>
        <v>-3.7960811447099019</v>
      </c>
      <c r="Y28" s="13">
        <f t="shared" si="2"/>
        <v>-3.4002883826015808</v>
      </c>
      <c r="AA28" s="13">
        <f t="shared" si="3"/>
        <v>-73.73936587721785</v>
      </c>
      <c r="AB28" s="13">
        <f t="shared" si="4"/>
        <v>-40.609120827017399</v>
      </c>
      <c r="AC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</row>
    <row r="29" spans="1:45" s="27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V29" s="8"/>
      <c r="W29"/>
      <c r="X29" s="13"/>
      <c r="Y29" s="13"/>
      <c r="Z29" s="7"/>
      <c r="AA29" s="7"/>
      <c r="AB29" s="7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27" customFormat="1" x14ac:dyDescent="0.25">
      <c r="A30" s="165" t="s">
        <v>38</v>
      </c>
      <c r="B30" s="164">
        <v>2558081</v>
      </c>
      <c r="C30" s="164">
        <v>16038945</v>
      </c>
      <c r="D30" s="168">
        <f t="shared" si="0"/>
        <v>159.49184937039186</v>
      </c>
      <c r="E30" s="56">
        <v>2744827</v>
      </c>
      <c r="F30" s="171">
        <v>16057495</v>
      </c>
      <c r="G30" s="67">
        <f t="shared" ref="G30:G35" si="17">E30/F30*1000</f>
        <v>170.93743451266837</v>
      </c>
      <c r="H30" s="56">
        <v>2837617</v>
      </c>
      <c r="I30" s="171">
        <v>16041587.5</v>
      </c>
      <c r="J30" s="67">
        <f t="shared" ref="J30:J35" si="18">H30/I30*1000</f>
        <v>176.8912833595802</v>
      </c>
      <c r="K30" s="56">
        <v>2205830</v>
      </c>
      <c r="L30" s="171">
        <v>16023134</v>
      </c>
      <c r="M30" s="57">
        <f t="shared" ref="M30:M35" si="19">K30/L30*1000</f>
        <v>137.66532814367028</v>
      </c>
      <c r="N30" s="56">
        <v>2126569</v>
      </c>
      <c r="O30" s="171">
        <v>16011725</v>
      </c>
      <c r="P30" s="67">
        <f t="shared" ref="P30:P35" si="20">N30/O30*1000</f>
        <v>132.81323530100596</v>
      </c>
      <c r="Q30" s="56">
        <v>2140076</v>
      </c>
      <c r="R30" s="171">
        <v>16001329</v>
      </c>
      <c r="S30" s="67">
        <f t="shared" ref="S30:S35" si="21">Q30/R30*1000</f>
        <v>133.74364091882617</v>
      </c>
      <c r="T30" s="56">
        <v>2180904</v>
      </c>
      <c r="U30" s="171">
        <v>15993355</v>
      </c>
      <c r="V30" s="67">
        <f t="shared" ref="V30:V35" si="22">T30/U30*1000</f>
        <v>136.36313331380438</v>
      </c>
      <c r="W30"/>
      <c r="X30" s="37">
        <f t="shared" si="1"/>
        <v>2.6194923949782094</v>
      </c>
      <c r="Y30" s="37">
        <f t="shared" si="2"/>
        <v>1.9585921072449892</v>
      </c>
      <c r="Z30" s="165"/>
      <c r="AA30" s="37">
        <f t="shared" si="3"/>
        <v>-23.128716056587479</v>
      </c>
      <c r="AB30" s="37">
        <f t="shared" si="4"/>
        <v>-14.501503461079752</v>
      </c>
      <c r="AD30"/>
      <c r="AE30"/>
      <c r="AF30"/>
    </row>
    <row r="31" spans="1:45" s="27" customFormat="1" x14ac:dyDescent="0.25">
      <c r="A31" s="165" t="s">
        <v>39</v>
      </c>
      <c r="B31" s="164">
        <v>1377460</v>
      </c>
      <c r="C31" s="164">
        <v>11601026.5</v>
      </c>
      <c r="D31" s="168">
        <f t="shared" si="0"/>
        <v>118.73604460777673</v>
      </c>
      <c r="E31" s="56">
        <v>1464766</v>
      </c>
      <c r="F31" s="171">
        <v>11615028</v>
      </c>
      <c r="G31" s="67">
        <f t="shared" si="17"/>
        <v>126.10955393305984</v>
      </c>
      <c r="H31" s="56">
        <v>1508249</v>
      </c>
      <c r="I31" s="171">
        <v>11608509</v>
      </c>
      <c r="J31" s="67">
        <f t="shared" si="18"/>
        <v>129.92616019852335</v>
      </c>
      <c r="K31" s="56">
        <v>1114925</v>
      </c>
      <c r="L31" s="171">
        <v>11600892.5</v>
      </c>
      <c r="M31" s="57">
        <f t="shared" si="19"/>
        <v>96.106829711593321</v>
      </c>
      <c r="N31" s="56">
        <v>1072653</v>
      </c>
      <c r="O31" s="171">
        <v>11603216.5</v>
      </c>
      <c r="P31" s="67">
        <f t="shared" si="20"/>
        <v>92.444452794619494</v>
      </c>
      <c r="Q31" s="56">
        <v>953979</v>
      </c>
      <c r="R31" s="171">
        <v>11617620</v>
      </c>
      <c r="S31" s="67">
        <f t="shared" si="21"/>
        <v>82.114839356081532</v>
      </c>
      <c r="T31" s="56">
        <v>1003355</v>
      </c>
      <c r="U31" s="171">
        <v>11628014</v>
      </c>
      <c r="V31" s="67">
        <f t="shared" si="22"/>
        <v>86.287735807679624</v>
      </c>
      <c r="W31"/>
      <c r="X31" s="37">
        <f t="shared" si="1"/>
        <v>4.172896451598092</v>
      </c>
      <c r="Y31" s="37">
        <f t="shared" si="2"/>
        <v>5.0817811790422045</v>
      </c>
      <c r="Z31" s="165"/>
      <c r="AA31" s="37">
        <f t="shared" si="3"/>
        <v>-32.448308800097109</v>
      </c>
      <c r="AB31" s="37">
        <f t="shared" si="4"/>
        <v>-27.328103195019075</v>
      </c>
      <c r="AD31"/>
      <c r="AE31"/>
      <c r="AF31"/>
    </row>
    <row r="32" spans="1:45" s="27" customFormat="1" x14ac:dyDescent="0.25">
      <c r="A32" s="165" t="s">
        <v>23</v>
      </c>
      <c r="B32" s="164">
        <v>2627588</v>
      </c>
      <c r="C32" s="164">
        <v>11888268</v>
      </c>
      <c r="D32" s="168">
        <f t="shared" si="0"/>
        <v>221.02361756985962</v>
      </c>
      <c r="E32" s="56">
        <v>2590227</v>
      </c>
      <c r="F32" s="171">
        <v>11913962.5</v>
      </c>
      <c r="G32" s="67">
        <f t="shared" si="17"/>
        <v>217.41104187628591</v>
      </c>
      <c r="H32" s="56">
        <v>2804441</v>
      </c>
      <c r="I32" s="171">
        <v>11914282</v>
      </c>
      <c r="J32" s="67">
        <f t="shared" si="18"/>
        <v>235.38480959238669</v>
      </c>
      <c r="K32" s="56">
        <v>2162897</v>
      </c>
      <c r="L32" s="171">
        <v>11909699.5</v>
      </c>
      <c r="M32" s="57">
        <f t="shared" si="19"/>
        <v>181.6080246189251</v>
      </c>
      <c r="N32" s="56">
        <v>2016101</v>
      </c>
      <c r="O32" s="171">
        <v>11899198.5</v>
      </c>
      <c r="P32" s="67">
        <f t="shared" si="20"/>
        <v>169.43166382172714</v>
      </c>
      <c r="Q32" s="56">
        <v>1997942</v>
      </c>
      <c r="R32" s="171">
        <v>11878973</v>
      </c>
      <c r="S32" s="67">
        <f t="shared" si="21"/>
        <v>168.19147581192414</v>
      </c>
      <c r="T32" s="56">
        <v>1803373</v>
      </c>
      <c r="U32" s="171">
        <v>11849788</v>
      </c>
      <c r="V32" s="67">
        <f t="shared" si="22"/>
        <v>152.18609818167212</v>
      </c>
      <c r="W32"/>
      <c r="X32" s="37">
        <f t="shared" si="1"/>
        <v>-16.005377630252013</v>
      </c>
      <c r="Y32" s="37">
        <f t="shared" si="2"/>
        <v>-9.5161645695704706</v>
      </c>
      <c r="Z32" s="165"/>
      <c r="AA32" s="37">
        <f t="shared" si="3"/>
        <v>-68.837519388187502</v>
      </c>
      <c r="AB32" s="37">
        <f t="shared" si="4"/>
        <v>-31.144870464546536</v>
      </c>
      <c r="AD32"/>
      <c r="AE32"/>
      <c r="AF32"/>
    </row>
    <row r="33" spans="1:45" s="27" customFormat="1" x14ac:dyDescent="0.25">
      <c r="A33" s="165" t="s">
        <v>24</v>
      </c>
      <c r="B33" s="164">
        <v>3319931</v>
      </c>
      <c r="C33" s="164">
        <v>14082171</v>
      </c>
      <c r="D33" s="168">
        <f t="shared" si="0"/>
        <v>235.75420295634814</v>
      </c>
      <c r="E33" s="56">
        <v>3333411</v>
      </c>
      <c r="F33" s="171">
        <v>14048626.5</v>
      </c>
      <c r="G33" s="67">
        <f t="shared" si="17"/>
        <v>237.27664764950509</v>
      </c>
      <c r="H33" s="56">
        <v>3318219</v>
      </c>
      <c r="I33" s="171">
        <v>14003326</v>
      </c>
      <c r="J33" s="67">
        <f t="shared" si="18"/>
        <v>236.95934808630466</v>
      </c>
      <c r="K33" s="56">
        <v>2762740</v>
      </c>
      <c r="L33" s="171">
        <v>13950681.5</v>
      </c>
      <c r="M33" s="57">
        <f t="shared" si="19"/>
        <v>198.03620346432538</v>
      </c>
      <c r="N33" s="56">
        <v>2705294</v>
      </c>
      <c r="O33" s="171">
        <v>13894128</v>
      </c>
      <c r="P33" s="67">
        <f t="shared" si="20"/>
        <v>194.70772113226536</v>
      </c>
      <c r="Q33" s="56">
        <v>2654451</v>
      </c>
      <c r="R33" s="171">
        <v>13827282.5</v>
      </c>
      <c r="S33" s="67">
        <f t="shared" si="21"/>
        <v>191.97199449711104</v>
      </c>
      <c r="T33" s="56">
        <v>2507392</v>
      </c>
      <c r="U33" s="171">
        <v>13749065.5</v>
      </c>
      <c r="V33" s="67">
        <f t="shared" si="22"/>
        <v>182.36817622259491</v>
      </c>
      <c r="W33"/>
      <c r="X33" s="37">
        <f t="shared" si="1"/>
        <v>-9.6038182745161293</v>
      </c>
      <c r="Y33" s="37">
        <f t="shared" si="2"/>
        <v>-5.0027183911248345</v>
      </c>
      <c r="Z33" s="165"/>
      <c r="AA33" s="37">
        <f t="shared" si="3"/>
        <v>-53.386026733753226</v>
      </c>
      <c r="AB33" s="37">
        <f t="shared" si="4"/>
        <v>-22.64478260166505</v>
      </c>
      <c r="AD33"/>
      <c r="AE33"/>
      <c r="AF33"/>
    </row>
    <row r="34" spans="1:45" s="33" customFormat="1" x14ac:dyDescent="0.25">
      <c r="A34" s="165" t="s">
        <v>25</v>
      </c>
      <c r="B34" s="164">
        <v>1432475</v>
      </c>
      <c r="C34" s="164">
        <v>6701202.5</v>
      </c>
      <c r="D34" s="168">
        <f t="shared" si="0"/>
        <v>213.7638729765292</v>
      </c>
      <c r="E34" s="56">
        <v>1438216</v>
      </c>
      <c r="F34" s="171">
        <v>6685595</v>
      </c>
      <c r="G34" s="67">
        <f t="shared" si="17"/>
        <v>215.12161595190855</v>
      </c>
      <c r="H34" s="56">
        <v>1461847</v>
      </c>
      <c r="I34" s="171">
        <v>6661900</v>
      </c>
      <c r="J34" s="67">
        <f t="shared" si="18"/>
        <v>219.43394527086869</v>
      </c>
      <c r="K34" s="56">
        <v>1240018</v>
      </c>
      <c r="L34" s="171">
        <v>6630815.5</v>
      </c>
      <c r="M34" s="57">
        <f t="shared" si="19"/>
        <v>187.0083702374165</v>
      </c>
      <c r="N34" s="56">
        <v>1153472</v>
      </c>
      <c r="O34" s="171">
        <v>6593983.5</v>
      </c>
      <c r="P34" s="67">
        <f t="shared" si="20"/>
        <v>174.92794757524035</v>
      </c>
      <c r="Q34" s="56">
        <v>1152451</v>
      </c>
      <c r="R34" s="171">
        <v>6552016.5</v>
      </c>
      <c r="S34" s="67">
        <f t="shared" si="21"/>
        <v>175.89256681511714</v>
      </c>
      <c r="T34" s="56">
        <v>1123747</v>
      </c>
      <c r="U34" s="171">
        <v>6508858</v>
      </c>
      <c r="V34" s="67">
        <f t="shared" si="22"/>
        <v>172.64887327392915</v>
      </c>
      <c r="W34"/>
      <c r="X34" s="37">
        <f t="shared" si="1"/>
        <v>-3.2436935411879801</v>
      </c>
      <c r="Y34" s="37">
        <f t="shared" si="2"/>
        <v>-1.8441333820532999</v>
      </c>
      <c r="Z34" s="165"/>
      <c r="AA34" s="37">
        <f t="shared" si="3"/>
        <v>-41.114999702600045</v>
      </c>
      <c r="AB34" s="37">
        <f t="shared" si="4"/>
        <v>-19.233839249869121</v>
      </c>
      <c r="AC34" s="27"/>
      <c r="AD34"/>
      <c r="AE34"/>
      <c r="AF34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</row>
    <row r="35" spans="1:45" s="27" customFormat="1" x14ac:dyDescent="0.25">
      <c r="A35" s="43" t="s">
        <v>1</v>
      </c>
      <c r="B35" s="164">
        <v>11315535</v>
      </c>
      <c r="C35" s="164">
        <v>60311613</v>
      </c>
      <c r="D35" s="168">
        <f t="shared" si="0"/>
        <v>187.61784732900443</v>
      </c>
      <c r="E35" s="56">
        <v>11571447</v>
      </c>
      <c r="F35" s="171">
        <v>60320707</v>
      </c>
      <c r="G35" s="67">
        <f t="shared" si="17"/>
        <v>191.8320851245991</v>
      </c>
      <c r="H35" s="56">
        <v>11930373</v>
      </c>
      <c r="I35" s="171">
        <v>60229604.5</v>
      </c>
      <c r="J35" s="67">
        <f t="shared" si="18"/>
        <v>198.08154310560016</v>
      </c>
      <c r="K35" s="56">
        <v>9486410</v>
      </c>
      <c r="L35" s="171">
        <v>60115223</v>
      </c>
      <c r="M35" s="57">
        <f t="shared" si="19"/>
        <v>157.80378956591412</v>
      </c>
      <c r="N35" s="56">
        <v>9074089</v>
      </c>
      <c r="O35" s="171">
        <v>60002251.5</v>
      </c>
      <c r="P35" s="67">
        <f t="shared" si="20"/>
        <v>151.22914179312087</v>
      </c>
      <c r="Q35" s="56">
        <v>8898899</v>
      </c>
      <c r="R35" s="171">
        <v>59877221</v>
      </c>
      <c r="S35" s="67">
        <f t="shared" si="21"/>
        <v>148.61910508505397</v>
      </c>
      <c r="T35" s="56">
        <v>8618771</v>
      </c>
      <c r="U35" s="171">
        <v>59729080.5</v>
      </c>
      <c r="V35" s="67">
        <f t="shared" si="22"/>
        <v>144.29773450137074</v>
      </c>
      <c r="W35"/>
      <c r="X35" s="37">
        <f t="shared" si="1"/>
        <v>-4.3213705836832332</v>
      </c>
      <c r="Y35" s="37">
        <f t="shared" si="2"/>
        <v>-2.9076817420008916</v>
      </c>
      <c r="Z35" s="165"/>
      <c r="AA35" s="37">
        <f t="shared" si="3"/>
        <v>-43.320112827633693</v>
      </c>
      <c r="AB35" s="37">
        <f t="shared" si="4"/>
        <v>-23.089547953115598</v>
      </c>
      <c r="AC35" s="33"/>
      <c r="AD35"/>
      <c r="AE35"/>
      <c r="AF35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1:45" x14ac:dyDescent="0.25">
      <c r="A36" s="14"/>
      <c r="B36" s="89"/>
      <c r="C36" s="90"/>
      <c r="D36" s="90"/>
      <c r="E36" s="89"/>
      <c r="F36" s="14"/>
      <c r="G36" s="1"/>
      <c r="H36" s="1"/>
      <c r="I36" s="14"/>
      <c r="J36" s="1"/>
      <c r="K36" s="1"/>
      <c r="L36" s="14"/>
      <c r="M36" s="1"/>
      <c r="N36" s="1"/>
      <c r="O36" s="1"/>
      <c r="P36" s="29"/>
      <c r="Q36" s="1"/>
      <c r="R36" s="1"/>
      <c r="S36" s="1"/>
      <c r="T36" s="1"/>
      <c r="U36" s="1"/>
      <c r="V36" s="29"/>
      <c r="W36" s="1"/>
      <c r="X36" s="14"/>
      <c r="Y36" s="14"/>
      <c r="Z36" s="14"/>
      <c r="AA36" s="14"/>
      <c r="AB36" s="14"/>
      <c r="AC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</row>
    <row r="37" spans="1:45" x14ac:dyDescent="0.25">
      <c r="E37" s="163"/>
      <c r="F37" s="169"/>
      <c r="G37" s="169"/>
      <c r="T37"/>
      <c r="U37"/>
      <c r="V37"/>
    </row>
    <row r="38" spans="1:45" x14ac:dyDescent="0.25">
      <c r="A38" t="s">
        <v>103</v>
      </c>
      <c r="R38" s="10"/>
      <c r="T38"/>
      <c r="U38"/>
    </row>
    <row r="39" spans="1:45" x14ac:dyDescent="0.25">
      <c r="T39"/>
      <c r="U39"/>
    </row>
    <row r="40" spans="1:45" x14ac:dyDescent="0.25">
      <c r="D40" s="179"/>
      <c r="E40" s="179"/>
      <c r="F40" s="179"/>
      <c r="G40" s="179"/>
      <c r="H40" s="179"/>
      <c r="I40" s="179"/>
      <c r="J40" s="179"/>
    </row>
  </sheetData>
  <sortState xmlns:xlrd2="http://schemas.microsoft.com/office/spreadsheetml/2017/richdata2" ref="A67:B86">
    <sortCondition ref="A67"/>
  </sortState>
  <mergeCells count="12">
    <mergeCell ref="AA4:AA5"/>
    <mergeCell ref="AB4:AB5"/>
    <mergeCell ref="N4:P4"/>
    <mergeCell ref="Q4:S4"/>
    <mergeCell ref="A4:A5"/>
    <mergeCell ref="B4:D4"/>
    <mergeCell ref="E4:G4"/>
    <mergeCell ref="H4:J4"/>
    <mergeCell ref="K4:M4"/>
    <mergeCell ref="T4:V4"/>
    <mergeCell ref="X4:X5"/>
    <mergeCell ref="Y4:Y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45"/>
  <sheetViews>
    <sheetView zoomScale="96" zoomScaleNormal="96" workbookViewId="0">
      <selection activeCell="C3" sqref="C3"/>
    </sheetView>
  </sheetViews>
  <sheetFormatPr defaultColWidth="8.85546875" defaultRowHeight="15" x14ac:dyDescent="0.25"/>
  <cols>
    <col min="1" max="1" width="28.140625" customWidth="1"/>
    <col min="2" max="2" width="0.85546875" style="27" customWidth="1"/>
    <col min="3" max="3" width="16.140625" bestFit="1" customWidth="1"/>
    <col min="4" max="4" width="18.7109375" bestFit="1" customWidth="1"/>
    <col min="5" max="5" width="26.140625" style="27" bestFit="1" customWidth="1"/>
    <col min="6" max="6" width="0.85546875" style="178" customWidth="1"/>
    <col min="7" max="7" width="16.140625" bestFit="1" customWidth="1"/>
    <col min="8" max="8" width="18.7109375" bestFit="1" customWidth="1"/>
    <col min="9" max="9" width="26.140625" style="178" customWidth="1"/>
    <col min="10" max="10" width="0.85546875" style="27" customWidth="1"/>
    <col min="11" max="11" width="16.140625" bestFit="1" customWidth="1"/>
    <col min="12" max="12" width="18.7109375" bestFit="1" customWidth="1"/>
    <col min="13" max="13" width="26.140625" style="178" customWidth="1"/>
    <col min="14" max="14" width="0.85546875" style="27" customWidth="1"/>
    <col min="15" max="15" width="16.140625" bestFit="1" customWidth="1"/>
    <col min="16" max="16" width="21.85546875" bestFit="1" customWidth="1"/>
    <col min="17" max="17" width="26.140625" style="178" customWidth="1"/>
    <col min="18" max="18" width="0.85546875" style="27" customWidth="1"/>
    <col min="19" max="19" width="16.140625" bestFit="1" customWidth="1"/>
    <col min="20" max="20" width="21.85546875" bestFit="1" customWidth="1"/>
    <col min="21" max="21" width="26.140625" style="178" customWidth="1"/>
    <col min="22" max="22" width="0.85546875" style="27" customWidth="1"/>
    <col min="23" max="23" width="16.140625" bestFit="1" customWidth="1"/>
    <col min="24" max="24" width="21.85546875" bestFit="1" customWidth="1"/>
    <col min="25" max="25" width="26.140625" style="178" customWidth="1"/>
    <col min="26" max="26" width="0.85546875" style="27" customWidth="1"/>
    <col min="27" max="27" width="19.42578125" style="27" customWidth="1"/>
    <col min="28" max="28" width="20.7109375" style="27" customWidth="1"/>
    <col min="29" max="29" width="26.140625" style="9" bestFit="1" customWidth="1"/>
    <col min="30" max="30" width="0.85546875" style="167" customWidth="1"/>
    <col min="31" max="33" width="26.5703125" style="7" customWidth="1"/>
    <col min="34" max="34" width="0.85546875" style="7" customWidth="1"/>
    <col min="35" max="35" width="16.42578125" style="7" customWidth="1"/>
    <col min="36" max="36" width="18.7109375" style="7" bestFit="1" customWidth="1"/>
    <col min="37" max="37" width="26.140625" style="7" customWidth="1"/>
    <col min="38" max="38" width="8.85546875" style="7"/>
  </cols>
  <sheetData>
    <row r="1" spans="1:39" x14ac:dyDescent="0.25">
      <c r="A1" s="27" t="s">
        <v>535</v>
      </c>
      <c r="C1" s="27"/>
      <c r="D1" s="27"/>
      <c r="G1" s="27"/>
      <c r="H1" s="27"/>
      <c r="K1" s="27"/>
      <c r="L1" s="27"/>
      <c r="O1" s="27"/>
      <c r="P1" s="27"/>
      <c r="S1" s="27"/>
      <c r="T1" s="27"/>
      <c r="W1" s="27"/>
      <c r="X1" s="27"/>
    </row>
    <row r="2" spans="1:39" s="7" customFormat="1" x14ac:dyDescent="0.25">
      <c r="A2" s="185" t="s">
        <v>102</v>
      </c>
      <c r="B2" s="185"/>
      <c r="AC2" s="32"/>
      <c r="AD2" s="32"/>
    </row>
    <row r="3" spans="1:39" s="27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66"/>
      <c r="AD3" s="66"/>
      <c r="AE3" s="14"/>
      <c r="AF3" s="14"/>
      <c r="AG3" s="14"/>
      <c r="AH3" s="14"/>
      <c r="AI3" s="14"/>
      <c r="AJ3" s="14"/>
      <c r="AK3" s="14"/>
      <c r="AL3" s="7"/>
      <c r="AM3"/>
    </row>
    <row r="4" spans="1:39" ht="15" customHeight="1" x14ac:dyDescent="0.25">
      <c r="A4" s="522" t="s">
        <v>48</v>
      </c>
      <c r="B4" s="99"/>
      <c r="C4" s="494" t="s">
        <v>55</v>
      </c>
      <c r="D4" s="494"/>
      <c r="E4" s="494"/>
      <c r="F4" s="160"/>
      <c r="G4" s="504" t="s">
        <v>56</v>
      </c>
      <c r="H4" s="504"/>
      <c r="I4" s="504"/>
      <c r="J4" s="118"/>
      <c r="K4" s="504" t="s">
        <v>57</v>
      </c>
      <c r="L4" s="504"/>
      <c r="M4" s="504"/>
      <c r="N4" s="118"/>
      <c r="O4" s="494" t="s">
        <v>58</v>
      </c>
      <c r="P4" s="494"/>
      <c r="Q4" s="494"/>
      <c r="R4" s="118"/>
      <c r="S4" s="494" t="s">
        <v>59</v>
      </c>
      <c r="T4" s="494"/>
      <c r="U4" s="494"/>
      <c r="V4" s="118"/>
      <c r="W4" s="494" t="s">
        <v>60</v>
      </c>
      <c r="X4" s="494"/>
      <c r="Y4" s="494"/>
      <c r="Z4" s="118"/>
      <c r="AA4" s="494" t="s">
        <v>79</v>
      </c>
      <c r="AB4" s="494"/>
      <c r="AC4" s="494"/>
      <c r="AD4" s="151"/>
      <c r="AE4" s="521" t="s">
        <v>85</v>
      </c>
      <c r="AF4" s="521"/>
      <c r="AG4" s="521"/>
      <c r="AH4" s="159"/>
      <c r="AI4" s="521" t="s">
        <v>86</v>
      </c>
      <c r="AJ4" s="521"/>
      <c r="AK4" s="521"/>
    </row>
    <row r="5" spans="1:39" ht="30" x14ac:dyDescent="0.25">
      <c r="A5" s="510"/>
      <c r="B5" s="100"/>
      <c r="C5" s="188" t="s">
        <v>61</v>
      </c>
      <c r="D5" s="189" t="s">
        <v>65</v>
      </c>
      <c r="E5" s="158" t="s">
        <v>104</v>
      </c>
      <c r="F5" s="1"/>
      <c r="G5" s="188" t="s">
        <v>61</v>
      </c>
      <c r="H5" s="189" t="s">
        <v>65</v>
      </c>
      <c r="I5" s="158" t="s">
        <v>104</v>
      </c>
      <c r="J5" s="1"/>
      <c r="K5" s="188" t="s">
        <v>61</v>
      </c>
      <c r="L5" s="189" t="s">
        <v>65</v>
      </c>
      <c r="M5" s="158" t="s">
        <v>104</v>
      </c>
      <c r="N5" s="1"/>
      <c r="O5" s="188" t="s">
        <v>61</v>
      </c>
      <c r="P5" s="189" t="s">
        <v>65</v>
      </c>
      <c r="Q5" s="158" t="s">
        <v>104</v>
      </c>
      <c r="R5" s="1"/>
      <c r="S5" s="188" t="s">
        <v>61</v>
      </c>
      <c r="T5" s="189" t="s">
        <v>65</v>
      </c>
      <c r="U5" s="158" t="s">
        <v>104</v>
      </c>
      <c r="V5" s="14"/>
      <c r="W5" s="188" t="s">
        <v>61</v>
      </c>
      <c r="X5" s="189" t="s">
        <v>65</v>
      </c>
      <c r="Y5" s="158" t="s">
        <v>104</v>
      </c>
      <c r="Z5" s="14"/>
      <c r="AA5" s="188" t="s">
        <v>61</v>
      </c>
      <c r="AB5" s="189" t="s">
        <v>65</v>
      </c>
      <c r="AC5" s="158" t="s">
        <v>104</v>
      </c>
      <c r="AD5" s="14"/>
      <c r="AE5" s="189" t="s">
        <v>61</v>
      </c>
      <c r="AF5" s="189" t="s">
        <v>65</v>
      </c>
      <c r="AG5" s="215" t="s">
        <v>104</v>
      </c>
      <c r="AH5" s="14"/>
      <c r="AI5" s="189" t="s">
        <v>61</v>
      </c>
      <c r="AJ5" s="189" t="s">
        <v>65</v>
      </c>
      <c r="AK5" s="215" t="s">
        <v>104</v>
      </c>
    </row>
    <row r="6" spans="1:39" s="178" customFormat="1" ht="15" customHeight="1" x14ac:dyDescent="0.25">
      <c r="A6" s="161"/>
      <c r="B6" s="161"/>
      <c r="C6" s="2"/>
      <c r="D6" s="12"/>
      <c r="E6" s="2"/>
      <c r="F6" s="2"/>
      <c r="G6" s="2"/>
      <c r="H6" s="12"/>
      <c r="I6" s="2"/>
      <c r="J6" s="2"/>
      <c r="K6" s="2"/>
      <c r="L6" s="12"/>
      <c r="M6" s="2"/>
      <c r="N6" s="2"/>
      <c r="O6" s="2"/>
      <c r="P6" s="12"/>
      <c r="Q6" s="2"/>
      <c r="R6" s="2"/>
      <c r="S6" s="2"/>
      <c r="T6" s="2"/>
      <c r="U6" s="12"/>
      <c r="V6" s="12"/>
      <c r="W6" s="2"/>
      <c r="X6" s="2"/>
      <c r="Y6" s="12"/>
      <c r="Z6" s="12"/>
      <c r="AA6" s="2"/>
      <c r="AB6" s="2"/>
      <c r="AC6" s="186"/>
      <c r="AD6" s="186"/>
      <c r="AE6" s="12"/>
      <c r="AF6" s="12"/>
      <c r="AG6" s="12"/>
      <c r="AH6" s="12"/>
      <c r="AI6" s="12"/>
      <c r="AJ6" s="12"/>
      <c r="AK6" s="12"/>
      <c r="AL6" s="7"/>
    </row>
    <row r="7" spans="1:39" x14ac:dyDescent="0.25">
      <c r="A7" s="133" t="s">
        <v>37</v>
      </c>
      <c r="B7" s="7"/>
      <c r="C7" s="54">
        <v>597795</v>
      </c>
      <c r="D7" s="54">
        <v>45134</v>
      </c>
      <c r="E7" s="13">
        <f t="shared" ref="E7:E28" si="0">D7/C7*1000</f>
        <v>75.500798768808707</v>
      </c>
      <c r="F7" s="13"/>
      <c r="G7" s="54">
        <v>616465</v>
      </c>
      <c r="H7" s="54">
        <v>36294</v>
      </c>
      <c r="I7" s="179">
        <f>H7/G7*1000</f>
        <v>58.874388651423843</v>
      </c>
      <c r="J7" s="8"/>
      <c r="K7" s="54">
        <v>637303</v>
      </c>
      <c r="L7" s="54">
        <v>29686</v>
      </c>
      <c r="M7" s="179">
        <f>L7/K7*1000</f>
        <v>46.580668849824967</v>
      </c>
      <c r="N7" s="8"/>
      <c r="O7" s="54">
        <v>437692</v>
      </c>
      <c r="P7" s="54">
        <v>24014</v>
      </c>
      <c r="Q7" s="179">
        <f t="shared" ref="Q7:Q28" si="1">P7/O7*1000</f>
        <v>54.865064931504342</v>
      </c>
      <c r="R7" s="8"/>
      <c r="S7" s="54">
        <v>415380</v>
      </c>
      <c r="T7" s="54">
        <v>20587</v>
      </c>
      <c r="U7" s="179">
        <f t="shared" ref="U7:U28" si="2">T7/S7*1000</f>
        <v>49.561846983485005</v>
      </c>
      <c r="V7" s="8"/>
      <c r="W7" s="54">
        <v>403042</v>
      </c>
      <c r="X7" s="54">
        <v>18920</v>
      </c>
      <c r="Y7" s="179">
        <f t="shared" ref="Y7:Y28" si="3">X7/W7*1000</f>
        <v>46.942998496434612</v>
      </c>
      <c r="Z7" s="8"/>
      <c r="AA7" s="54">
        <v>392346</v>
      </c>
      <c r="AB7" s="54">
        <v>17978</v>
      </c>
      <c r="AC7" s="13">
        <f t="shared" ref="AC7:AC24" si="4">AB7/AA7*1000</f>
        <v>45.821800145789688</v>
      </c>
      <c r="AD7" s="13"/>
      <c r="AE7" s="13">
        <f>(AA7-W7)/W7*100</f>
        <v>-2.6538177162677834</v>
      </c>
      <c r="AF7" s="13">
        <f>(AB7-X7)/X7*100</f>
        <v>-4.9788583509513744</v>
      </c>
      <c r="AG7" s="13">
        <f>(AC7-Y7)/Y7*100</f>
        <v>-2.3884250826671862</v>
      </c>
      <c r="AH7" s="13"/>
      <c r="AI7" s="13">
        <f>(AA7-C7)/C7*100</f>
        <v>-34.367801671141443</v>
      </c>
      <c r="AJ7" s="13">
        <f>(AB7-D7)/D7*100</f>
        <v>-60.167501218593522</v>
      </c>
      <c r="AK7" s="13">
        <f>(AC7-E7)/E7*100</f>
        <v>-39.309516067371945</v>
      </c>
    </row>
    <row r="8" spans="1:39" x14ac:dyDescent="0.25">
      <c r="A8" s="250" t="s">
        <v>117</v>
      </c>
      <c r="B8" s="7"/>
      <c r="C8" s="54">
        <v>6646</v>
      </c>
      <c r="D8" s="54">
        <v>970</v>
      </c>
      <c r="E8" s="13">
        <f t="shared" si="0"/>
        <v>145.95245260306953</v>
      </c>
      <c r="F8" s="13"/>
      <c r="G8" s="54">
        <v>5293</v>
      </c>
      <c r="H8" s="54">
        <v>1073</v>
      </c>
      <c r="I8" s="179">
        <f t="shared" ref="I8:I34" si="5">H8/G8*1000</f>
        <v>202.72057434347252</v>
      </c>
      <c r="J8" s="8"/>
      <c r="K8" s="54">
        <v>5368</v>
      </c>
      <c r="L8" s="54">
        <v>613</v>
      </c>
      <c r="M8" s="179">
        <f t="shared" ref="M8:M35" si="6">L8/K8*1000</f>
        <v>114.19523099850969</v>
      </c>
      <c r="N8" s="8"/>
      <c r="O8" s="54">
        <v>4324</v>
      </c>
      <c r="P8" s="54">
        <v>440</v>
      </c>
      <c r="Q8" s="179">
        <f t="shared" si="1"/>
        <v>101.75763182238667</v>
      </c>
      <c r="R8" s="8"/>
      <c r="S8" s="54">
        <v>3220</v>
      </c>
      <c r="T8" s="54">
        <v>356</v>
      </c>
      <c r="U8" s="179">
        <f t="shared" si="2"/>
        <v>110.55900621118013</v>
      </c>
      <c r="V8" s="8"/>
      <c r="W8" s="54">
        <v>2842</v>
      </c>
      <c r="X8" s="54">
        <v>383</v>
      </c>
      <c r="Y8" s="179">
        <f t="shared" si="3"/>
        <v>134.76425052779734</v>
      </c>
      <c r="Z8" s="8"/>
      <c r="AA8" s="54">
        <v>2679</v>
      </c>
      <c r="AB8" s="54">
        <v>392</v>
      </c>
      <c r="AC8" s="13">
        <f t="shared" si="4"/>
        <v>146.32325494587533</v>
      </c>
      <c r="AD8" s="13"/>
      <c r="AE8" s="13">
        <f t="shared" ref="AE8:AE28" si="7">(AA8-W8)/W8*100</f>
        <v>-5.7353976073187898</v>
      </c>
      <c r="AF8" s="13">
        <f t="shared" ref="AF8:AF28" si="8">(AB8-X8)/X8*100</f>
        <v>2.3498694516971277</v>
      </c>
      <c r="AG8" s="13">
        <f t="shared" ref="AG8:AG35" si="9">(AC8-Y8)/Y8*100</f>
        <v>8.5772038005685758</v>
      </c>
      <c r="AH8" s="13"/>
      <c r="AI8" s="13">
        <f t="shared" ref="AI8:AI28" si="10">(AA8-C8)/C8*100</f>
        <v>-59.690039121275952</v>
      </c>
      <c r="AJ8" s="13">
        <f t="shared" ref="AJ8:AJ28" si="11">(AB8-D8)/D8*100</f>
        <v>-59.587628865979383</v>
      </c>
      <c r="AK8" s="13">
        <f t="shared" ref="AK8:AK35" si="12">(AC8-E8)/E8*100</f>
        <v>0.25405694539044993</v>
      </c>
    </row>
    <row r="9" spans="1:39" x14ac:dyDescent="0.25">
      <c r="A9" s="133" t="s">
        <v>5</v>
      </c>
      <c r="B9" s="7"/>
      <c r="C9" s="54">
        <v>169461</v>
      </c>
      <c r="D9" s="54">
        <v>14793</v>
      </c>
      <c r="E9" s="13">
        <f>D9/C9*1000</f>
        <v>87.294421725352734</v>
      </c>
      <c r="F9" s="13"/>
      <c r="G9" s="54">
        <v>188010</v>
      </c>
      <c r="H9" s="54">
        <v>11649</v>
      </c>
      <c r="I9" s="179">
        <f>H9/G9*1000</f>
        <v>61.959470240944626</v>
      </c>
      <c r="J9" s="8"/>
      <c r="K9" s="54">
        <v>205461</v>
      </c>
      <c r="L9" s="54">
        <v>9448</v>
      </c>
      <c r="M9" s="179">
        <f>L9/K9*1000</f>
        <v>45.984396065433344</v>
      </c>
      <c r="N9" s="8"/>
      <c r="O9" s="54">
        <v>135488</v>
      </c>
      <c r="P9" s="54">
        <v>7626</v>
      </c>
      <c r="Q9" s="179">
        <f>P9/O9*1000</f>
        <v>56.285427491733586</v>
      </c>
      <c r="R9" s="8"/>
      <c r="S9" s="54">
        <v>123262</v>
      </c>
      <c r="T9" s="54">
        <v>6248</v>
      </c>
      <c r="U9" s="179">
        <f>T9/S9*1000</f>
        <v>50.688776751959246</v>
      </c>
      <c r="V9" s="8"/>
      <c r="W9" s="54">
        <v>127789</v>
      </c>
      <c r="X9" s="54">
        <v>6083</v>
      </c>
      <c r="Y9" s="179">
        <f>X9/W9*1000</f>
        <v>47.601906267362601</v>
      </c>
      <c r="Z9" s="8"/>
      <c r="AA9" s="54">
        <v>114715</v>
      </c>
      <c r="AB9" s="54">
        <v>6544</v>
      </c>
      <c r="AC9" s="13">
        <f>AB9/AA9*1000</f>
        <v>57.045722006712282</v>
      </c>
      <c r="AD9" s="13"/>
      <c r="AE9" s="13">
        <f>(AA9-W9)/W9*100</f>
        <v>-10.230927544624342</v>
      </c>
      <c r="AF9" s="13">
        <f>(AB9-X9)/X9*100</f>
        <v>7.5784974519151742</v>
      </c>
      <c r="AG9" s="13">
        <f>(AC9-Y9)/Y9*100</f>
        <v>19.839154521054684</v>
      </c>
      <c r="AH9" s="13"/>
      <c r="AI9" s="13">
        <f>(AA9-C9)/C9*100</f>
        <v>-32.305958303090385</v>
      </c>
      <c r="AJ9" s="13">
        <f>(AB9-D9)/D9*100</f>
        <v>-55.762860812546478</v>
      </c>
      <c r="AK9" s="13">
        <f>(AC9-E9)/E9*100</f>
        <v>-34.651354715206715</v>
      </c>
    </row>
    <row r="10" spans="1:39" x14ac:dyDescent="0.25">
      <c r="A10" s="133" t="s">
        <v>6</v>
      </c>
      <c r="B10" s="7"/>
      <c r="C10" s="54">
        <v>1784179</v>
      </c>
      <c r="D10" s="54">
        <v>126371</v>
      </c>
      <c r="E10" s="13">
        <f t="shared" si="0"/>
        <v>70.828655644977331</v>
      </c>
      <c r="F10" s="13"/>
      <c r="G10" s="54">
        <v>1935059</v>
      </c>
      <c r="H10" s="54">
        <v>99903</v>
      </c>
      <c r="I10" s="179">
        <f t="shared" si="5"/>
        <v>51.627883180822913</v>
      </c>
      <c r="J10" s="8"/>
      <c r="K10" s="54">
        <v>1989485</v>
      </c>
      <c r="L10" s="54">
        <v>82485</v>
      </c>
      <c r="M10" s="179">
        <f t="shared" si="6"/>
        <v>41.460478465532539</v>
      </c>
      <c r="N10" s="8"/>
      <c r="O10" s="54">
        <v>1628326</v>
      </c>
      <c r="P10" s="54">
        <v>64529</v>
      </c>
      <c r="Q10" s="179">
        <f t="shared" si="1"/>
        <v>39.629042341644116</v>
      </c>
      <c r="R10" s="8"/>
      <c r="S10" s="54">
        <v>1584707</v>
      </c>
      <c r="T10" s="54">
        <v>55205</v>
      </c>
      <c r="U10" s="179">
        <f t="shared" si="2"/>
        <v>34.83609272881359</v>
      </c>
      <c r="V10" s="8"/>
      <c r="W10" s="54">
        <v>1606403</v>
      </c>
      <c r="X10" s="54">
        <v>47718</v>
      </c>
      <c r="Y10" s="179">
        <f t="shared" si="3"/>
        <v>29.704874804143167</v>
      </c>
      <c r="Z10" s="8"/>
      <c r="AA10" s="54">
        <v>1671164</v>
      </c>
      <c r="AB10" s="54">
        <v>43459</v>
      </c>
      <c r="AC10" s="13">
        <f t="shared" si="4"/>
        <v>26.005227494129841</v>
      </c>
      <c r="AD10" s="13"/>
      <c r="AE10" s="13">
        <f t="shared" si="7"/>
        <v>4.031429224173511</v>
      </c>
      <c r="AF10" s="13">
        <f t="shared" si="8"/>
        <v>-8.9253531162244855</v>
      </c>
      <c r="AG10" s="13">
        <f t="shared" si="9"/>
        <v>-12.454680702769053</v>
      </c>
      <c r="AH10" s="13"/>
      <c r="AI10" s="13">
        <f t="shared" si="10"/>
        <v>-6.3342859657018717</v>
      </c>
      <c r="AJ10" s="13">
        <f t="shared" si="11"/>
        <v>-65.609989633697609</v>
      </c>
      <c r="AK10" s="13">
        <f t="shared" si="12"/>
        <v>-63.284313026525794</v>
      </c>
    </row>
    <row r="11" spans="1:39" s="60" customFormat="1" x14ac:dyDescent="0.25">
      <c r="A11" s="250" t="s">
        <v>118</v>
      </c>
      <c r="B11" s="58"/>
      <c r="C11" s="115">
        <v>29900</v>
      </c>
      <c r="D11" s="115">
        <v>3529</v>
      </c>
      <c r="E11" s="59">
        <f t="shared" si="0"/>
        <v>118.02675585284281</v>
      </c>
      <c r="F11" s="59"/>
      <c r="G11" s="115">
        <v>25300</v>
      </c>
      <c r="H11" s="115">
        <v>2756</v>
      </c>
      <c r="I11" s="187">
        <f t="shared" si="5"/>
        <v>108.93280632411067</v>
      </c>
      <c r="J11" s="187"/>
      <c r="K11" s="115">
        <v>25216</v>
      </c>
      <c r="L11" s="115">
        <v>2457</v>
      </c>
      <c r="M11" s="179">
        <f t="shared" si="6"/>
        <v>97.438134517766485</v>
      </c>
      <c r="N11" s="187"/>
      <c r="O11" s="115">
        <v>18986</v>
      </c>
      <c r="P11" s="115">
        <v>2157</v>
      </c>
      <c r="Q11" s="179">
        <f t="shared" si="1"/>
        <v>113.61002844200991</v>
      </c>
      <c r="R11" s="187"/>
      <c r="S11" s="115">
        <v>16479</v>
      </c>
      <c r="T11" s="115">
        <v>1655</v>
      </c>
      <c r="U11" s="179">
        <f t="shared" si="2"/>
        <v>100.43085138661327</v>
      </c>
      <c r="V11" s="187"/>
      <c r="W11" s="115">
        <v>14130</v>
      </c>
      <c r="X11" s="115">
        <v>1451</v>
      </c>
      <c r="Y11" s="179">
        <f t="shared" si="3"/>
        <v>102.689313517339</v>
      </c>
      <c r="Z11" s="187"/>
      <c r="AA11" s="115">
        <v>14818</v>
      </c>
      <c r="AB11" s="115">
        <v>1424</v>
      </c>
      <c r="AC11" s="59">
        <f t="shared" si="4"/>
        <v>96.099338642191924</v>
      </c>
      <c r="AD11" s="59"/>
      <c r="AE11" s="59">
        <f t="shared" si="7"/>
        <v>4.8690728945506017</v>
      </c>
      <c r="AF11" s="59">
        <f t="shared" si="8"/>
        <v>-1.8607856650585803</v>
      </c>
      <c r="AG11" s="13">
        <f t="shared" si="9"/>
        <v>-6.4173911086029083</v>
      </c>
      <c r="AH11" s="59"/>
      <c r="AI11" s="59">
        <f t="shared" si="10"/>
        <v>-50.441471571906362</v>
      </c>
      <c r="AJ11" s="59">
        <f t="shared" si="11"/>
        <v>-59.64862567299518</v>
      </c>
      <c r="AK11" s="13">
        <f t="shared" si="12"/>
        <v>-18.578344420472131</v>
      </c>
      <c r="AL11" s="58"/>
    </row>
    <row r="12" spans="1:39" s="180" customFormat="1" x14ac:dyDescent="0.25">
      <c r="A12" s="180" t="s">
        <v>3</v>
      </c>
      <c r="B12" s="185"/>
      <c r="C12" s="182">
        <v>13564</v>
      </c>
      <c r="D12" s="182">
        <v>1435</v>
      </c>
      <c r="E12" s="181">
        <f t="shared" si="0"/>
        <v>105.79475081097021</v>
      </c>
      <c r="F12" s="181"/>
      <c r="G12" s="182">
        <v>11543</v>
      </c>
      <c r="H12" s="182">
        <v>1076</v>
      </c>
      <c r="I12" s="179">
        <f t="shared" si="5"/>
        <v>93.216668110543182</v>
      </c>
      <c r="J12" s="38"/>
      <c r="K12" s="182">
        <v>11828</v>
      </c>
      <c r="L12" s="182">
        <v>1000</v>
      </c>
      <c r="M12" s="179">
        <f t="shared" si="6"/>
        <v>84.545147108555966</v>
      </c>
      <c r="N12" s="38"/>
      <c r="O12" s="182">
        <v>8448</v>
      </c>
      <c r="P12" s="182">
        <v>869</v>
      </c>
      <c r="Q12" s="179">
        <f t="shared" si="1"/>
        <v>102.86458333333333</v>
      </c>
      <c r="R12" s="38"/>
      <c r="S12" s="182">
        <v>7366</v>
      </c>
      <c r="T12" s="182">
        <v>696</v>
      </c>
      <c r="U12" s="179">
        <f t="shared" si="2"/>
        <v>94.488188976377955</v>
      </c>
      <c r="V12" s="38"/>
      <c r="W12" s="182">
        <v>6771</v>
      </c>
      <c r="X12" s="182">
        <v>583</v>
      </c>
      <c r="Y12" s="179">
        <f t="shared" si="3"/>
        <v>86.102495938561503</v>
      </c>
      <c r="Z12" s="38"/>
      <c r="AA12" s="182">
        <v>9047</v>
      </c>
      <c r="AB12" s="182">
        <v>628</v>
      </c>
      <c r="AC12" s="181">
        <f t="shared" si="4"/>
        <v>69.415275782027194</v>
      </c>
      <c r="AD12" s="181"/>
      <c r="AE12" s="181">
        <f t="shared" si="7"/>
        <v>33.613941810663121</v>
      </c>
      <c r="AF12" s="181">
        <f t="shared" si="8"/>
        <v>7.7186963979416809</v>
      </c>
      <c r="AG12" s="13">
        <f t="shared" si="9"/>
        <v>-19.380646257271668</v>
      </c>
      <c r="AH12" s="181"/>
      <c r="AI12" s="181">
        <f t="shared" si="10"/>
        <v>-33.301386021822474</v>
      </c>
      <c r="AJ12" s="181">
        <f t="shared" si="11"/>
        <v>-56.236933797909408</v>
      </c>
      <c r="AK12" s="13">
        <f t="shared" si="12"/>
        <v>-34.386843156277571</v>
      </c>
      <c r="AL12" s="185"/>
    </row>
    <row r="13" spans="1:39" s="180" customFormat="1" x14ac:dyDescent="0.25">
      <c r="A13" s="185" t="s">
        <v>4</v>
      </c>
      <c r="B13" s="185"/>
      <c r="C13" s="182">
        <v>16336</v>
      </c>
      <c r="D13" s="182">
        <v>2094</v>
      </c>
      <c r="E13" s="181">
        <f t="shared" si="0"/>
        <v>128.18315377081294</v>
      </c>
      <c r="F13" s="181"/>
      <c r="G13" s="182">
        <v>13757</v>
      </c>
      <c r="H13" s="182">
        <v>1680</v>
      </c>
      <c r="I13" s="179">
        <f t="shared" si="5"/>
        <v>122.11964817910882</v>
      </c>
      <c r="J13" s="38"/>
      <c r="K13" s="182">
        <v>13388</v>
      </c>
      <c r="L13" s="182">
        <v>1457</v>
      </c>
      <c r="M13" s="179">
        <f t="shared" si="6"/>
        <v>108.82880191216015</v>
      </c>
      <c r="N13" s="38"/>
      <c r="O13" s="182">
        <v>10538</v>
      </c>
      <c r="P13" s="182">
        <v>1288</v>
      </c>
      <c r="Q13" s="179">
        <f t="shared" si="1"/>
        <v>122.22433099259821</v>
      </c>
      <c r="R13" s="38"/>
      <c r="S13" s="182">
        <v>9113</v>
      </c>
      <c r="T13" s="182">
        <v>959</v>
      </c>
      <c r="U13" s="179">
        <f t="shared" si="2"/>
        <v>105.2342806979041</v>
      </c>
      <c r="V13" s="38"/>
      <c r="W13" s="182">
        <v>7359</v>
      </c>
      <c r="X13" s="182">
        <v>868</v>
      </c>
      <c r="Y13" s="179">
        <f t="shared" si="3"/>
        <v>117.95080853376817</v>
      </c>
      <c r="Z13" s="38"/>
      <c r="AA13" s="182">
        <v>5771</v>
      </c>
      <c r="AB13" s="182">
        <v>796</v>
      </c>
      <c r="AC13" s="181">
        <f t="shared" si="4"/>
        <v>137.93103448275861</v>
      </c>
      <c r="AD13" s="181"/>
      <c r="AE13" s="181">
        <f t="shared" si="7"/>
        <v>-21.579018888435929</v>
      </c>
      <c r="AF13" s="181">
        <f t="shared" si="8"/>
        <v>-8.2949308755760374</v>
      </c>
      <c r="AG13" s="13">
        <f t="shared" si="9"/>
        <v>16.939456539011594</v>
      </c>
      <c r="AH13" s="181"/>
      <c r="AI13" s="181">
        <f t="shared" si="10"/>
        <v>-64.673114593535757</v>
      </c>
      <c r="AJ13" s="181">
        <f t="shared" si="11"/>
        <v>-61.98662846227316</v>
      </c>
      <c r="AK13" s="13">
        <f t="shared" si="12"/>
        <v>7.604650396864586</v>
      </c>
      <c r="AL13" s="185"/>
    </row>
    <row r="14" spans="1:39" x14ac:dyDescent="0.25">
      <c r="A14" s="133" t="s">
        <v>7</v>
      </c>
      <c r="B14" s="7"/>
      <c r="C14" s="54">
        <v>572948</v>
      </c>
      <c r="D14" s="54">
        <v>39324</v>
      </c>
      <c r="E14" s="13">
        <f t="shared" si="0"/>
        <v>68.634500862207389</v>
      </c>
      <c r="F14" s="13"/>
      <c r="G14" s="54">
        <v>625815</v>
      </c>
      <c r="H14" s="54">
        <v>29196</v>
      </c>
      <c r="I14" s="179">
        <f t="shared" si="5"/>
        <v>46.6527647947077</v>
      </c>
      <c r="J14" s="8"/>
      <c r="K14" s="54">
        <v>636910</v>
      </c>
      <c r="L14" s="54">
        <v>23354</v>
      </c>
      <c r="M14" s="179">
        <f t="shared" si="6"/>
        <v>36.667661051011912</v>
      </c>
      <c r="N14" s="8"/>
      <c r="O14" s="54">
        <v>487708</v>
      </c>
      <c r="P14" s="54">
        <v>18855</v>
      </c>
      <c r="Q14" s="179">
        <f t="shared" si="1"/>
        <v>38.660427960993054</v>
      </c>
      <c r="R14" s="8"/>
      <c r="S14" s="54">
        <v>465102</v>
      </c>
      <c r="T14" s="54">
        <v>15826</v>
      </c>
      <c r="U14" s="179">
        <f t="shared" si="2"/>
        <v>34.026944627200052</v>
      </c>
      <c r="V14" s="8"/>
      <c r="W14" s="54">
        <v>457606</v>
      </c>
      <c r="X14" s="54">
        <v>15296</v>
      </c>
      <c r="Y14" s="179">
        <f t="shared" si="3"/>
        <v>33.426135146829374</v>
      </c>
      <c r="Z14" s="8"/>
      <c r="AA14" s="54">
        <v>472978</v>
      </c>
      <c r="AB14" s="54">
        <v>13699</v>
      </c>
      <c r="AC14" s="13">
        <f t="shared" si="4"/>
        <v>28.963292161580455</v>
      </c>
      <c r="AD14" s="13"/>
      <c r="AE14" s="13">
        <f t="shared" si="7"/>
        <v>3.3592216885268109</v>
      </c>
      <c r="AF14" s="13">
        <f t="shared" si="8"/>
        <v>-10.440638075313807</v>
      </c>
      <c r="AG14" s="13">
        <f t="shared" si="9"/>
        <v>-13.351358048560517</v>
      </c>
      <c r="AH14" s="13"/>
      <c r="AI14" s="13">
        <f t="shared" si="10"/>
        <v>-17.448354824521598</v>
      </c>
      <c r="AJ14" s="13">
        <f t="shared" si="11"/>
        <v>-65.163767673685285</v>
      </c>
      <c r="AK14" s="13">
        <f t="shared" si="12"/>
        <v>-57.80068071052488</v>
      </c>
    </row>
    <row r="15" spans="1:39" x14ac:dyDescent="0.25">
      <c r="A15" s="133" t="s">
        <v>50</v>
      </c>
      <c r="B15" s="7"/>
      <c r="C15" s="54">
        <v>91281</v>
      </c>
      <c r="D15" s="54">
        <v>8131</v>
      </c>
      <c r="E15" s="13">
        <f t="shared" si="0"/>
        <v>89.076587679801932</v>
      </c>
      <c r="F15" s="13"/>
      <c r="G15" s="54">
        <v>77844</v>
      </c>
      <c r="H15" s="54">
        <v>6259</v>
      </c>
      <c r="I15" s="179">
        <f t="shared" si="5"/>
        <v>80.404398540671082</v>
      </c>
      <c r="J15" s="8"/>
      <c r="K15" s="54">
        <v>78490</v>
      </c>
      <c r="L15" s="54">
        <v>5294</v>
      </c>
      <c r="M15" s="179">
        <f t="shared" si="6"/>
        <v>67.44808255828768</v>
      </c>
      <c r="N15" s="8"/>
      <c r="O15" s="54">
        <v>57292</v>
      </c>
      <c r="P15" s="54">
        <v>3879</v>
      </c>
      <c r="Q15" s="179">
        <f t="shared" si="1"/>
        <v>67.705787893597716</v>
      </c>
      <c r="R15" s="8"/>
      <c r="S15" s="54">
        <v>54302</v>
      </c>
      <c r="T15" s="54">
        <v>3489</v>
      </c>
      <c r="U15" s="179">
        <f t="shared" si="2"/>
        <v>64.251777098449409</v>
      </c>
      <c r="V15" s="8"/>
      <c r="W15" s="54">
        <v>46292</v>
      </c>
      <c r="X15" s="54">
        <v>3517</v>
      </c>
      <c r="Y15" s="179">
        <f t="shared" si="3"/>
        <v>75.974250410438088</v>
      </c>
      <c r="Z15" s="8"/>
      <c r="AA15" s="54">
        <v>48885</v>
      </c>
      <c r="AB15" s="54">
        <v>2727</v>
      </c>
      <c r="AC15" s="13">
        <f t="shared" si="4"/>
        <v>55.783982816814969</v>
      </c>
      <c r="AD15" s="13"/>
      <c r="AE15" s="13">
        <f t="shared" si="7"/>
        <v>5.6013998099023592</v>
      </c>
      <c r="AF15" s="13">
        <f t="shared" si="8"/>
        <v>-22.462325845891385</v>
      </c>
      <c r="AG15" s="13">
        <f t="shared" si="9"/>
        <v>-26.575145505942604</v>
      </c>
      <c r="AH15" s="13"/>
      <c r="AI15" s="13">
        <f t="shared" si="10"/>
        <v>-46.445591086863644</v>
      </c>
      <c r="AJ15" s="13">
        <f t="shared" si="11"/>
        <v>-66.46168982904932</v>
      </c>
      <c r="AK15" s="13">
        <f t="shared" si="12"/>
        <v>-37.375258449124502</v>
      </c>
    </row>
    <row r="16" spans="1:39" x14ac:dyDescent="0.25">
      <c r="A16" s="133" t="s">
        <v>8</v>
      </c>
      <c r="B16" s="7"/>
      <c r="C16" s="54">
        <v>683331</v>
      </c>
      <c r="D16" s="54">
        <v>48819</v>
      </c>
      <c r="E16" s="13">
        <f t="shared" si="0"/>
        <v>71.442682975015032</v>
      </c>
      <c r="F16" s="13"/>
      <c r="G16" s="54">
        <v>735807</v>
      </c>
      <c r="H16" s="54">
        <v>37460</v>
      </c>
      <c r="I16" s="179">
        <f t="shared" si="5"/>
        <v>50.910089194584991</v>
      </c>
      <c r="J16" s="8"/>
      <c r="K16" s="54">
        <v>767633</v>
      </c>
      <c r="L16" s="54">
        <v>29539</v>
      </c>
      <c r="M16" s="179">
        <f t="shared" si="6"/>
        <v>38.480628112652795</v>
      </c>
      <c r="N16" s="8"/>
      <c r="O16" s="54">
        <v>550939</v>
      </c>
      <c r="P16" s="54">
        <v>24773</v>
      </c>
      <c r="Q16" s="179">
        <f t="shared" si="1"/>
        <v>44.965050577287144</v>
      </c>
      <c r="R16" s="8"/>
      <c r="S16" s="54">
        <v>536770</v>
      </c>
      <c r="T16" s="54">
        <v>21734</v>
      </c>
      <c r="U16" s="179">
        <f t="shared" si="2"/>
        <v>40.490340369245672</v>
      </c>
      <c r="V16" s="8"/>
      <c r="W16" s="54">
        <v>435951</v>
      </c>
      <c r="X16" s="54">
        <v>19425</v>
      </c>
      <c r="Y16" s="179">
        <f t="shared" si="3"/>
        <v>44.557759931735447</v>
      </c>
      <c r="Z16" s="8"/>
      <c r="AA16" s="54">
        <v>466674</v>
      </c>
      <c r="AB16" s="54">
        <v>17390</v>
      </c>
      <c r="AC16" s="13">
        <f t="shared" si="4"/>
        <v>37.263700141854912</v>
      </c>
      <c r="AD16" s="13"/>
      <c r="AE16" s="13">
        <f t="shared" si="7"/>
        <v>7.0473516519058341</v>
      </c>
      <c r="AF16" s="13">
        <f t="shared" si="8"/>
        <v>-10.476190476190476</v>
      </c>
      <c r="AG16" s="13">
        <f t="shared" si="9"/>
        <v>-16.369897860788722</v>
      </c>
      <c r="AH16" s="13"/>
      <c r="AI16" s="13">
        <f t="shared" si="10"/>
        <v>-31.706010703451181</v>
      </c>
      <c r="AJ16" s="13">
        <f t="shared" si="11"/>
        <v>-64.378623077080647</v>
      </c>
      <c r="AK16" s="13">
        <f t="shared" si="12"/>
        <v>-47.841124394940785</v>
      </c>
    </row>
    <row r="17" spans="1:38" x14ac:dyDescent="0.25">
      <c r="A17" s="7" t="s">
        <v>9</v>
      </c>
      <c r="B17" s="7"/>
      <c r="C17" s="54">
        <v>732836</v>
      </c>
      <c r="D17" s="54">
        <v>54776</v>
      </c>
      <c r="E17" s="13">
        <f t="shared" si="0"/>
        <v>74.745236314809858</v>
      </c>
      <c r="F17" s="13"/>
      <c r="G17" s="54">
        <v>681510</v>
      </c>
      <c r="H17" s="54">
        <v>41700</v>
      </c>
      <c r="I17" s="179">
        <f t="shared" si="5"/>
        <v>61.187656820883042</v>
      </c>
      <c r="J17" s="8"/>
      <c r="K17" s="54">
        <v>703974</v>
      </c>
      <c r="L17" s="54">
        <v>34421</v>
      </c>
      <c r="M17" s="179">
        <f t="shared" si="6"/>
        <v>48.895271700375297</v>
      </c>
      <c r="N17" s="8"/>
      <c r="O17" s="54">
        <v>541558</v>
      </c>
      <c r="P17" s="54">
        <v>27163</v>
      </c>
      <c r="Q17" s="179">
        <f t="shared" si="1"/>
        <v>50.157139216852116</v>
      </c>
      <c r="R17" s="8"/>
      <c r="S17" s="54">
        <v>489431</v>
      </c>
      <c r="T17" s="54">
        <v>23073</v>
      </c>
      <c r="U17" s="179">
        <f t="shared" si="2"/>
        <v>47.142498125374161</v>
      </c>
      <c r="V17" s="8"/>
      <c r="W17" s="54">
        <v>458219</v>
      </c>
      <c r="X17" s="54">
        <v>20648</v>
      </c>
      <c r="Y17" s="179">
        <f t="shared" si="3"/>
        <v>45.061422594872759</v>
      </c>
      <c r="Z17" s="8"/>
      <c r="AA17" s="54">
        <v>410585</v>
      </c>
      <c r="AB17" s="54">
        <v>20024</v>
      </c>
      <c r="AC17" s="13">
        <f t="shared" si="4"/>
        <v>48.769438727669055</v>
      </c>
      <c r="AD17" s="13"/>
      <c r="AE17" s="13">
        <f t="shared" si="7"/>
        <v>-10.395465923499463</v>
      </c>
      <c r="AF17" s="13">
        <f t="shared" si="8"/>
        <v>-3.0220844633862844</v>
      </c>
      <c r="AG17" s="13">
        <f t="shared" si="9"/>
        <v>8.228803973042357</v>
      </c>
      <c r="AH17" s="13"/>
      <c r="AI17" s="13">
        <f t="shared" si="10"/>
        <v>-43.973139965831372</v>
      </c>
      <c r="AJ17" s="13">
        <f t="shared" si="11"/>
        <v>-63.443844019278515</v>
      </c>
      <c r="AK17" s="13">
        <f t="shared" si="12"/>
        <v>-34.752445597652112</v>
      </c>
    </row>
    <row r="18" spans="1:38" x14ac:dyDescent="0.25">
      <c r="A18" s="133" t="s">
        <v>10</v>
      </c>
      <c r="B18" s="7"/>
      <c r="C18" s="54">
        <v>178449</v>
      </c>
      <c r="D18" s="54">
        <v>18633</v>
      </c>
      <c r="E18" s="13">
        <f t="shared" si="0"/>
        <v>104.41638787552746</v>
      </c>
      <c r="F18" s="13"/>
      <c r="G18" s="54">
        <v>173740</v>
      </c>
      <c r="H18" s="54">
        <v>14426</v>
      </c>
      <c r="I18" s="179">
        <f t="shared" si="5"/>
        <v>83.032116956371596</v>
      </c>
      <c r="J18" s="8"/>
      <c r="K18" s="54">
        <v>165857</v>
      </c>
      <c r="L18" s="54">
        <v>10333</v>
      </c>
      <c r="M18" s="179">
        <f t="shared" si="6"/>
        <v>62.300656589712823</v>
      </c>
      <c r="N18" s="8"/>
      <c r="O18" s="54">
        <v>127855</v>
      </c>
      <c r="P18" s="54">
        <v>7822</v>
      </c>
      <c r="Q18" s="179">
        <f t="shared" si="1"/>
        <v>61.178678972273275</v>
      </c>
      <c r="R18" s="8"/>
      <c r="S18" s="54">
        <v>125916</v>
      </c>
      <c r="T18" s="54">
        <v>6319</v>
      </c>
      <c r="U18" s="179">
        <f t="shared" si="2"/>
        <v>50.184249817338547</v>
      </c>
      <c r="V18" s="8"/>
      <c r="W18" s="54">
        <v>116381</v>
      </c>
      <c r="X18" s="54">
        <v>5432</v>
      </c>
      <c r="Y18" s="179">
        <f t="shared" si="3"/>
        <v>46.67428532148719</v>
      </c>
      <c r="Z18" s="8"/>
      <c r="AA18" s="54">
        <v>128121</v>
      </c>
      <c r="AB18" s="54">
        <v>4714</v>
      </c>
      <c r="AC18" s="13">
        <f t="shared" si="4"/>
        <v>36.793343792196438</v>
      </c>
      <c r="AD18" s="13"/>
      <c r="AE18" s="13">
        <f t="shared" si="7"/>
        <v>10.087557247317001</v>
      </c>
      <c r="AF18" s="13">
        <f t="shared" si="8"/>
        <v>-13.217967599410899</v>
      </c>
      <c r="AG18" s="13">
        <f t="shared" si="9"/>
        <v>-21.169989987488712</v>
      </c>
      <c r="AH18" s="13"/>
      <c r="AI18" s="13">
        <f t="shared" si="10"/>
        <v>-28.203015987761209</v>
      </c>
      <c r="AJ18" s="13">
        <f t="shared" si="11"/>
        <v>-74.700799656523373</v>
      </c>
      <c r="AK18" s="13">
        <f t="shared" si="12"/>
        <v>-64.762864775539839</v>
      </c>
    </row>
    <row r="19" spans="1:38" x14ac:dyDescent="0.25">
      <c r="A19" s="133" t="s">
        <v>11</v>
      </c>
      <c r="B19" s="7"/>
      <c r="C19" s="54">
        <v>280830</v>
      </c>
      <c r="D19" s="54">
        <v>29897</v>
      </c>
      <c r="E19" s="13">
        <f t="shared" si="0"/>
        <v>106.4594238507282</v>
      </c>
      <c r="F19" s="13"/>
      <c r="G19" s="54">
        <v>251757</v>
      </c>
      <c r="H19" s="54">
        <v>21567</v>
      </c>
      <c r="I19" s="179">
        <f t="shared" si="5"/>
        <v>85.665939775259474</v>
      </c>
      <c r="J19" s="8"/>
      <c r="K19" s="54">
        <v>223442</v>
      </c>
      <c r="L19" s="54">
        <v>17139</v>
      </c>
      <c r="M19" s="179">
        <f t="shared" si="6"/>
        <v>76.704469168732828</v>
      </c>
      <c r="N19" s="8"/>
      <c r="O19" s="54">
        <v>185754</v>
      </c>
      <c r="P19" s="54">
        <v>12360</v>
      </c>
      <c r="Q19" s="179">
        <f t="shared" si="1"/>
        <v>66.539616912690974</v>
      </c>
      <c r="R19" s="8"/>
      <c r="S19" s="54">
        <v>166137</v>
      </c>
      <c r="T19" s="54">
        <v>8551</v>
      </c>
      <c r="U19" s="179">
        <f t="shared" si="2"/>
        <v>51.469570294395588</v>
      </c>
      <c r="V19" s="8"/>
      <c r="W19" s="54">
        <v>145214</v>
      </c>
      <c r="X19" s="54">
        <v>7600</v>
      </c>
      <c r="Y19" s="179">
        <f t="shared" si="3"/>
        <v>52.336551572162463</v>
      </c>
      <c r="Z19" s="8"/>
      <c r="AA19" s="54">
        <v>147676</v>
      </c>
      <c r="AB19" s="54">
        <v>6316</v>
      </c>
      <c r="AC19" s="13">
        <f t="shared" si="4"/>
        <v>42.769305777512933</v>
      </c>
      <c r="AD19" s="13"/>
      <c r="AE19" s="13">
        <f t="shared" si="7"/>
        <v>1.6954288154034733</v>
      </c>
      <c r="AF19" s="13">
        <f t="shared" si="8"/>
        <v>-16.894736842105264</v>
      </c>
      <c r="AG19" s="13">
        <f t="shared" si="9"/>
        <v>-18.280237247687328</v>
      </c>
      <c r="AH19" s="13"/>
      <c r="AI19" s="13">
        <f t="shared" si="10"/>
        <v>-47.414450023145676</v>
      </c>
      <c r="AJ19" s="13">
        <f t="shared" si="11"/>
        <v>-78.874134528548012</v>
      </c>
      <c r="AK19" s="13">
        <f t="shared" si="12"/>
        <v>-59.825721171023993</v>
      </c>
    </row>
    <row r="20" spans="1:38" x14ac:dyDescent="0.25">
      <c r="A20" s="133" t="s">
        <v>12</v>
      </c>
      <c r="B20" s="7"/>
      <c r="C20" s="54">
        <v>1435473</v>
      </c>
      <c r="D20" s="54">
        <v>108510</v>
      </c>
      <c r="E20" s="13">
        <f t="shared" si="0"/>
        <v>75.591808414369339</v>
      </c>
      <c r="F20" s="13"/>
      <c r="G20" s="54">
        <v>1483220</v>
      </c>
      <c r="H20" s="54">
        <v>87074</v>
      </c>
      <c r="I20" s="179">
        <f t="shared" si="5"/>
        <v>58.706058440420165</v>
      </c>
      <c r="J20" s="8"/>
      <c r="K20" s="54">
        <v>1711168</v>
      </c>
      <c r="L20" s="54">
        <v>75405</v>
      </c>
      <c r="M20" s="179">
        <f t="shared" si="6"/>
        <v>44.066392078393243</v>
      </c>
      <c r="N20" s="8"/>
      <c r="O20" s="54">
        <v>1307730</v>
      </c>
      <c r="P20" s="54">
        <v>58440</v>
      </c>
      <c r="Q20" s="179">
        <f t="shared" si="1"/>
        <v>44.688123695258192</v>
      </c>
      <c r="R20" s="8"/>
      <c r="S20" s="54">
        <v>1234617</v>
      </c>
      <c r="T20" s="54">
        <v>54617</v>
      </c>
      <c r="U20" s="179">
        <f t="shared" si="2"/>
        <v>44.238010654316277</v>
      </c>
      <c r="V20" s="8"/>
      <c r="W20" s="54">
        <v>1278128</v>
      </c>
      <c r="X20" s="54">
        <v>50434</v>
      </c>
      <c r="Y20" s="179">
        <f t="shared" si="3"/>
        <v>39.459271684839081</v>
      </c>
      <c r="Z20" s="8"/>
      <c r="AA20" s="54">
        <v>1116991</v>
      </c>
      <c r="AB20" s="54">
        <v>44960</v>
      </c>
      <c r="AC20" s="13">
        <f t="shared" si="4"/>
        <v>40.250995755561149</v>
      </c>
      <c r="AD20" s="13"/>
      <c r="AE20" s="13">
        <f t="shared" si="7"/>
        <v>-12.607266251893396</v>
      </c>
      <c r="AF20" s="13">
        <f t="shared" si="8"/>
        <v>-10.85378911052068</v>
      </c>
      <c r="AG20" s="13">
        <f t="shared" si="9"/>
        <v>2.0064335628025853</v>
      </c>
      <c r="AH20" s="13"/>
      <c r="AI20" s="13">
        <f t="shared" si="10"/>
        <v>-22.186554536379298</v>
      </c>
      <c r="AJ20" s="13">
        <f t="shared" si="11"/>
        <v>-58.566030780573222</v>
      </c>
      <c r="AK20" s="13">
        <f t="shared" si="12"/>
        <v>-46.752172490809485</v>
      </c>
    </row>
    <row r="21" spans="1:38" x14ac:dyDescent="0.25">
      <c r="A21" s="133" t="s">
        <v>13</v>
      </c>
      <c r="B21" s="7"/>
      <c r="C21" s="54">
        <v>203531</v>
      </c>
      <c r="D21" s="54">
        <v>29122</v>
      </c>
      <c r="E21" s="13">
        <f t="shared" si="0"/>
        <v>143.08385454795584</v>
      </c>
      <c r="F21" s="13"/>
      <c r="G21" s="54">
        <v>185020</v>
      </c>
      <c r="H21" s="54">
        <v>21942</v>
      </c>
      <c r="I21" s="179">
        <f t="shared" si="5"/>
        <v>118.59258458545021</v>
      </c>
      <c r="J21" s="8"/>
      <c r="K21" s="54">
        <v>192184</v>
      </c>
      <c r="L21" s="54">
        <v>16852</v>
      </c>
      <c r="M21" s="179">
        <f t="shared" si="6"/>
        <v>87.686800149856381</v>
      </c>
      <c r="N21" s="8"/>
      <c r="O21" s="54">
        <v>161640</v>
      </c>
      <c r="P21" s="54">
        <v>12255</v>
      </c>
      <c r="Q21" s="179">
        <f t="shared" si="1"/>
        <v>75.816629547141801</v>
      </c>
      <c r="R21" s="8"/>
      <c r="S21" s="54">
        <v>153154</v>
      </c>
      <c r="T21" s="54">
        <v>10635</v>
      </c>
      <c r="U21" s="179">
        <f t="shared" si="2"/>
        <v>69.439910155790898</v>
      </c>
      <c r="V21" s="8"/>
      <c r="W21" s="54">
        <v>148425</v>
      </c>
      <c r="X21" s="54">
        <v>9345</v>
      </c>
      <c r="Y21" s="179">
        <f t="shared" si="3"/>
        <v>62.961091460333506</v>
      </c>
      <c r="Z21" s="8"/>
      <c r="AA21" s="54">
        <v>127657</v>
      </c>
      <c r="AB21" s="54">
        <v>8796</v>
      </c>
      <c r="AC21" s="13">
        <f t="shared" si="4"/>
        <v>68.903389551689287</v>
      </c>
      <c r="AD21" s="13"/>
      <c r="AE21" s="13">
        <f t="shared" si="7"/>
        <v>-13.992251979114032</v>
      </c>
      <c r="AF21" s="13">
        <f t="shared" si="8"/>
        <v>-5.8747993579454256</v>
      </c>
      <c r="AG21" s="13">
        <f t="shared" si="9"/>
        <v>9.4380480921292857</v>
      </c>
      <c r="AH21" s="13"/>
      <c r="AI21" s="13">
        <f t="shared" si="10"/>
        <v>-37.278842043718157</v>
      </c>
      <c r="AJ21" s="13">
        <f t="shared" si="11"/>
        <v>-69.796030492411234</v>
      </c>
      <c r="AK21" s="13">
        <f t="shared" si="12"/>
        <v>-51.844049931856084</v>
      </c>
    </row>
    <row r="22" spans="1:38" x14ac:dyDescent="0.25">
      <c r="A22" s="133" t="s">
        <v>14</v>
      </c>
      <c r="B22" s="7"/>
      <c r="C22" s="54">
        <v>40868</v>
      </c>
      <c r="D22" s="54">
        <v>5028</v>
      </c>
      <c r="E22" s="13">
        <f t="shared" si="0"/>
        <v>123.0302437114613</v>
      </c>
      <c r="F22" s="13"/>
      <c r="G22" s="54">
        <v>35869</v>
      </c>
      <c r="H22" s="54">
        <v>4019</v>
      </c>
      <c r="I22" s="179">
        <f t="shared" si="5"/>
        <v>112.04661406785804</v>
      </c>
      <c r="J22" s="8"/>
      <c r="K22" s="54">
        <v>38103</v>
      </c>
      <c r="L22" s="54">
        <v>3649</v>
      </c>
      <c r="M22" s="179">
        <f t="shared" si="6"/>
        <v>95.766737527228827</v>
      </c>
      <c r="N22" s="8"/>
      <c r="O22" s="54">
        <v>37275</v>
      </c>
      <c r="P22" s="54">
        <v>3007</v>
      </c>
      <c r="Q22" s="179">
        <f t="shared" si="1"/>
        <v>80.670690811535877</v>
      </c>
      <c r="R22" s="8"/>
      <c r="S22" s="54">
        <v>43459</v>
      </c>
      <c r="T22" s="54">
        <v>2609</v>
      </c>
      <c r="U22" s="179">
        <f t="shared" si="2"/>
        <v>60.03359488253296</v>
      </c>
      <c r="V22" s="8"/>
      <c r="W22" s="54">
        <v>41470</v>
      </c>
      <c r="X22" s="54">
        <v>2472</v>
      </c>
      <c r="Y22" s="179">
        <f t="shared" si="3"/>
        <v>59.609356161080299</v>
      </c>
      <c r="Z22" s="8"/>
      <c r="AA22" s="54">
        <v>35455</v>
      </c>
      <c r="AB22" s="54">
        <v>2248</v>
      </c>
      <c r="AC22" s="13">
        <f t="shared" si="4"/>
        <v>63.404315329290654</v>
      </c>
      <c r="AD22" s="13"/>
      <c r="AE22" s="13">
        <f t="shared" si="7"/>
        <v>-14.504461056185194</v>
      </c>
      <c r="AF22" s="13">
        <f t="shared" si="8"/>
        <v>-9.0614886731391593</v>
      </c>
      <c r="AG22" s="13">
        <f t="shared" si="9"/>
        <v>6.3663817437574197</v>
      </c>
      <c r="AH22" s="13"/>
      <c r="AI22" s="13">
        <f t="shared" si="10"/>
        <v>-13.245081726534208</v>
      </c>
      <c r="AJ22" s="13">
        <f t="shared" si="11"/>
        <v>-55.290373906125701</v>
      </c>
      <c r="AK22" s="13">
        <f t="shared" si="12"/>
        <v>-48.464447914131853</v>
      </c>
    </row>
    <row r="23" spans="1:38" x14ac:dyDescent="0.25">
      <c r="A23" s="133" t="s">
        <v>15</v>
      </c>
      <c r="B23" s="7"/>
      <c r="C23" s="54">
        <v>1484642</v>
      </c>
      <c r="D23" s="54">
        <v>152097</v>
      </c>
      <c r="E23" s="13">
        <f t="shared" si="0"/>
        <v>102.44691986350918</v>
      </c>
      <c r="F23" s="13"/>
      <c r="G23" s="54">
        <v>1513309</v>
      </c>
      <c r="H23" s="54">
        <v>117809</v>
      </c>
      <c r="I23" s="179">
        <f t="shared" si="5"/>
        <v>77.848608578948514</v>
      </c>
      <c r="J23" s="8"/>
      <c r="K23" s="54">
        <v>1523041</v>
      </c>
      <c r="L23" s="54">
        <v>93258</v>
      </c>
      <c r="M23" s="179">
        <f t="shared" si="6"/>
        <v>61.231444196183823</v>
      </c>
      <c r="N23" s="8"/>
      <c r="O23" s="54">
        <v>1289509</v>
      </c>
      <c r="P23" s="54">
        <v>73116</v>
      </c>
      <c r="Q23" s="179">
        <f t="shared" si="1"/>
        <v>56.700651178084058</v>
      </c>
      <c r="R23" s="8"/>
      <c r="S23" s="54">
        <v>1266446</v>
      </c>
      <c r="T23" s="54">
        <v>68017</v>
      </c>
      <c r="U23" s="179">
        <f t="shared" si="2"/>
        <v>53.706987901576539</v>
      </c>
      <c r="V23" s="8"/>
      <c r="W23" s="54">
        <v>1281908</v>
      </c>
      <c r="X23" s="54">
        <v>68527</v>
      </c>
      <c r="Y23" s="179">
        <f t="shared" si="3"/>
        <v>53.457034358159873</v>
      </c>
      <c r="Z23" s="8"/>
      <c r="AA23" s="54">
        <v>1260934</v>
      </c>
      <c r="AB23" s="54">
        <v>64269</v>
      </c>
      <c r="AC23" s="13">
        <f t="shared" si="4"/>
        <v>50.969360807147716</v>
      </c>
      <c r="AD23" s="13"/>
      <c r="AE23" s="13">
        <f t="shared" si="7"/>
        <v>-1.636154856666781</v>
      </c>
      <c r="AF23" s="13">
        <f t="shared" si="8"/>
        <v>-6.2136092343164009</v>
      </c>
      <c r="AG23" s="13">
        <f t="shared" si="9"/>
        <v>-4.6535943882424338</v>
      </c>
      <c r="AH23" s="13"/>
      <c r="AI23" s="13">
        <f t="shared" si="10"/>
        <v>-15.068144374199303</v>
      </c>
      <c r="AJ23" s="13">
        <f t="shared" si="11"/>
        <v>-57.744728692873629</v>
      </c>
      <c r="AK23" s="13">
        <f t="shared" si="12"/>
        <v>-50.248030028570327</v>
      </c>
    </row>
    <row r="24" spans="1:38" x14ac:dyDescent="0.25">
      <c r="A24" s="133" t="s">
        <v>16</v>
      </c>
      <c r="B24" s="7"/>
      <c r="C24" s="54">
        <v>1091853</v>
      </c>
      <c r="D24" s="54">
        <v>96140</v>
      </c>
      <c r="E24" s="13">
        <f t="shared" si="0"/>
        <v>88.052146213821814</v>
      </c>
      <c r="F24" s="13"/>
      <c r="G24" s="54">
        <v>1088688</v>
      </c>
      <c r="H24" s="54">
        <v>77489</v>
      </c>
      <c r="I24" s="179">
        <f t="shared" si="5"/>
        <v>71.1764986846553</v>
      </c>
      <c r="J24" s="8"/>
      <c r="K24" s="54">
        <v>1069011</v>
      </c>
      <c r="L24" s="54">
        <v>65656</v>
      </c>
      <c r="M24" s="179">
        <f t="shared" si="6"/>
        <v>61.417515816020604</v>
      </c>
      <c r="N24" s="8"/>
      <c r="O24" s="54">
        <v>849147</v>
      </c>
      <c r="P24" s="54">
        <v>48161</v>
      </c>
      <c r="Q24" s="179">
        <f t="shared" si="1"/>
        <v>56.716917094448895</v>
      </c>
      <c r="R24" s="8"/>
      <c r="S24" s="54">
        <v>826085</v>
      </c>
      <c r="T24" s="54">
        <v>41130</v>
      </c>
      <c r="U24" s="179">
        <f t="shared" si="2"/>
        <v>49.789065289891482</v>
      </c>
      <c r="V24" s="8"/>
      <c r="W24" s="54">
        <v>793724</v>
      </c>
      <c r="X24" s="54">
        <v>35152</v>
      </c>
      <c r="Y24" s="179">
        <f t="shared" si="3"/>
        <v>44.287434927002337</v>
      </c>
      <c r="Z24" s="8"/>
      <c r="AA24" s="54">
        <v>729384</v>
      </c>
      <c r="AB24" s="54">
        <v>30990</v>
      </c>
      <c r="AC24" s="13">
        <f t="shared" si="4"/>
        <v>42.48790760422493</v>
      </c>
      <c r="AD24" s="13"/>
      <c r="AE24" s="13">
        <f t="shared" si="7"/>
        <v>-8.1060922940467979</v>
      </c>
      <c r="AF24" s="13">
        <f t="shared" si="8"/>
        <v>-11.840009103322712</v>
      </c>
      <c r="AG24" s="13">
        <f t="shared" si="9"/>
        <v>-4.063290921552615</v>
      </c>
      <c r="AH24" s="13"/>
      <c r="AI24" s="13">
        <f t="shared" si="10"/>
        <v>-33.197600775928628</v>
      </c>
      <c r="AJ24" s="13">
        <f t="shared" si="11"/>
        <v>-67.765758269190769</v>
      </c>
      <c r="AK24" s="13">
        <f t="shared" si="12"/>
        <v>-51.746880194096313</v>
      </c>
    </row>
    <row r="25" spans="1:38" x14ac:dyDescent="0.25">
      <c r="A25" s="133" t="s">
        <v>17</v>
      </c>
      <c r="B25" s="7"/>
      <c r="C25" s="54">
        <v>81765</v>
      </c>
      <c r="D25" s="54">
        <v>11491</v>
      </c>
      <c r="E25" s="13">
        <f t="shared" si="0"/>
        <v>140.53690454350883</v>
      </c>
      <c r="F25" s="13"/>
      <c r="G25" s="54">
        <v>75866</v>
      </c>
      <c r="H25" s="54">
        <v>8807</v>
      </c>
      <c r="I25" s="179">
        <f t="shared" si="5"/>
        <v>116.08625734848285</v>
      </c>
      <c r="J25" s="8"/>
      <c r="K25" s="54">
        <v>69992</v>
      </c>
      <c r="L25" s="54">
        <v>7055</v>
      </c>
      <c r="M25" s="179">
        <f t="shared" si="6"/>
        <v>100.79723396959653</v>
      </c>
      <c r="N25" s="8"/>
      <c r="O25" s="54">
        <v>55382</v>
      </c>
      <c r="P25" s="54">
        <v>5178</v>
      </c>
      <c r="Q25" s="179">
        <f t="shared" si="1"/>
        <v>93.496081759416413</v>
      </c>
      <c r="R25" s="8"/>
      <c r="S25" s="54">
        <v>51696</v>
      </c>
      <c r="T25" s="54">
        <v>4479</v>
      </c>
      <c r="U25" s="179">
        <f t="shared" si="2"/>
        <v>86.641132776230265</v>
      </c>
      <c r="V25" s="8"/>
      <c r="W25" s="54">
        <v>48828</v>
      </c>
      <c r="X25" s="54">
        <v>4124</v>
      </c>
      <c r="Y25" s="179">
        <f t="shared" si="3"/>
        <v>84.459736216924725</v>
      </c>
      <c r="Z25" s="8"/>
      <c r="AA25" s="54">
        <v>41491</v>
      </c>
      <c r="AB25" s="54">
        <v>3484</v>
      </c>
      <c r="AC25" s="13">
        <f t="shared" ref="AC25:AC28" si="13">AB25/AA25*1000</f>
        <v>83.970017594177051</v>
      </c>
      <c r="AD25" s="13"/>
      <c r="AE25" s="13">
        <f t="shared" si="7"/>
        <v>-15.026214467109037</v>
      </c>
      <c r="AF25" s="13">
        <f t="shared" si="8"/>
        <v>-15.518913676042679</v>
      </c>
      <c r="AG25" s="13">
        <f t="shared" si="9"/>
        <v>-0.57982494935798767</v>
      </c>
      <c r="AH25" s="13"/>
      <c r="AI25" s="13">
        <f t="shared" si="10"/>
        <v>-49.255794043906313</v>
      </c>
      <c r="AJ25" s="13">
        <f t="shared" si="11"/>
        <v>-69.680619615351148</v>
      </c>
      <c r="AK25" s="13">
        <f t="shared" si="12"/>
        <v>-40.250557056932493</v>
      </c>
    </row>
    <row r="26" spans="1:38" x14ac:dyDescent="0.25">
      <c r="A26" s="133" t="s">
        <v>18</v>
      </c>
      <c r="B26" s="7"/>
      <c r="C26" s="54">
        <v>417272</v>
      </c>
      <c r="D26" s="54">
        <v>52529</v>
      </c>
      <c r="E26" s="13">
        <f t="shared" si="0"/>
        <v>125.88671178511859</v>
      </c>
      <c r="F26" s="13"/>
      <c r="G26" s="54">
        <v>434659</v>
      </c>
      <c r="H26" s="54">
        <v>43581</v>
      </c>
      <c r="I26" s="179">
        <f t="shared" si="5"/>
        <v>100.26480528414228</v>
      </c>
      <c r="J26" s="8"/>
      <c r="K26" s="54">
        <v>425888</v>
      </c>
      <c r="L26" s="54">
        <v>33642</v>
      </c>
      <c r="M26" s="179">
        <f t="shared" si="6"/>
        <v>78.992598993162517</v>
      </c>
      <c r="N26" s="8"/>
      <c r="O26" s="54">
        <v>369787</v>
      </c>
      <c r="P26" s="54">
        <v>25804</v>
      </c>
      <c r="Q26" s="179">
        <f t="shared" si="1"/>
        <v>69.780711598839332</v>
      </c>
      <c r="R26" s="8"/>
      <c r="S26" s="54">
        <v>364454</v>
      </c>
      <c r="T26" s="54">
        <v>25681</v>
      </c>
      <c r="U26" s="179">
        <f t="shared" si="2"/>
        <v>70.464310996723867</v>
      </c>
      <c r="V26" s="8"/>
      <c r="W26" s="54">
        <v>340096</v>
      </c>
      <c r="X26" s="54">
        <v>24620</v>
      </c>
      <c r="Y26" s="179">
        <f t="shared" si="3"/>
        <v>72.391324802408732</v>
      </c>
      <c r="Z26" s="8"/>
      <c r="AA26" s="54">
        <v>312471</v>
      </c>
      <c r="AB26" s="54">
        <v>19396</v>
      </c>
      <c r="AC26" s="13">
        <f t="shared" si="13"/>
        <v>62.072960370722399</v>
      </c>
      <c r="AD26" s="13"/>
      <c r="AE26" s="13">
        <f t="shared" si="7"/>
        <v>-8.1227065299209631</v>
      </c>
      <c r="AF26" s="13">
        <f t="shared" si="8"/>
        <v>-21.218521527213646</v>
      </c>
      <c r="AG26" s="13">
        <f t="shared" si="9"/>
        <v>-14.253592484804207</v>
      </c>
      <c r="AH26" s="13"/>
      <c r="AI26" s="13">
        <f t="shared" si="10"/>
        <v>-25.115751835733047</v>
      </c>
      <c r="AJ26" s="13">
        <f t="shared" si="11"/>
        <v>-63.075634411467952</v>
      </c>
      <c r="AK26" s="13">
        <f t="shared" si="12"/>
        <v>-50.691411753865346</v>
      </c>
    </row>
    <row r="27" spans="1:38" x14ac:dyDescent="0.25">
      <c r="A27" s="133" t="s">
        <v>19</v>
      </c>
      <c r="B27" s="7"/>
      <c r="C27" s="54">
        <v>1132217</v>
      </c>
      <c r="D27" s="54">
        <v>93117</v>
      </c>
      <c r="E27" s="13">
        <f t="shared" si="0"/>
        <v>82.243068245751473</v>
      </c>
      <c r="F27" s="13"/>
      <c r="G27" s="54">
        <v>1146804</v>
      </c>
      <c r="H27" s="54">
        <v>69963</v>
      </c>
      <c r="I27" s="179">
        <f t="shared" si="5"/>
        <v>61.006937541201459</v>
      </c>
      <c r="J27" s="8"/>
      <c r="K27" s="54">
        <v>1171577</v>
      </c>
      <c r="L27" s="54">
        <v>58412</v>
      </c>
      <c r="M27" s="179">
        <f t="shared" si="6"/>
        <v>49.857585118178321</v>
      </c>
      <c r="N27" s="8"/>
      <c r="O27" s="54">
        <v>988950</v>
      </c>
      <c r="P27" s="54">
        <v>44772</v>
      </c>
      <c r="Q27" s="179">
        <f t="shared" si="1"/>
        <v>45.272258455938115</v>
      </c>
      <c r="R27" s="8"/>
      <c r="S27" s="54">
        <v>939776</v>
      </c>
      <c r="T27" s="54">
        <v>38459</v>
      </c>
      <c r="U27" s="179">
        <f t="shared" si="2"/>
        <v>40.923581789703078</v>
      </c>
      <c r="V27" s="8"/>
      <c r="W27" s="54">
        <v>970852</v>
      </c>
      <c r="X27" s="54">
        <v>37020</v>
      </c>
      <c r="Y27" s="179">
        <f t="shared" si="3"/>
        <v>38.131455669865232</v>
      </c>
      <c r="Z27" s="8"/>
      <c r="AA27" s="54">
        <v>949370</v>
      </c>
      <c r="AB27" s="54">
        <v>31904</v>
      </c>
      <c r="AC27" s="13">
        <f>AB27/AA27*1000</f>
        <v>33.60544360997293</v>
      </c>
      <c r="AD27" s="13"/>
      <c r="AE27" s="13">
        <f t="shared" si="7"/>
        <v>-2.2126956528904511</v>
      </c>
      <c r="AF27" s="13">
        <f t="shared" si="8"/>
        <v>-13.81955699621826</v>
      </c>
      <c r="AG27" s="13">
        <f t="shared" si="9"/>
        <v>-11.869497191708701</v>
      </c>
      <c r="AH27" s="13"/>
      <c r="AI27" s="13">
        <f t="shared" si="10"/>
        <v>-16.149466047586284</v>
      </c>
      <c r="AJ27" s="13">
        <f t="shared" si="11"/>
        <v>-65.737727804804706</v>
      </c>
      <c r="AK27" s="13">
        <f t="shared" si="12"/>
        <v>-59.138874160730346</v>
      </c>
    </row>
    <row r="28" spans="1:38" x14ac:dyDescent="0.25">
      <c r="A28" s="133" t="s">
        <v>20</v>
      </c>
      <c r="B28" s="7"/>
      <c r="C28" s="54">
        <v>300258</v>
      </c>
      <c r="D28" s="54">
        <v>23222</v>
      </c>
      <c r="E28" s="13">
        <f t="shared" si="0"/>
        <v>77.34015413411133</v>
      </c>
      <c r="F28" s="13"/>
      <c r="G28" s="54">
        <v>291412</v>
      </c>
      <c r="H28" s="54">
        <v>17312</v>
      </c>
      <c r="I28" s="179">
        <f t="shared" si="5"/>
        <v>59.407299630763319</v>
      </c>
      <c r="J28" s="8"/>
      <c r="K28" s="54">
        <v>290270</v>
      </c>
      <c r="L28" s="54">
        <v>14708</v>
      </c>
      <c r="M28" s="179">
        <f t="shared" si="6"/>
        <v>50.670065800806142</v>
      </c>
      <c r="N28" s="8"/>
      <c r="O28" s="54">
        <v>251068</v>
      </c>
      <c r="P28" s="54">
        <v>11231</v>
      </c>
      <c r="Q28" s="179">
        <f t="shared" si="1"/>
        <v>44.732901046728379</v>
      </c>
      <c r="R28" s="8"/>
      <c r="S28" s="54">
        <v>213696</v>
      </c>
      <c r="T28" s="54">
        <v>12157</v>
      </c>
      <c r="U28" s="179">
        <f t="shared" si="2"/>
        <v>56.889225816112607</v>
      </c>
      <c r="V28" s="8"/>
      <c r="W28" s="54">
        <v>181599</v>
      </c>
      <c r="X28" s="54">
        <v>9471</v>
      </c>
      <c r="Y28" s="179">
        <f t="shared" si="3"/>
        <v>52.153370888606212</v>
      </c>
      <c r="Z28" s="8"/>
      <c r="AA28" s="54">
        <v>174377</v>
      </c>
      <c r="AB28" s="54">
        <v>8678</v>
      </c>
      <c r="AC28" s="13">
        <f t="shared" si="13"/>
        <v>49.765737453907342</v>
      </c>
      <c r="AD28" s="13"/>
      <c r="AE28" s="13">
        <f t="shared" si="7"/>
        <v>-3.9768941458928739</v>
      </c>
      <c r="AF28" s="13">
        <f t="shared" si="8"/>
        <v>-8.3729278851230085</v>
      </c>
      <c r="AG28" s="13">
        <f t="shared" si="9"/>
        <v>-4.5780999272292275</v>
      </c>
      <c r="AH28" s="13"/>
      <c r="AI28" s="13">
        <f t="shared" si="10"/>
        <v>-41.92427845386301</v>
      </c>
      <c r="AJ28" s="13">
        <f t="shared" si="11"/>
        <v>-62.630264404444056</v>
      </c>
      <c r="AK28" s="13">
        <f t="shared" si="12"/>
        <v>-35.653428660600675</v>
      </c>
    </row>
    <row r="29" spans="1:38" x14ac:dyDescent="0.25">
      <c r="I29" s="179"/>
      <c r="M29" s="179"/>
      <c r="Q29" s="179"/>
      <c r="U29" s="179"/>
      <c r="Y29" s="179"/>
      <c r="AG29" s="13"/>
      <c r="AK29" s="13"/>
    </row>
    <row r="30" spans="1:38" s="33" customFormat="1" x14ac:dyDescent="0.25">
      <c r="A30" s="165" t="s">
        <v>38</v>
      </c>
      <c r="B30" s="165"/>
      <c r="C30" s="171">
        <v>2558081</v>
      </c>
      <c r="D30" s="171">
        <v>187268</v>
      </c>
      <c r="E30" s="37">
        <f t="shared" ref="E30:E35" si="14">D30/C30*1000</f>
        <v>73.206438732784463</v>
      </c>
      <c r="F30" s="37"/>
      <c r="G30" s="171">
        <v>2744827</v>
      </c>
      <c r="H30" s="171">
        <v>148919</v>
      </c>
      <c r="I30" s="36">
        <f t="shared" si="5"/>
        <v>54.25442113473818</v>
      </c>
      <c r="J30" s="36"/>
      <c r="K30" s="171">
        <v>2837617</v>
      </c>
      <c r="L30" s="171">
        <v>122232</v>
      </c>
      <c r="M30" s="36">
        <f t="shared" si="6"/>
        <v>43.075580672092116</v>
      </c>
      <c r="N30" s="36"/>
      <c r="O30" s="171">
        <v>2205830</v>
      </c>
      <c r="P30" s="171">
        <v>96609</v>
      </c>
      <c r="Q30" s="36">
        <f t="shared" ref="Q30:Q35" si="15">P30/O30*1000</f>
        <v>43.797119451634991</v>
      </c>
      <c r="R30" s="36"/>
      <c r="S30" s="171">
        <v>2126569</v>
      </c>
      <c r="T30" s="171">
        <v>82396</v>
      </c>
      <c r="U30" s="36">
        <f t="shared" ref="U30:U35" si="16">T30/S30*1000</f>
        <v>38.74598002698243</v>
      </c>
      <c r="V30" s="36"/>
      <c r="W30" s="171">
        <v>2140076</v>
      </c>
      <c r="X30" s="171">
        <v>73104</v>
      </c>
      <c r="Y30" s="36">
        <f t="shared" ref="Y30:Y35" si="17">X30/W30*1000</f>
        <v>34.159534521203916</v>
      </c>
      <c r="Z30" s="36"/>
      <c r="AA30" s="171">
        <v>2180904</v>
      </c>
      <c r="AB30" s="171">
        <v>68373</v>
      </c>
      <c r="AC30" s="37">
        <f t="shared" ref="AC30:AC35" si="18">AB30/AA30*1000</f>
        <v>31.350760968845947</v>
      </c>
      <c r="AD30" s="37"/>
      <c r="AE30" s="37">
        <f t="shared" ref="AE30:AF35" si="19">(AA30-W30)/W30*100</f>
        <v>1.9077827142587458</v>
      </c>
      <c r="AF30" s="37">
        <f t="shared" si="19"/>
        <v>-6.4716021011162184</v>
      </c>
      <c r="AG30" s="37">
        <f t="shared" si="9"/>
        <v>-8.2225170562979244</v>
      </c>
      <c r="AH30" s="37"/>
      <c r="AI30" s="37">
        <f t="shared" ref="AI30:AJ35" si="20">(AA30-C30)/C30*100</f>
        <v>-14.744529199818146</v>
      </c>
      <c r="AJ30" s="37">
        <f t="shared" si="20"/>
        <v>-63.489223999829122</v>
      </c>
      <c r="AK30" s="37">
        <f t="shared" si="12"/>
        <v>-57.174858507622019</v>
      </c>
      <c r="AL30" s="165"/>
    </row>
    <row r="31" spans="1:38" s="33" customFormat="1" x14ac:dyDescent="0.25">
      <c r="A31" s="165" t="s">
        <v>39</v>
      </c>
      <c r="B31" s="165"/>
      <c r="C31" s="171">
        <v>1377460</v>
      </c>
      <c r="D31" s="171">
        <v>99803</v>
      </c>
      <c r="E31" s="37">
        <f t="shared" si="14"/>
        <v>72.454372540763444</v>
      </c>
      <c r="F31" s="37"/>
      <c r="G31" s="171">
        <v>1464766</v>
      </c>
      <c r="H31" s="171">
        <v>75671</v>
      </c>
      <c r="I31" s="36">
        <f t="shared" si="5"/>
        <v>51.660811351437708</v>
      </c>
      <c r="J31" s="36"/>
      <c r="K31" s="171">
        <v>1508249</v>
      </c>
      <c r="L31" s="171">
        <v>60644</v>
      </c>
      <c r="M31" s="36">
        <f t="shared" si="6"/>
        <v>40.20821495654895</v>
      </c>
      <c r="N31" s="36"/>
      <c r="O31" s="171">
        <v>1114925</v>
      </c>
      <c r="P31" s="171">
        <v>49664</v>
      </c>
      <c r="Q31" s="36">
        <f t="shared" si="15"/>
        <v>44.544700316164764</v>
      </c>
      <c r="R31" s="36"/>
      <c r="S31" s="171">
        <v>1072653</v>
      </c>
      <c r="T31" s="171">
        <v>42704</v>
      </c>
      <c r="U31" s="36">
        <f t="shared" si="16"/>
        <v>39.811570004465565</v>
      </c>
      <c r="V31" s="36"/>
      <c r="W31" s="171">
        <v>953979</v>
      </c>
      <c r="X31" s="171">
        <v>39689</v>
      </c>
      <c r="Y31" s="36">
        <f t="shared" si="17"/>
        <v>41.603641170298303</v>
      </c>
      <c r="Z31" s="36"/>
      <c r="AA31" s="171">
        <v>1003355</v>
      </c>
      <c r="AB31" s="171">
        <v>35240</v>
      </c>
      <c r="AC31" s="37">
        <f t="shared" si="18"/>
        <v>35.122165135968821</v>
      </c>
      <c r="AD31" s="37"/>
      <c r="AE31" s="37">
        <f t="shared" si="19"/>
        <v>5.175795274319456</v>
      </c>
      <c r="AF31" s="37">
        <f t="shared" si="19"/>
        <v>-11.209655068154904</v>
      </c>
      <c r="AG31" s="37">
        <f t="shared" si="9"/>
        <v>-15.579107626177541</v>
      </c>
      <c r="AH31" s="37"/>
      <c r="AI31" s="37">
        <f t="shared" si="20"/>
        <v>-27.159046360692869</v>
      </c>
      <c r="AJ31" s="37">
        <f t="shared" si="20"/>
        <v>-64.690440167129253</v>
      </c>
      <c r="AK31" s="37">
        <f t="shared" si="12"/>
        <v>-51.525126911824692</v>
      </c>
      <c r="AL31" s="165"/>
    </row>
    <row r="32" spans="1:38" s="33" customFormat="1" x14ac:dyDescent="0.25">
      <c r="A32" s="165" t="s">
        <v>23</v>
      </c>
      <c r="B32" s="165"/>
      <c r="C32" s="171">
        <v>2627588</v>
      </c>
      <c r="D32" s="171">
        <v>211816</v>
      </c>
      <c r="E32" s="37">
        <f t="shared" si="14"/>
        <v>80.612333440402381</v>
      </c>
      <c r="F32" s="37"/>
      <c r="G32" s="171">
        <v>2590227</v>
      </c>
      <c r="H32" s="171">
        <v>164767</v>
      </c>
      <c r="I32" s="36">
        <f t="shared" si="5"/>
        <v>63.611027141636619</v>
      </c>
      <c r="J32" s="36"/>
      <c r="K32" s="171">
        <v>2804441</v>
      </c>
      <c r="L32" s="171">
        <v>137298</v>
      </c>
      <c r="M32" s="36">
        <f t="shared" si="6"/>
        <v>48.95735014571531</v>
      </c>
      <c r="N32" s="36"/>
      <c r="O32" s="171">
        <v>2162897</v>
      </c>
      <c r="P32" s="171">
        <v>105785</v>
      </c>
      <c r="Q32" s="36">
        <f t="shared" si="15"/>
        <v>48.908940185316268</v>
      </c>
      <c r="R32" s="36"/>
      <c r="S32" s="171">
        <v>2016101</v>
      </c>
      <c r="T32" s="171">
        <v>92560</v>
      </c>
      <c r="U32" s="36">
        <f t="shared" si="16"/>
        <v>45.910398338178496</v>
      </c>
      <c r="V32" s="36"/>
      <c r="W32" s="171">
        <v>1997942</v>
      </c>
      <c r="X32" s="171">
        <v>84114</v>
      </c>
      <c r="Y32" s="36">
        <f t="shared" si="17"/>
        <v>42.100321230546228</v>
      </c>
      <c r="Z32" s="36"/>
      <c r="AA32" s="171">
        <v>1803373</v>
      </c>
      <c r="AB32" s="171">
        <v>76014</v>
      </c>
      <c r="AC32" s="37">
        <f t="shared" si="18"/>
        <v>42.151013683802518</v>
      </c>
      <c r="AD32" s="37"/>
      <c r="AE32" s="37">
        <f t="shared" si="19"/>
        <v>-9.7384708865422525</v>
      </c>
      <c r="AF32" s="37">
        <f t="shared" si="19"/>
        <v>-9.6297881446608162</v>
      </c>
      <c r="AG32" s="37">
        <f t="shared" si="9"/>
        <v>0.12040870894711561</v>
      </c>
      <c r="AH32" s="37"/>
      <c r="AI32" s="37">
        <f t="shared" si="20"/>
        <v>-31.367741061384052</v>
      </c>
      <c r="AJ32" s="37">
        <f t="shared" si="20"/>
        <v>-64.113192582241183</v>
      </c>
      <c r="AK32" s="37">
        <f t="shared" si="12"/>
        <v>-47.711458179082186</v>
      </c>
      <c r="AL32" s="165"/>
    </row>
    <row r="33" spans="1:38" s="33" customFormat="1" x14ac:dyDescent="0.25">
      <c r="A33" s="165" t="s">
        <v>24</v>
      </c>
      <c r="B33" s="165"/>
      <c r="C33" s="171">
        <v>3319931</v>
      </c>
      <c r="D33" s="171">
        <v>346407</v>
      </c>
      <c r="E33" s="37">
        <f t="shared" si="14"/>
        <v>104.34162637717471</v>
      </c>
      <c r="F33" s="37"/>
      <c r="G33" s="171">
        <v>3333411</v>
      </c>
      <c r="H33" s="171">
        <v>273647</v>
      </c>
      <c r="I33" s="36">
        <f t="shared" si="5"/>
        <v>82.092187252037021</v>
      </c>
      <c r="J33" s="36"/>
      <c r="K33" s="171">
        <v>3318219</v>
      </c>
      <c r="L33" s="171">
        <v>220112</v>
      </c>
      <c r="M33" s="36">
        <f t="shared" si="6"/>
        <v>66.334379979139413</v>
      </c>
      <c r="N33" s="36"/>
      <c r="O33" s="171">
        <v>2762740</v>
      </c>
      <c r="P33" s="171">
        <v>167521</v>
      </c>
      <c r="Q33" s="36">
        <f t="shared" si="15"/>
        <v>60.635818064674929</v>
      </c>
      <c r="R33" s="36"/>
      <c r="S33" s="171">
        <v>2705294</v>
      </c>
      <c r="T33" s="171">
        <v>152551</v>
      </c>
      <c r="U33" s="36">
        <f t="shared" si="16"/>
        <v>56.389804583161755</v>
      </c>
      <c r="V33" s="36"/>
      <c r="W33" s="171">
        <v>2654451</v>
      </c>
      <c r="X33" s="171">
        <v>144240</v>
      </c>
      <c r="Y33" s="36">
        <f t="shared" si="17"/>
        <v>54.33891979923532</v>
      </c>
      <c r="Z33" s="36"/>
      <c r="AA33" s="171">
        <v>2507392</v>
      </c>
      <c r="AB33" s="171">
        <v>129183</v>
      </c>
      <c r="AC33" s="37">
        <f t="shared" si="18"/>
        <v>51.52086311195059</v>
      </c>
      <c r="AD33" s="37"/>
      <c r="AE33" s="37">
        <f t="shared" si="19"/>
        <v>-5.5400909641956098</v>
      </c>
      <c r="AF33" s="37">
        <f t="shared" si="19"/>
        <v>-10.438851913477537</v>
      </c>
      <c r="AG33" s="37">
        <f t="shared" si="9"/>
        <v>-5.1860741761090141</v>
      </c>
      <c r="AH33" s="37"/>
      <c r="AI33" s="37">
        <f t="shared" si="20"/>
        <v>-24.474574923394492</v>
      </c>
      <c r="AJ33" s="37">
        <f t="shared" si="20"/>
        <v>-62.707739739670387</v>
      </c>
      <c r="AK33" s="37">
        <f t="shared" si="12"/>
        <v>-50.622905832699331</v>
      </c>
      <c r="AL33" s="165"/>
    </row>
    <row r="34" spans="1:38" s="33" customFormat="1" x14ac:dyDescent="0.25">
      <c r="A34" s="165" t="s">
        <v>25</v>
      </c>
      <c r="B34" s="165"/>
      <c r="C34" s="171">
        <v>1432475</v>
      </c>
      <c r="D34" s="171">
        <v>116339</v>
      </c>
      <c r="E34" s="37">
        <f t="shared" si="14"/>
        <v>81.215378976945502</v>
      </c>
      <c r="F34" s="37"/>
      <c r="G34" s="171">
        <v>1438216</v>
      </c>
      <c r="H34" s="171">
        <v>87275</v>
      </c>
      <c r="I34" s="36">
        <f t="shared" si="5"/>
        <v>60.682818158051361</v>
      </c>
      <c r="J34" s="36"/>
      <c r="K34" s="171">
        <v>1461847</v>
      </c>
      <c r="L34" s="171">
        <v>73120</v>
      </c>
      <c r="M34" s="36">
        <f t="shared" si="6"/>
        <v>50.018914428117306</v>
      </c>
      <c r="N34" s="36"/>
      <c r="O34" s="171">
        <v>1240018</v>
      </c>
      <c r="P34" s="171">
        <v>56003</v>
      </c>
      <c r="Q34" s="36">
        <f t="shared" si="15"/>
        <v>45.163054084698771</v>
      </c>
      <c r="R34" s="36"/>
      <c r="S34" s="171">
        <v>1153472</v>
      </c>
      <c r="T34" s="171">
        <v>50616</v>
      </c>
      <c r="U34" s="36">
        <f t="shared" si="16"/>
        <v>43.881429284802749</v>
      </c>
      <c r="V34" s="36"/>
      <c r="W34" s="171">
        <v>1152451</v>
      </c>
      <c r="X34" s="171">
        <v>46491</v>
      </c>
      <c r="Y34" s="36">
        <f t="shared" si="17"/>
        <v>40.340977620740496</v>
      </c>
      <c r="Z34" s="36"/>
      <c r="AA34" s="171">
        <v>1123747</v>
      </c>
      <c r="AB34" s="171">
        <v>40582</v>
      </c>
      <c r="AC34" s="37">
        <f t="shared" si="18"/>
        <v>36.113110869261497</v>
      </c>
      <c r="AD34" s="37"/>
      <c r="AE34" s="37">
        <f t="shared" si="19"/>
        <v>-2.4906915782102668</v>
      </c>
      <c r="AF34" s="37">
        <f t="shared" si="19"/>
        <v>-12.709986879180917</v>
      </c>
      <c r="AG34" s="37">
        <f t="shared" si="9"/>
        <v>-10.48032794650303</v>
      </c>
      <c r="AH34" s="37"/>
      <c r="AI34" s="37">
        <f t="shared" si="20"/>
        <v>-21.552068971535281</v>
      </c>
      <c r="AJ34" s="37">
        <f t="shared" si="20"/>
        <v>-65.117458461908726</v>
      </c>
      <c r="AK34" s="37">
        <f t="shared" si="12"/>
        <v>-55.534147197031636</v>
      </c>
      <c r="AL34" s="165"/>
    </row>
    <row r="35" spans="1:38" s="33" customFormat="1" x14ac:dyDescent="0.25">
      <c r="A35" s="165" t="s">
        <v>1</v>
      </c>
      <c r="B35" s="165"/>
      <c r="C35" s="171">
        <v>11315535</v>
      </c>
      <c r="D35" s="171">
        <v>961633</v>
      </c>
      <c r="E35" s="37">
        <f t="shared" si="14"/>
        <v>84.983432069274684</v>
      </c>
      <c r="F35" s="37"/>
      <c r="G35" s="171">
        <v>11571447</v>
      </c>
      <c r="H35" s="171">
        <v>750279</v>
      </c>
      <c r="I35" s="36">
        <f>H35/G35*1000</f>
        <v>64.838822664097236</v>
      </c>
      <c r="J35" s="36"/>
      <c r="K35" s="171">
        <v>11930373</v>
      </c>
      <c r="L35" s="171">
        <v>613406</v>
      </c>
      <c r="M35" s="36">
        <f t="shared" si="6"/>
        <v>51.415492206320792</v>
      </c>
      <c r="N35" s="36"/>
      <c r="O35" s="171">
        <v>9486410</v>
      </c>
      <c r="P35" s="171">
        <v>475582</v>
      </c>
      <c r="Q35" s="36">
        <f t="shared" si="15"/>
        <v>50.132979704651177</v>
      </c>
      <c r="R35" s="36"/>
      <c r="S35" s="171">
        <v>9074089</v>
      </c>
      <c r="T35" s="171">
        <v>420827</v>
      </c>
      <c r="U35" s="36">
        <f t="shared" si="16"/>
        <v>46.376776776159019</v>
      </c>
      <c r="V35" s="36"/>
      <c r="W35" s="171">
        <v>8898899</v>
      </c>
      <c r="X35" s="171">
        <v>387638</v>
      </c>
      <c r="Y35" s="36">
        <f t="shared" si="17"/>
        <v>43.560220202521684</v>
      </c>
      <c r="Z35" s="36"/>
      <c r="AA35" s="171">
        <v>8618771</v>
      </c>
      <c r="AB35" s="135">
        <v>349392</v>
      </c>
      <c r="AC35" s="37">
        <f t="shared" si="18"/>
        <v>40.538494409469749</v>
      </c>
      <c r="AD35" s="37"/>
      <c r="AE35" s="93">
        <f t="shared" si="19"/>
        <v>-3.1478950373523737</v>
      </c>
      <c r="AF35" s="93">
        <f t="shared" si="19"/>
        <v>-9.8664217646360779</v>
      </c>
      <c r="AG35" s="37">
        <f t="shared" si="9"/>
        <v>-6.9368928325045722</v>
      </c>
      <c r="AH35" s="93"/>
      <c r="AI35" s="93">
        <f t="shared" si="20"/>
        <v>-23.832403858942595</v>
      </c>
      <c r="AJ35" s="37">
        <f t="shared" si="20"/>
        <v>-63.666804279803216</v>
      </c>
      <c r="AK35" s="37">
        <f t="shared" si="12"/>
        <v>-52.298355782542906</v>
      </c>
      <c r="AL35" s="165"/>
    </row>
    <row r="36" spans="1:3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66"/>
      <c r="AD36" s="66"/>
      <c r="AE36" s="14"/>
      <c r="AF36" s="14"/>
      <c r="AG36" s="14"/>
      <c r="AH36" s="14"/>
      <c r="AI36" s="14"/>
      <c r="AJ36" s="14"/>
      <c r="AK36" s="14"/>
    </row>
    <row r="38" spans="1:38" x14ac:dyDescent="0.25">
      <c r="A38" s="27" t="s">
        <v>69</v>
      </c>
      <c r="AC38"/>
      <c r="AD38" s="178"/>
    </row>
    <row r="39" spans="1:38" x14ac:dyDescent="0.25">
      <c r="D39" s="27"/>
      <c r="E39" s="178"/>
      <c r="F39"/>
      <c r="H39" s="178"/>
      <c r="I39" s="27"/>
      <c r="J39"/>
      <c r="L39" s="178"/>
      <c r="M39" s="27"/>
      <c r="N39"/>
      <c r="P39" s="178"/>
      <c r="Q39" s="27"/>
      <c r="R39"/>
      <c r="T39" s="178"/>
      <c r="U39" s="27"/>
      <c r="V39"/>
      <c r="X39" s="178"/>
      <c r="Y39" s="27"/>
      <c r="AB39"/>
      <c r="AC39" s="178"/>
      <c r="AD39" s="7"/>
      <c r="AL39"/>
    </row>
    <row r="40" spans="1:38" x14ac:dyDescent="0.25">
      <c r="D40" s="27"/>
      <c r="E40" s="178"/>
      <c r="F40"/>
      <c r="H40" s="178"/>
      <c r="I40" s="27"/>
      <c r="J40"/>
      <c r="L40" s="178"/>
      <c r="M40" s="27"/>
      <c r="N40"/>
      <c r="P40" s="178"/>
      <c r="Q40" s="27"/>
      <c r="R40"/>
      <c r="T40" s="178"/>
      <c r="U40" s="27"/>
      <c r="V40"/>
      <c r="X40" s="178"/>
      <c r="Y40" s="27"/>
      <c r="AB40"/>
      <c r="AC40" s="178"/>
      <c r="AD40" s="7"/>
      <c r="AL40"/>
    </row>
    <row r="41" spans="1:38" s="277" customFormat="1" x14ac:dyDescent="0.25">
      <c r="AD41" s="7"/>
      <c r="AE41" s="7"/>
      <c r="AF41" s="7"/>
      <c r="AG41" s="7"/>
      <c r="AH41" s="7"/>
      <c r="AI41" s="7"/>
      <c r="AJ41" s="7"/>
      <c r="AK41" s="7"/>
    </row>
    <row r="42" spans="1:38" s="277" customFormat="1" x14ac:dyDescent="0.25">
      <c r="AD42" s="7"/>
      <c r="AE42" s="7"/>
      <c r="AF42" s="7"/>
      <c r="AG42" s="7"/>
      <c r="AH42" s="7"/>
      <c r="AI42" s="7"/>
      <c r="AJ42" s="7"/>
      <c r="AK42" s="7"/>
    </row>
    <row r="43" spans="1:38" x14ac:dyDescent="0.25">
      <c r="D43" s="27"/>
      <c r="E43" s="178"/>
      <c r="F43"/>
      <c r="H43" s="178"/>
      <c r="I43" s="27"/>
      <c r="J43"/>
      <c r="L43" s="178"/>
      <c r="M43" s="27"/>
      <c r="N43"/>
      <c r="P43" s="178"/>
      <c r="Q43" s="27"/>
      <c r="R43"/>
      <c r="T43" s="178"/>
      <c r="U43" s="27"/>
      <c r="V43"/>
      <c r="X43" s="178"/>
      <c r="Y43" s="27"/>
      <c r="AB43"/>
      <c r="AC43" s="178"/>
      <c r="AD43" s="7"/>
      <c r="AL43"/>
    </row>
    <row r="44" spans="1:38" x14ac:dyDescent="0.25">
      <c r="D44" s="27"/>
      <c r="E44" s="178"/>
      <c r="F44"/>
      <c r="H44" s="178"/>
      <c r="I44" s="27"/>
      <c r="J44"/>
      <c r="L44" s="178"/>
      <c r="M44" s="27"/>
      <c r="N44"/>
      <c r="P44" s="178"/>
      <c r="Q44" s="27"/>
      <c r="R44"/>
      <c r="T44" s="178"/>
      <c r="U44" s="27"/>
      <c r="V44"/>
      <c r="X44" s="178"/>
      <c r="Y44" s="27"/>
      <c r="AB44"/>
      <c r="AC44" s="178"/>
      <c r="AD44" s="7"/>
      <c r="AL44"/>
    </row>
    <row r="45" spans="1:38" x14ac:dyDescent="0.25">
      <c r="D45" s="27"/>
      <c r="E45" s="178"/>
      <c r="F45"/>
      <c r="H45" s="178"/>
      <c r="I45" s="27"/>
      <c r="J45"/>
      <c r="L45" s="178"/>
      <c r="M45" s="27"/>
      <c r="N45"/>
      <c r="P45" s="178"/>
      <c r="Q45" s="27"/>
      <c r="R45"/>
      <c r="T45" s="178"/>
      <c r="U45" s="27"/>
      <c r="V45"/>
      <c r="X45" s="178"/>
      <c r="Y45" s="27"/>
      <c r="AB45"/>
      <c r="AC45" s="178"/>
      <c r="AD45" s="7"/>
      <c r="AL45"/>
    </row>
  </sheetData>
  <sortState xmlns:xlrd2="http://schemas.microsoft.com/office/spreadsheetml/2017/richdata2" ref="AL6:AM27">
    <sortCondition ref="AL6"/>
  </sortState>
  <mergeCells count="10">
    <mergeCell ref="W4:Y4"/>
    <mergeCell ref="AI4:AK4"/>
    <mergeCell ref="A4:A5"/>
    <mergeCell ref="AE4:AG4"/>
    <mergeCell ref="K4:M4"/>
    <mergeCell ref="G4:I4"/>
    <mergeCell ref="C4:E4"/>
    <mergeCell ref="O4:Q4"/>
    <mergeCell ref="S4:U4"/>
    <mergeCell ref="AA4:AC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D64"/>
  <sheetViews>
    <sheetView zoomScaleNormal="100" workbookViewId="0">
      <selection activeCell="C1" sqref="C1"/>
    </sheetView>
  </sheetViews>
  <sheetFormatPr defaultColWidth="8.85546875" defaultRowHeight="15" x14ac:dyDescent="0.25"/>
  <cols>
    <col min="1" max="1" width="24.28515625" style="210" customWidth="1"/>
    <col min="2" max="2" width="16.140625" style="210" bestFit="1" customWidth="1"/>
    <col min="3" max="3" width="21.85546875" style="210" bestFit="1" customWidth="1"/>
    <col min="4" max="4" width="17.5703125" style="210" bestFit="1" customWidth="1"/>
    <col min="5" max="5" width="16.140625" style="210" bestFit="1" customWidth="1"/>
    <col min="6" max="6" width="21.85546875" style="210" bestFit="1" customWidth="1"/>
    <col min="7" max="7" width="18.140625" style="210" bestFit="1" customWidth="1"/>
    <col min="8" max="8" width="16.140625" style="210" bestFit="1" customWidth="1"/>
    <col min="9" max="9" width="21.85546875" style="210" bestFit="1" customWidth="1"/>
    <col min="10" max="10" width="18.140625" style="210" bestFit="1" customWidth="1"/>
    <col min="11" max="11" width="16.140625" style="210" bestFit="1" customWidth="1"/>
    <col min="12" max="12" width="21.85546875" style="210" bestFit="1" customWidth="1"/>
    <col min="13" max="13" width="18.140625" style="210" bestFit="1" customWidth="1"/>
    <col min="14" max="14" width="16.140625" style="210" bestFit="1" customWidth="1"/>
    <col min="15" max="15" width="21.85546875" style="210" bestFit="1" customWidth="1"/>
    <col min="16" max="16" width="18.140625" style="210" bestFit="1" customWidth="1"/>
    <col min="17" max="17" width="16.140625" style="210" bestFit="1" customWidth="1"/>
    <col min="18" max="18" width="19.28515625" style="210" customWidth="1"/>
    <col min="19" max="19" width="18.140625" style="210" bestFit="1" customWidth="1"/>
    <col min="20" max="20" width="16.140625" style="210" bestFit="1" customWidth="1"/>
    <col min="21" max="21" width="21.85546875" style="210" bestFit="1" customWidth="1"/>
    <col min="22" max="22" width="18.140625" style="179" bestFit="1" customWidth="1"/>
    <col min="23" max="23" width="0.85546875" style="210" customWidth="1"/>
    <col min="24" max="24" width="29.7109375" style="7" customWidth="1"/>
    <col min="25" max="25" width="23.28515625" style="7" customWidth="1"/>
    <col min="26" max="26" width="0.85546875" style="7" customWidth="1"/>
    <col min="27" max="27" width="31.140625" style="7" customWidth="1"/>
    <col min="28" max="28" width="27.85546875" style="7" customWidth="1"/>
    <col min="29" max="16384" width="8.85546875" style="210"/>
  </cols>
  <sheetData>
    <row r="1" spans="1:30" x14ac:dyDescent="0.25">
      <c r="A1" s="210" t="s">
        <v>534</v>
      </c>
    </row>
    <row r="2" spans="1:30" s="180" customFormat="1" x14ac:dyDescent="0.25">
      <c r="A2" s="180" t="s">
        <v>111</v>
      </c>
      <c r="V2" s="38"/>
      <c r="W2" s="81"/>
      <c r="X2" s="116"/>
      <c r="Y2" s="116"/>
      <c r="Z2" s="116"/>
      <c r="AA2" s="116"/>
      <c r="AB2" s="116"/>
      <c r="AD2" s="210"/>
    </row>
    <row r="3" spans="1:30" s="185" customForma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219"/>
      <c r="W3" s="117"/>
      <c r="X3" s="117"/>
      <c r="Y3" s="117"/>
      <c r="Z3" s="117"/>
      <c r="AA3" s="117"/>
      <c r="AB3" s="117"/>
      <c r="AD3" s="291"/>
    </row>
    <row r="4" spans="1:30" ht="15" customHeight="1" x14ac:dyDescent="0.25">
      <c r="A4" s="509" t="s">
        <v>48</v>
      </c>
      <c r="B4" s="492" t="s">
        <v>55</v>
      </c>
      <c r="C4" s="492"/>
      <c r="D4" s="492"/>
      <c r="E4" s="492" t="s">
        <v>56</v>
      </c>
      <c r="F4" s="492"/>
      <c r="G4" s="492"/>
      <c r="H4" s="492" t="s">
        <v>57</v>
      </c>
      <c r="I4" s="492"/>
      <c r="J4" s="492"/>
      <c r="K4" s="492" t="s">
        <v>58</v>
      </c>
      <c r="L4" s="492"/>
      <c r="M4" s="492"/>
      <c r="N4" s="492" t="s">
        <v>59</v>
      </c>
      <c r="O4" s="492"/>
      <c r="P4" s="492"/>
      <c r="Q4" s="492" t="s">
        <v>60</v>
      </c>
      <c r="R4" s="492"/>
      <c r="S4" s="492"/>
      <c r="T4" s="492" t="s">
        <v>79</v>
      </c>
      <c r="U4" s="492"/>
      <c r="V4" s="492"/>
      <c r="X4" s="499" t="s">
        <v>83</v>
      </c>
      <c r="Y4" s="499" t="s">
        <v>84</v>
      </c>
      <c r="Z4" s="214"/>
      <c r="AA4" s="499" t="s">
        <v>81</v>
      </c>
      <c r="AB4" s="499" t="s">
        <v>82</v>
      </c>
    </row>
    <row r="5" spans="1:30" ht="25.5" customHeight="1" x14ac:dyDescent="0.25">
      <c r="A5" s="510"/>
      <c r="B5" s="1" t="s">
        <v>66</v>
      </c>
      <c r="C5" s="14" t="s">
        <v>62</v>
      </c>
      <c r="D5" s="1" t="s">
        <v>63</v>
      </c>
      <c r="E5" s="1" t="s">
        <v>66</v>
      </c>
      <c r="F5" s="14" t="s">
        <v>62</v>
      </c>
      <c r="G5" s="1" t="s">
        <v>64</v>
      </c>
      <c r="H5" s="1" t="s">
        <v>66</v>
      </c>
      <c r="I5" s="14" t="s">
        <v>62</v>
      </c>
      <c r="J5" s="1" t="s">
        <v>64</v>
      </c>
      <c r="K5" s="1" t="s">
        <v>66</v>
      </c>
      <c r="L5" s="14" t="s">
        <v>62</v>
      </c>
      <c r="M5" s="1" t="s">
        <v>64</v>
      </c>
      <c r="N5" s="1" t="s">
        <v>66</v>
      </c>
      <c r="O5" s="14" t="s">
        <v>62</v>
      </c>
      <c r="P5" s="29" t="s">
        <v>64</v>
      </c>
      <c r="Q5" s="1" t="s">
        <v>66</v>
      </c>
      <c r="R5" s="14" t="s">
        <v>62</v>
      </c>
      <c r="S5" s="29" t="s">
        <v>64</v>
      </c>
      <c r="T5" s="1" t="s">
        <v>66</v>
      </c>
      <c r="U5" s="14" t="s">
        <v>62</v>
      </c>
      <c r="V5" s="29" t="s">
        <v>64</v>
      </c>
      <c r="X5" s="497"/>
      <c r="Y5" s="497"/>
      <c r="Z5" s="215"/>
      <c r="AA5" s="497"/>
      <c r="AB5" s="497"/>
    </row>
    <row r="6" spans="1:30" x14ac:dyDescent="0.25">
      <c r="C6" s="7"/>
      <c r="E6"/>
      <c r="K6"/>
      <c r="V6" s="210"/>
    </row>
    <row r="7" spans="1:30" x14ac:dyDescent="0.25">
      <c r="A7" s="162" t="s">
        <v>37</v>
      </c>
      <c r="B7" s="156">
        <v>17990715</v>
      </c>
      <c r="C7" s="166">
        <v>4423370</v>
      </c>
      <c r="D7" s="166">
        <f>B7/C7*1000</f>
        <v>4067.1965040229506</v>
      </c>
      <c r="E7" s="64">
        <v>16649171</v>
      </c>
      <c r="F7" s="172">
        <v>4412243</v>
      </c>
      <c r="G7" s="166">
        <f>E7/F7*1000</f>
        <v>3773.4030061354283</v>
      </c>
      <c r="H7" s="28">
        <v>15288078</v>
      </c>
      <c r="I7" s="172">
        <v>4393894</v>
      </c>
      <c r="J7" s="166">
        <f>H7/I7*1000</f>
        <v>3479.3916284735133</v>
      </c>
      <c r="K7" s="28">
        <v>13535886</v>
      </c>
      <c r="L7" s="172">
        <v>4377287</v>
      </c>
      <c r="M7" s="166">
        <f>K7/L7*1000</f>
        <v>3092.3003220944847</v>
      </c>
      <c r="N7" s="28">
        <v>12255462</v>
      </c>
      <c r="O7" s="172">
        <v>4360129.5</v>
      </c>
      <c r="P7" s="166">
        <f>N7/O7*1000</f>
        <v>2810.8022938309514</v>
      </c>
      <c r="Q7" s="156">
        <v>11069874</v>
      </c>
      <c r="R7" s="172">
        <v>4339238</v>
      </c>
      <c r="S7" s="166">
        <f>Q7/R7*1000</f>
        <v>2551.1101257870623</v>
      </c>
      <c r="T7" s="156">
        <v>9698176</v>
      </c>
      <c r="U7" s="172">
        <v>4319891</v>
      </c>
      <c r="V7" s="166">
        <f>T7/U7*1000</f>
        <v>2245.004792945007</v>
      </c>
      <c r="X7" s="32">
        <f>V7-S7</f>
        <v>-306.1053328420553</v>
      </c>
      <c r="Y7" s="13">
        <f>(V7-S7)/S7*100</f>
        <v>-11.998907054144377</v>
      </c>
      <c r="AA7" s="32">
        <f>V7-D7</f>
        <v>-1822.1917110779436</v>
      </c>
      <c r="AB7" s="13">
        <f>(V7-D7)/D7*100</f>
        <v>-44.802155717717966</v>
      </c>
    </row>
    <row r="8" spans="1:30" x14ac:dyDescent="0.25">
      <c r="A8" s="162" t="s">
        <v>117</v>
      </c>
      <c r="B8" s="156">
        <v>603738</v>
      </c>
      <c r="C8" s="166">
        <v>128098</v>
      </c>
      <c r="D8" s="166">
        <f t="shared" ref="D8:D35" si="0">B8/C8*1000</f>
        <v>4713.094661899484</v>
      </c>
      <c r="E8" s="64">
        <v>553555</v>
      </c>
      <c r="F8" s="172">
        <v>128108.5</v>
      </c>
      <c r="G8" s="166">
        <f t="shared" ref="G8:G35" si="1">E8/F8*1000</f>
        <v>4320.9857269423965</v>
      </c>
      <c r="H8" s="28">
        <v>499411</v>
      </c>
      <c r="I8" s="172">
        <v>127501</v>
      </c>
      <c r="J8" s="166">
        <f t="shared" ref="J8:J35" si="2">H8/I8*1000</f>
        <v>3916.9182986800106</v>
      </c>
      <c r="K8" s="28">
        <v>443185</v>
      </c>
      <c r="L8" s="172">
        <v>126853.5</v>
      </c>
      <c r="M8" s="166">
        <f t="shared" ref="M8:M35" si="3">K8/L8*1000</f>
        <v>3493.6757755994117</v>
      </c>
      <c r="N8" s="28">
        <v>398524</v>
      </c>
      <c r="O8" s="172">
        <v>126445</v>
      </c>
      <c r="P8" s="166">
        <f t="shared" ref="P8:P35" si="4">N8/O8*1000</f>
        <v>3151.7576812052671</v>
      </c>
      <c r="Q8" s="156">
        <v>355399</v>
      </c>
      <c r="R8" s="172">
        <v>125933</v>
      </c>
      <c r="S8" s="166">
        <f t="shared" ref="S8:S35" si="5">Q8/R8*1000</f>
        <v>2822.1276393002631</v>
      </c>
      <c r="T8" s="156">
        <v>306810</v>
      </c>
      <c r="U8" s="172">
        <v>125343.5</v>
      </c>
      <c r="V8" s="166">
        <f t="shared" ref="V8:V35" si="6">T8/U8*1000</f>
        <v>2447.7535731808989</v>
      </c>
      <c r="X8" s="32">
        <f t="shared" ref="X8:X35" si="7">V8-S8</f>
        <v>-374.37406611936422</v>
      </c>
      <c r="Y8" s="13">
        <f t="shared" ref="Y8:Y35" si="8">(V8-S8)/S8*100</f>
        <v>-13.265667395971819</v>
      </c>
      <c r="AA8" s="32">
        <f t="shared" ref="AA8:AA35" si="9">V8-D8</f>
        <v>-2265.3410887185851</v>
      </c>
      <c r="AB8" s="13">
        <f t="shared" ref="AB8:AB35" si="10">(V8-D8)/D8*100</f>
        <v>-48.064833219488136</v>
      </c>
    </row>
    <row r="9" spans="1:30" x14ac:dyDescent="0.25">
      <c r="A9" s="162" t="s">
        <v>5</v>
      </c>
      <c r="B9" s="156">
        <v>7798992</v>
      </c>
      <c r="C9" s="166">
        <v>1583822</v>
      </c>
      <c r="D9" s="166">
        <f>B9/C9*1000</f>
        <v>4924.1594068020268</v>
      </c>
      <c r="E9" s="64">
        <v>7273017</v>
      </c>
      <c r="F9" s="172">
        <v>1574874.5</v>
      </c>
      <c r="G9" s="166">
        <f>E9/F9*1000</f>
        <v>4618.1565578717536</v>
      </c>
      <c r="H9" s="28">
        <v>6803522</v>
      </c>
      <c r="I9" s="172">
        <v>1563584.5</v>
      </c>
      <c r="J9" s="166">
        <f>H9/I9*1000</f>
        <v>4351.2339755222702</v>
      </c>
      <c r="K9" s="28">
        <v>6123720</v>
      </c>
      <c r="L9" s="172">
        <v>1554560.5</v>
      </c>
      <c r="M9" s="166">
        <f>K9/L9*1000</f>
        <v>3939.1969627428457</v>
      </c>
      <c r="N9" s="28">
        <v>5567807</v>
      </c>
      <c r="O9" s="172">
        <v>1546460</v>
      </c>
      <c r="P9" s="166">
        <f>N9/O9*1000</f>
        <v>3600.3562976087319</v>
      </c>
      <c r="Q9" s="156">
        <v>5088946</v>
      </c>
      <c r="R9" s="172">
        <v>1537260.5</v>
      </c>
      <c r="S9" s="166">
        <f>Q9/R9*1000</f>
        <v>3310.3992459313172</v>
      </c>
      <c r="T9" s="156">
        <v>4528683</v>
      </c>
      <c r="U9" s="172">
        <v>1528903</v>
      </c>
      <c r="V9" s="166">
        <f>T9/U9*1000</f>
        <v>2962.0472979646192</v>
      </c>
      <c r="X9" s="32">
        <f>V9-S9</f>
        <v>-348.35194796669794</v>
      </c>
      <c r="Y9" s="13">
        <f>(V9-S9)/S9*100</f>
        <v>-10.522958775889155</v>
      </c>
      <c r="AA9" s="32">
        <f>V9-D9</f>
        <v>-1962.1121088374075</v>
      </c>
      <c r="AB9" s="13">
        <f>(V9-D9)/D9*100</f>
        <v>-39.846640751049371</v>
      </c>
    </row>
    <row r="10" spans="1:30" x14ac:dyDescent="0.25">
      <c r="A10" s="162" t="s">
        <v>6</v>
      </c>
      <c r="B10" s="156">
        <v>44864147</v>
      </c>
      <c r="C10" s="166">
        <v>9903655</v>
      </c>
      <c r="D10" s="166">
        <f t="shared" si="0"/>
        <v>4530.0595588194465</v>
      </c>
      <c r="E10" s="64">
        <v>41002049</v>
      </c>
      <c r="F10" s="172">
        <v>9942269</v>
      </c>
      <c r="G10" s="166">
        <f t="shared" si="1"/>
        <v>4124.0132408406971</v>
      </c>
      <c r="H10" s="28">
        <v>37265172</v>
      </c>
      <c r="I10" s="172">
        <v>9956608</v>
      </c>
      <c r="J10" s="166">
        <f t="shared" si="2"/>
        <v>3742.7577745352637</v>
      </c>
      <c r="K10" s="28">
        <v>33264612</v>
      </c>
      <c r="L10" s="172">
        <v>9964433</v>
      </c>
      <c r="M10" s="166">
        <f t="shared" si="3"/>
        <v>3338.3346548669651</v>
      </c>
      <c r="N10" s="28">
        <v>30513356</v>
      </c>
      <c r="O10" s="172">
        <v>9978690.5</v>
      </c>
      <c r="P10" s="166">
        <f t="shared" si="4"/>
        <v>3057.8517291422158</v>
      </c>
      <c r="Q10" s="156">
        <v>27226092</v>
      </c>
      <c r="R10" s="172">
        <v>9998897.5</v>
      </c>
      <c r="S10" s="166">
        <f t="shared" si="5"/>
        <v>2722.909400761434</v>
      </c>
      <c r="T10" s="156">
        <v>23106834</v>
      </c>
      <c r="U10" s="172">
        <v>10019217.5</v>
      </c>
      <c r="V10" s="166">
        <f t="shared" si="6"/>
        <v>2306.2513614461409</v>
      </c>
      <c r="X10" s="32">
        <f t="shared" si="7"/>
        <v>-416.65803931529308</v>
      </c>
      <c r="Y10" s="13">
        <f t="shared" si="8"/>
        <v>-15.301942811566882</v>
      </c>
      <c r="AA10" s="32">
        <f t="shared" si="9"/>
        <v>-2223.8081973733056</v>
      </c>
      <c r="AB10" s="13">
        <f t="shared" si="10"/>
        <v>-49.090043265409953</v>
      </c>
    </row>
    <row r="11" spans="1:30" x14ac:dyDescent="0.25">
      <c r="A11" s="162" t="s">
        <v>118</v>
      </c>
      <c r="B11" s="156">
        <v>1407778</v>
      </c>
      <c r="C11" s="166">
        <v>1048628</v>
      </c>
      <c r="D11" s="166">
        <f t="shared" si="0"/>
        <v>1342.4951460384427</v>
      </c>
      <c r="E11" s="64">
        <v>1229257</v>
      </c>
      <c r="F11" s="172">
        <v>1054192</v>
      </c>
      <c r="G11" s="166">
        <f t="shared" si="1"/>
        <v>1166.0655743925206</v>
      </c>
      <c r="H11" s="28">
        <v>1085475</v>
      </c>
      <c r="I11" s="172">
        <v>1057973.5</v>
      </c>
      <c r="J11" s="166">
        <f t="shared" si="2"/>
        <v>1025.9945074238628</v>
      </c>
      <c r="K11" s="28">
        <v>930451</v>
      </c>
      <c r="L11" s="172">
        <v>1061749.5</v>
      </c>
      <c r="M11" s="166">
        <f t="shared" si="3"/>
        <v>876.33759187077555</v>
      </c>
      <c r="N11" s="28">
        <v>806366</v>
      </c>
      <c r="O11" s="172">
        <v>1066236</v>
      </c>
      <c r="P11" s="166">
        <f t="shared" si="4"/>
        <v>756.27347041367955</v>
      </c>
      <c r="Q11" s="156">
        <v>710785</v>
      </c>
      <c r="R11" s="172">
        <v>1071386</v>
      </c>
      <c r="S11" s="166">
        <f t="shared" si="5"/>
        <v>663.42569344755293</v>
      </c>
      <c r="T11" s="156">
        <v>588504</v>
      </c>
      <c r="U11" s="172">
        <v>1076051.5</v>
      </c>
      <c r="V11" s="166">
        <f t="shared" si="6"/>
        <v>546.91062648953141</v>
      </c>
      <c r="X11" s="32">
        <f t="shared" si="7"/>
        <v>-116.51506695802152</v>
      </c>
      <c r="Y11" s="13">
        <f t="shared" si="8"/>
        <v>-17.562640113098453</v>
      </c>
      <c r="AA11" s="32">
        <f t="shared" si="9"/>
        <v>-795.58451954891132</v>
      </c>
      <c r="AB11" s="13">
        <f t="shared" si="10"/>
        <v>-59.261630993348078</v>
      </c>
    </row>
    <row r="12" spans="1:30" s="250" customFormat="1" x14ac:dyDescent="0.25">
      <c r="A12" s="184" t="s">
        <v>3</v>
      </c>
      <c r="B12" s="266">
        <v>413343</v>
      </c>
      <c r="C12" s="182">
        <v>513504</v>
      </c>
      <c r="D12" s="166">
        <f t="shared" si="0"/>
        <v>804.94601794727987</v>
      </c>
      <c r="E12" s="266">
        <v>361031</v>
      </c>
      <c r="F12" s="182">
        <v>516691.5</v>
      </c>
      <c r="G12" s="166">
        <f t="shared" si="1"/>
        <v>698.73609300714259</v>
      </c>
      <c r="H12" s="266">
        <v>318339</v>
      </c>
      <c r="I12" s="182">
        <v>519123</v>
      </c>
      <c r="J12" s="166">
        <f t="shared" si="2"/>
        <v>613.22461150825529</v>
      </c>
      <c r="K12" s="266">
        <v>268144</v>
      </c>
      <c r="L12" s="182">
        <v>521853</v>
      </c>
      <c r="M12" s="166">
        <f t="shared" si="3"/>
        <v>513.8305231549881</v>
      </c>
      <c r="N12" s="266">
        <v>228877</v>
      </c>
      <c r="O12" s="182">
        <v>525113</v>
      </c>
      <c r="P12" s="166">
        <f t="shared" si="4"/>
        <v>435.86237628853218</v>
      </c>
      <c r="Q12" s="266">
        <v>201439</v>
      </c>
      <c r="R12" s="182">
        <v>528542.5</v>
      </c>
      <c r="S12" s="166">
        <f t="shared" si="5"/>
        <v>381.12166949677652</v>
      </c>
      <c r="T12" s="266">
        <v>165417</v>
      </c>
      <c r="U12" s="182">
        <v>531478.5</v>
      </c>
      <c r="V12" s="166">
        <f t="shared" si="6"/>
        <v>311.23930695220974</v>
      </c>
      <c r="W12" s="185"/>
      <c r="X12" s="185"/>
      <c r="Y12" s="185"/>
      <c r="Z12" s="185"/>
      <c r="AA12" s="185"/>
      <c r="AB12" s="7"/>
      <c r="AC12" s="185"/>
    </row>
    <row r="13" spans="1:30" s="250" customFormat="1" x14ac:dyDescent="0.25">
      <c r="A13" s="184" t="s">
        <v>4</v>
      </c>
      <c r="B13" s="266">
        <v>994435</v>
      </c>
      <c r="C13" s="182">
        <v>535124</v>
      </c>
      <c r="D13" s="166">
        <f t="shared" si="0"/>
        <v>1858.3262944663293</v>
      </c>
      <c r="E13" s="266">
        <v>868226</v>
      </c>
      <c r="F13" s="182">
        <v>537500.5</v>
      </c>
      <c r="G13" s="166">
        <f t="shared" si="1"/>
        <v>1615.3026834393643</v>
      </c>
      <c r="H13" s="266">
        <v>767136</v>
      </c>
      <c r="I13" s="182">
        <v>538850.5</v>
      </c>
      <c r="J13" s="166">
        <f t="shared" si="2"/>
        <v>1423.6527571190895</v>
      </c>
      <c r="K13" s="266">
        <v>662307</v>
      </c>
      <c r="L13" s="182">
        <v>539896.5</v>
      </c>
      <c r="M13" s="166">
        <f t="shared" si="3"/>
        <v>1226.72956761157</v>
      </c>
      <c r="N13" s="266">
        <v>577489</v>
      </c>
      <c r="O13" s="182">
        <v>541123</v>
      </c>
      <c r="P13" s="166">
        <f t="shared" si="4"/>
        <v>1067.2046835931942</v>
      </c>
      <c r="Q13" s="266">
        <v>509346</v>
      </c>
      <c r="R13" s="182">
        <v>542843.5</v>
      </c>
      <c r="S13" s="166">
        <f t="shared" si="5"/>
        <v>938.29252814116774</v>
      </c>
      <c r="T13" s="266">
        <v>423087</v>
      </c>
      <c r="U13" s="182">
        <v>544573</v>
      </c>
      <c r="V13" s="166">
        <f t="shared" si="6"/>
        <v>776.91512432676609</v>
      </c>
      <c r="W13" s="185"/>
      <c r="X13" s="185"/>
      <c r="Y13" s="185"/>
      <c r="Z13" s="185"/>
      <c r="AA13" s="185"/>
      <c r="AB13" s="7"/>
      <c r="AC13" s="185"/>
    </row>
    <row r="14" spans="1:30" x14ac:dyDescent="0.25">
      <c r="A14" s="162" t="s">
        <v>7</v>
      </c>
      <c r="B14" s="156">
        <v>14369143</v>
      </c>
      <c r="C14" s="166">
        <v>4903563.5</v>
      </c>
      <c r="D14" s="166">
        <f t="shared" si="0"/>
        <v>2930.3470832997268</v>
      </c>
      <c r="E14" s="64">
        <v>13168662</v>
      </c>
      <c r="F14" s="172">
        <v>4904203</v>
      </c>
      <c r="G14" s="166">
        <f t="shared" si="1"/>
        <v>2685.1788149878785</v>
      </c>
      <c r="H14" s="28">
        <v>12129064</v>
      </c>
      <c r="I14" s="172">
        <v>4896671</v>
      </c>
      <c r="J14" s="166">
        <f t="shared" si="2"/>
        <v>2477.0020285210094</v>
      </c>
      <c r="K14" s="28">
        <v>10629301</v>
      </c>
      <c r="L14" s="172">
        <v>4887010.5</v>
      </c>
      <c r="M14" s="166">
        <f t="shared" si="3"/>
        <v>2175.010878327354</v>
      </c>
      <c r="N14" s="28">
        <v>9308252</v>
      </c>
      <c r="O14" s="172">
        <v>4882154.5</v>
      </c>
      <c r="P14" s="166">
        <f t="shared" si="4"/>
        <v>1906.5869382052533</v>
      </c>
      <c r="Q14" s="156">
        <v>8457004</v>
      </c>
      <c r="R14" s="172">
        <v>4882763</v>
      </c>
      <c r="S14" s="166">
        <f t="shared" si="5"/>
        <v>1732.0119776446245</v>
      </c>
      <c r="T14" s="156">
        <v>7197836</v>
      </c>
      <c r="U14" s="172">
        <v>4881861.5</v>
      </c>
      <c r="V14" s="166">
        <f t="shared" si="6"/>
        <v>1474.4039747952702</v>
      </c>
      <c r="X14" s="32">
        <f t="shared" si="7"/>
        <v>-257.60800284935431</v>
      </c>
      <c r="Y14" s="13">
        <f t="shared" si="8"/>
        <v>-14.873338416497401</v>
      </c>
      <c r="AA14" s="32">
        <f t="shared" si="9"/>
        <v>-1455.9431085044566</v>
      </c>
      <c r="AB14" s="13">
        <f t="shared" si="10"/>
        <v>-49.685005465802611</v>
      </c>
    </row>
    <row r="15" spans="1:30" x14ac:dyDescent="0.25">
      <c r="A15" s="162" t="s">
        <v>50</v>
      </c>
      <c r="B15" s="156">
        <v>2897629</v>
      </c>
      <c r="C15" s="166">
        <v>1224985.5</v>
      </c>
      <c r="D15" s="166">
        <f t="shared" si="0"/>
        <v>2365.4394276503681</v>
      </c>
      <c r="E15" s="64">
        <v>2670355</v>
      </c>
      <c r="F15" s="172">
        <v>1223324</v>
      </c>
      <c r="G15" s="166">
        <f t="shared" si="1"/>
        <v>2182.8681526725545</v>
      </c>
      <c r="H15" s="28">
        <v>2484228</v>
      </c>
      <c r="I15" s="172">
        <v>1218936</v>
      </c>
      <c r="J15" s="166">
        <f t="shared" si="2"/>
        <v>2038.0298883616531</v>
      </c>
      <c r="K15" s="28">
        <v>2129177</v>
      </c>
      <c r="L15" s="172">
        <v>1214508.5</v>
      </c>
      <c r="M15" s="166">
        <f t="shared" si="3"/>
        <v>1753.1182367188044</v>
      </c>
      <c r="N15" s="28">
        <v>1872854</v>
      </c>
      <c r="O15" s="172">
        <v>1211982</v>
      </c>
      <c r="P15" s="166">
        <f t="shared" si="4"/>
        <v>1545.2820256406449</v>
      </c>
      <c r="Q15" s="156">
        <v>1689226</v>
      </c>
      <c r="R15" s="172">
        <v>1210784.5</v>
      </c>
      <c r="S15" s="166">
        <f t="shared" si="5"/>
        <v>1395.1500039850196</v>
      </c>
      <c r="T15" s="156">
        <v>1431673</v>
      </c>
      <c r="U15" s="172">
        <v>1208315</v>
      </c>
      <c r="V15" s="166">
        <f t="shared" si="6"/>
        <v>1184.8508046328977</v>
      </c>
      <c r="X15" s="32">
        <f t="shared" si="7"/>
        <v>-210.29919935212183</v>
      </c>
      <c r="Y15" s="13">
        <f t="shared" si="8"/>
        <v>-15.073590563841616</v>
      </c>
      <c r="AA15" s="32">
        <f t="shared" si="9"/>
        <v>-1180.5886230174704</v>
      </c>
      <c r="AB15" s="13">
        <f t="shared" si="10"/>
        <v>-49.90990719175462</v>
      </c>
    </row>
    <row r="16" spans="1:30" x14ac:dyDescent="0.25">
      <c r="A16" s="162" t="s">
        <v>8</v>
      </c>
      <c r="B16" s="156">
        <v>18123275</v>
      </c>
      <c r="C16" s="166">
        <v>4423849.5</v>
      </c>
      <c r="D16" s="166">
        <f t="shared" si="0"/>
        <v>4096.7205145654252</v>
      </c>
      <c r="E16" s="64">
        <v>16367491</v>
      </c>
      <c r="F16" s="172">
        <v>4433309</v>
      </c>
      <c r="G16" s="166">
        <f t="shared" si="1"/>
        <v>3691.9355271649238</v>
      </c>
      <c r="H16" s="28">
        <v>15399934</v>
      </c>
      <c r="I16" s="172">
        <v>4434928.5</v>
      </c>
      <c r="J16" s="166">
        <f t="shared" si="2"/>
        <v>3472.4199048530318</v>
      </c>
      <c r="K16" s="28">
        <v>13622896</v>
      </c>
      <c r="L16" s="172">
        <v>4437624</v>
      </c>
      <c r="M16" s="166">
        <f t="shared" si="3"/>
        <v>3069.8626111630911</v>
      </c>
      <c r="N16" s="28">
        <v>12245022</v>
      </c>
      <c r="O16" s="172">
        <v>4442844</v>
      </c>
      <c r="P16" s="166">
        <f t="shared" si="4"/>
        <v>2756.1224296869304</v>
      </c>
      <c r="Q16" s="156">
        <v>11134586</v>
      </c>
      <c r="R16" s="172">
        <v>4452686.5</v>
      </c>
      <c r="S16" s="166">
        <f t="shared" si="5"/>
        <v>2500.6444985516046</v>
      </c>
      <c r="T16" s="156">
        <v>9807048</v>
      </c>
      <c r="U16" s="172">
        <v>4461786</v>
      </c>
      <c r="V16" s="166">
        <f t="shared" si="6"/>
        <v>2198.0094966455135</v>
      </c>
      <c r="X16" s="32">
        <f t="shared" si="7"/>
        <v>-302.63500190609102</v>
      </c>
      <c r="Y16" s="13">
        <f t="shared" si="8"/>
        <v>-12.102280115441436</v>
      </c>
      <c r="AA16" s="32">
        <f t="shared" si="9"/>
        <v>-1898.7110179199117</v>
      </c>
      <c r="AB16" s="13">
        <f t="shared" si="10"/>
        <v>-46.347096687930261</v>
      </c>
    </row>
    <row r="17" spans="1:30" x14ac:dyDescent="0.25">
      <c r="A17" s="162" t="s">
        <v>9</v>
      </c>
      <c r="B17" s="156">
        <v>17622772</v>
      </c>
      <c r="C17" s="166">
        <v>3743915</v>
      </c>
      <c r="D17" s="166">
        <f t="shared" si="0"/>
        <v>4707.0438297878027</v>
      </c>
      <c r="E17" s="64">
        <v>16323955</v>
      </c>
      <c r="F17" s="172">
        <v>3741668.5</v>
      </c>
      <c r="G17" s="166">
        <f t="shared" si="1"/>
        <v>4362.7475282751529</v>
      </c>
      <c r="H17" s="28">
        <v>15126036</v>
      </c>
      <c r="I17" s="172">
        <v>3732733</v>
      </c>
      <c r="J17" s="166">
        <f t="shared" si="2"/>
        <v>4052.2684049461882</v>
      </c>
      <c r="K17" s="28">
        <v>13612328</v>
      </c>
      <c r="L17" s="172">
        <v>3723906.5</v>
      </c>
      <c r="M17" s="166">
        <f t="shared" si="3"/>
        <v>3655.3893069012338</v>
      </c>
      <c r="N17" s="28">
        <v>12117632</v>
      </c>
      <c r="O17" s="172">
        <v>3716719.5</v>
      </c>
      <c r="P17" s="166">
        <f t="shared" si="4"/>
        <v>3260.3030710280937</v>
      </c>
      <c r="Q17" s="156">
        <v>10976994</v>
      </c>
      <c r="R17" s="172">
        <v>3706695.5</v>
      </c>
      <c r="S17" s="166">
        <f t="shared" si="5"/>
        <v>2961.3962085636654</v>
      </c>
      <c r="T17" s="156">
        <v>9684217</v>
      </c>
      <c r="U17" s="172">
        <v>3696949</v>
      </c>
      <c r="V17" s="166">
        <f t="shared" si="6"/>
        <v>2619.5159846673569</v>
      </c>
      <c r="X17" s="32">
        <f t="shared" si="7"/>
        <v>-341.88022389630851</v>
      </c>
      <c r="Y17" s="13">
        <f t="shared" si="8"/>
        <v>-11.544562085534885</v>
      </c>
      <c r="AA17" s="32">
        <f t="shared" si="9"/>
        <v>-2087.5278451204458</v>
      </c>
      <c r="AB17" s="13">
        <f t="shared" si="10"/>
        <v>-44.349020757143734</v>
      </c>
    </row>
    <row r="18" spans="1:30" x14ac:dyDescent="0.25">
      <c r="A18" s="162" t="s">
        <v>10</v>
      </c>
      <c r="B18" s="156">
        <v>3688674</v>
      </c>
      <c r="C18" s="166">
        <v>892420.5</v>
      </c>
      <c r="D18" s="166">
        <f t="shared" si="0"/>
        <v>4133.3362467581146</v>
      </c>
      <c r="E18" s="64">
        <v>3385256</v>
      </c>
      <c r="F18" s="172">
        <v>890193.5</v>
      </c>
      <c r="G18" s="166">
        <f t="shared" si="1"/>
        <v>3802.8316315497696</v>
      </c>
      <c r="H18" s="28">
        <v>3120605</v>
      </c>
      <c r="I18" s="172">
        <v>886190</v>
      </c>
      <c r="J18" s="166">
        <f t="shared" si="2"/>
        <v>3521.3723919249824</v>
      </c>
      <c r="K18" s="28">
        <v>2795952</v>
      </c>
      <c r="L18" s="172">
        <v>882542</v>
      </c>
      <c r="M18" s="166">
        <f t="shared" si="3"/>
        <v>3168.0667888893672</v>
      </c>
      <c r="N18" s="28">
        <v>2459102</v>
      </c>
      <c r="O18" s="172">
        <v>878734.5</v>
      </c>
      <c r="P18" s="166">
        <f t="shared" si="4"/>
        <v>2798.4584649857266</v>
      </c>
      <c r="Q18" s="156">
        <v>2279234</v>
      </c>
      <c r="R18" s="172">
        <v>875110.5</v>
      </c>
      <c r="S18" s="166">
        <f t="shared" si="5"/>
        <v>2604.5099447441207</v>
      </c>
      <c r="T18" s="156">
        <v>2037814</v>
      </c>
      <c r="U18" s="172">
        <v>871954.5</v>
      </c>
      <c r="V18" s="166">
        <f t="shared" si="6"/>
        <v>2337.0646060086851</v>
      </c>
      <c r="X18" s="32">
        <f t="shared" si="7"/>
        <v>-267.4453387354356</v>
      </c>
      <c r="Y18" s="13">
        <f t="shared" si="8"/>
        <v>-10.268547420029556</v>
      </c>
      <c r="AA18" s="32">
        <f t="shared" si="9"/>
        <v>-1796.2716407494295</v>
      </c>
      <c r="AB18" s="13">
        <f t="shared" si="10"/>
        <v>-43.458154224890194</v>
      </c>
    </row>
    <row r="19" spans="1:30" x14ac:dyDescent="0.25">
      <c r="A19" s="162" t="s">
        <v>11</v>
      </c>
      <c r="B19" s="156">
        <v>5845802</v>
      </c>
      <c r="C19" s="166">
        <v>1550573</v>
      </c>
      <c r="D19" s="166">
        <f t="shared" si="0"/>
        <v>3770.0914436147154</v>
      </c>
      <c r="E19" s="64">
        <v>5467049</v>
      </c>
      <c r="F19" s="172">
        <v>1547673.5</v>
      </c>
      <c r="G19" s="166">
        <f t="shared" si="1"/>
        <v>3532.4304512547383</v>
      </c>
      <c r="H19" s="28">
        <v>5124147</v>
      </c>
      <c r="I19" s="172">
        <v>1542155.5</v>
      </c>
      <c r="J19" s="166">
        <f t="shared" si="2"/>
        <v>3322.7174561838933</v>
      </c>
      <c r="K19" s="28">
        <v>4733687</v>
      </c>
      <c r="L19" s="172">
        <v>1535451</v>
      </c>
      <c r="M19" s="166">
        <f t="shared" si="3"/>
        <v>3082.9293803579535</v>
      </c>
      <c r="N19" s="28">
        <v>4008650</v>
      </c>
      <c r="O19" s="172">
        <v>1529395.5</v>
      </c>
      <c r="P19" s="166">
        <f t="shared" si="4"/>
        <v>2621.0682586682124</v>
      </c>
      <c r="Q19" s="156">
        <v>3603588</v>
      </c>
      <c r="R19" s="172">
        <v>1523326</v>
      </c>
      <c r="S19" s="166">
        <f t="shared" si="5"/>
        <v>2365.6052611194191</v>
      </c>
      <c r="T19" s="156">
        <v>3432330</v>
      </c>
      <c r="U19" s="172">
        <v>1516496.5</v>
      </c>
      <c r="V19" s="166">
        <f t="shared" si="6"/>
        <v>2263.3286657766771</v>
      </c>
      <c r="X19" s="32">
        <f t="shared" si="7"/>
        <v>-102.27659534274198</v>
      </c>
      <c r="Y19" s="13">
        <f t="shared" si="8"/>
        <v>-4.3234852840301885</v>
      </c>
      <c r="AA19" s="32">
        <f t="shared" si="9"/>
        <v>-1506.7627778380383</v>
      </c>
      <c r="AB19" s="13">
        <f t="shared" si="10"/>
        <v>-39.966213031516645</v>
      </c>
    </row>
    <row r="20" spans="1:30" x14ac:dyDescent="0.25">
      <c r="A20" s="162" t="s">
        <v>12</v>
      </c>
      <c r="B20" s="156">
        <v>26003875</v>
      </c>
      <c r="C20" s="166">
        <v>5701359.5</v>
      </c>
      <c r="D20" s="166">
        <f t="shared" si="0"/>
        <v>4560.9954958988292</v>
      </c>
      <c r="E20" s="64">
        <v>20795848</v>
      </c>
      <c r="F20" s="172">
        <v>5734427</v>
      </c>
      <c r="G20" s="166">
        <f t="shared" si="1"/>
        <v>3626.4910164520361</v>
      </c>
      <c r="H20" s="28">
        <v>19444506</v>
      </c>
      <c r="I20" s="172">
        <v>5753203.5</v>
      </c>
      <c r="J20" s="166">
        <f t="shared" si="2"/>
        <v>3379.7702445255068</v>
      </c>
      <c r="K20" s="28">
        <v>16923716</v>
      </c>
      <c r="L20" s="172">
        <v>5767800</v>
      </c>
      <c r="M20" s="166">
        <f t="shared" si="3"/>
        <v>2934.171781268421</v>
      </c>
      <c r="N20" s="28">
        <v>14947082</v>
      </c>
      <c r="O20" s="172">
        <v>5774349</v>
      </c>
      <c r="P20" s="166">
        <f t="shared" si="4"/>
        <v>2588.5311054111903</v>
      </c>
      <c r="Q20" s="156">
        <v>13328054</v>
      </c>
      <c r="R20" s="172">
        <v>5773841</v>
      </c>
      <c r="S20" s="166">
        <f t="shared" si="5"/>
        <v>2308.3514076677898</v>
      </c>
      <c r="T20" s="156">
        <v>11569703</v>
      </c>
      <c r="U20" s="172">
        <v>5764388</v>
      </c>
      <c r="V20" s="166">
        <f t="shared" si="6"/>
        <v>2007.0999731454576</v>
      </c>
      <c r="X20" s="32">
        <f t="shared" si="7"/>
        <v>-301.25143452233215</v>
      </c>
      <c r="Y20" s="13">
        <f t="shared" si="8"/>
        <v>-13.050501475713236</v>
      </c>
      <c r="AA20" s="32">
        <f t="shared" si="9"/>
        <v>-2553.8955227533716</v>
      </c>
      <c r="AB20" s="13">
        <f t="shared" si="10"/>
        <v>-55.994256627742601</v>
      </c>
    </row>
    <row r="21" spans="1:30" x14ac:dyDescent="0.25">
      <c r="A21" s="162" t="s">
        <v>13</v>
      </c>
      <c r="B21" s="156">
        <v>4202632</v>
      </c>
      <c r="C21" s="166">
        <v>1331250.5</v>
      </c>
      <c r="D21" s="166">
        <f t="shared" si="0"/>
        <v>3156.9054809744675</v>
      </c>
      <c r="E21" s="64">
        <v>3891318</v>
      </c>
      <c r="F21" s="172">
        <v>1327877</v>
      </c>
      <c r="G21" s="166">
        <f t="shared" si="1"/>
        <v>2930.4807598896587</v>
      </c>
      <c r="H21" s="28">
        <v>3706296</v>
      </c>
      <c r="I21" s="172">
        <v>1322565</v>
      </c>
      <c r="J21" s="166">
        <f t="shared" si="2"/>
        <v>2802.3545156570754</v>
      </c>
      <c r="K21" s="28">
        <v>3228165</v>
      </c>
      <c r="L21" s="172">
        <v>1316612</v>
      </c>
      <c r="M21" s="166">
        <f t="shared" si="3"/>
        <v>2451.8726853469361</v>
      </c>
      <c r="N21" s="28">
        <v>2992904</v>
      </c>
      <c r="O21" s="172">
        <v>1309994.5</v>
      </c>
      <c r="P21" s="166">
        <f t="shared" si="4"/>
        <v>2284.6691341070518</v>
      </c>
      <c r="Q21" s="156">
        <v>2684588</v>
      </c>
      <c r="R21" s="172">
        <v>1303352</v>
      </c>
      <c r="S21" s="166">
        <f t="shared" si="5"/>
        <v>2059.7566889067575</v>
      </c>
      <c r="T21" s="156">
        <v>2504711</v>
      </c>
      <c r="U21" s="172">
        <v>1297293</v>
      </c>
      <c r="V21" s="166">
        <f t="shared" si="6"/>
        <v>1930.7211246803922</v>
      </c>
      <c r="X21" s="32">
        <f t="shared" si="7"/>
        <v>-129.0355642263653</v>
      </c>
      <c r="Y21" s="13">
        <f t="shared" si="8"/>
        <v>-6.2646022669237009</v>
      </c>
      <c r="AA21" s="32">
        <f t="shared" si="9"/>
        <v>-1226.1843562940753</v>
      </c>
      <c r="AB21" s="13">
        <f t="shared" si="10"/>
        <v>-38.841338889740186</v>
      </c>
    </row>
    <row r="22" spans="1:30" x14ac:dyDescent="0.25">
      <c r="A22" s="162" t="s">
        <v>14</v>
      </c>
      <c r="B22" s="156">
        <v>728126</v>
      </c>
      <c r="C22" s="166">
        <v>313152.5</v>
      </c>
      <c r="D22" s="166">
        <f t="shared" si="0"/>
        <v>2325.1482903697083</v>
      </c>
      <c r="E22" s="64">
        <v>679765</v>
      </c>
      <c r="F22" s="172">
        <v>312147.5</v>
      </c>
      <c r="G22" s="166">
        <f t="shared" si="1"/>
        <v>2177.7044506202997</v>
      </c>
      <c r="H22" s="28">
        <v>646168</v>
      </c>
      <c r="I22" s="172">
        <v>310712</v>
      </c>
      <c r="J22" s="166">
        <f t="shared" si="2"/>
        <v>2079.6364479003064</v>
      </c>
      <c r="K22" s="28">
        <v>578380</v>
      </c>
      <c r="L22" s="172">
        <v>309213</v>
      </c>
      <c r="M22" s="166">
        <f t="shared" si="3"/>
        <v>1870.4905679903495</v>
      </c>
      <c r="N22" s="28">
        <v>525729</v>
      </c>
      <c r="O22" s="172">
        <v>307482</v>
      </c>
      <c r="P22" s="166">
        <f t="shared" si="4"/>
        <v>1709.7878900228307</v>
      </c>
      <c r="Q22" s="156">
        <v>494304</v>
      </c>
      <c r="R22" s="172">
        <v>305177</v>
      </c>
      <c r="S22" s="166">
        <f t="shared" si="5"/>
        <v>1619.7288786507502</v>
      </c>
      <c r="T22" s="156">
        <v>453776</v>
      </c>
      <c r="U22" s="172">
        <v>302153</v>
      </c>
      <c r="V22" s="166">
        <f t="shared" si="6"/>
        <v>1501.8086863277874</v>
      </c>
      <c r="X22" s="32">
        <f t="shared" si="7"/>
        <v>-117.92019232296275</v>
      </c>
      <c r="Y22" s="13">
        <f t="shared" si="8"/>
        <v>-7.2802426305562582</v>
      </c>
      <c r="AA22" s="32">
        <f t="shared" si="9"/>
        <v>-823.33960404192089</v>
      </c>
      <c r="AB22" s="13">
        <f t="shared" si="10"/>
        <v>-35.4101975969458</v>
      </c>
    </row>
    <row r="23" spans="1:30" x14ac:dyDescent="0.25">
      <c r="A23" s="162" t="s">
        <v>15</v>
      </c>
      <c r="B23" s="156">
        <v>13804540</v>
      </c>
      <c r="C23" s="166">
        <v>5816599</v>
      </c>
      <c r="D23" s="166">
        <f t="shared" si="0"/>
        <v>2373.3009616100403</v>
      </c>
      <c r="E23" s="64">
        <v>12783809</v>
      </c>
      <c r="F23" s="172">
        <v>5808569</v>
      </c>
      <c r="G23" s="166">
        <f t="shared" si="1"/>
        <v>2200.8534287877101</v>
      </c>
      <c r="H23" s="28">
        <v>12054680</v>
      </c>
      <c r="I23" s="172">
        <v>5797576.5</v>
      </c>
      <c r="J23" s="166">
        <f t="shared" si="2"/>
        <v>2079.2619122835204</v>
      </c>
      <c r="K23" s="28">
        <v>10772556</v>
      </c>
      <c r="L23" s="172">
        <v>5783718.5</v>
      </c>
      <c r="M23" s="166">
        <f t="shared" si="3"/>
        <v>1862.5657524653041</v>
      </c>
      <c r="N23" s="28">
        <v>9722455</v>
      </c>
      <c r="O23" s="172">
        <v>5769771.5</v>
      </c>
      <c r="P23" s="166">
        <f t="shared" si="4"/>
        <v>1685.0675975643057</v>
      </c>
      <c r="Q23" s="156">
        <v>8955879</v>
      </c>
      <c r="R23" s="172">
        <v>5751590</v>
      </c>
      <c r="S23" s="166">
        <f t="shared" si="5"/>
        <v>1557.1135981528585</v>
      </c>
      <c r="T23" s="156">
        <v>8089048</v>
      </c>
      <c r="U23" s="172">
        <v>5726217</v>
      </c>
      <c r="V23" s="166">
        <f t="shared" si="6"/>
        <v>1412.633855824884</v>
      </c>
      <c r="X23" s="32">
        <f t="shared" si="7"/>
        <v>-144.47974232797446</v>
      </c>
      <c r="Y23" s="13">
        <f t="shared" si="8"/>
        <v>-9.2786899105733198</v>
      </c>
      <c r="AA23" s="32">
        <f t="shared" si="9"/>
        <v>-960.66710578515631</v>
      </c>
      <c r="AB23" s="13">
        <f t="shared" si="10"/>
        <v>-40.478098704070078</v>
      </c>
    </row>
    <row r="24" spans="1:30" s="7" customFormat="1" x14ac:dyDescent="0.25">
      <c r="A24" s="162" t="s">
        <v>16</v>
      </c>
      <c r="B24" s="156">
        <v>12578489</v>
      </c>
      <c r="C24" s="166">
        <v>4084159</v>
      </c>
      <c r="D24" s="166">
        <f t="shared" si="0"/>
        <v>3079.8235328252399</v>
      </c>
      <c r="E24" s="64">
        <v>11937633</v>
      </c>
      <c r="F24" s="172">
        <v>4070528.5</v>
      </c>
      <c r="G24" s="166">
        <f t="shared" si="1"/>
        <v>2932.6985427076606</v>
      </c>
      <c r="H24" s="28">
        <v>11390541</v>
      </c>
      <c r="I24" s="172">
        <v>4053502</v>
      </c>
      <c r="J24" s="166">
        <f t="shared" si="2"/>
        <v>2810.0494337982318</v>
      </c>
      <c r="K24" s="28">
        <v>10409878</v>
      </c>
      <c r="L24" s="172">
        <v>4033901</v>
      </c>
      <c r="M24" s="166">
        <f t="shared" si="3"/>
        <v>2580.5982843902216</v>
      </c>
      <c r="N24" s="28">
        <v>9596549</v>
      </c>
      <c r="O24" s="172">
        <v>4012516.5</v>
      </c>
      <c r="P24" s="166">
        <f t="shared" si="4"/>
        <v>2391.6534673439969</v>
      </c>
      <c r="Q24" s="156">
        <v>9240184</v>
      </c>
      <c r="R24" s="172">
        <v>3988247</v>
      </c>
      <c r="S24" s="166">
        <f t="shared" si="5"/>
        <v>2316.8534947810404</v>
      </c>
      <c r="T24" s="156">
        <v>8595305</v>
      </c>
      <c r="U24" s="172">
        <v>3964416.5</v>
      </c>
      <c r="V24" s="166">
        <f t="shared" si="6"/>
        <v>2168.1135168315436</v>
      </c>
      <c r="W24" s="210"/>
      <c r="X24" s="32">
        <f t="shared" si="7"/>
        <v>-148.73997794949673</v>
      </c>
      <c r="Y24" s="13">
        <f t="shared" si="8"/>
        <v>-6.4199129675030981</v>
      </c>
      <c r="AA24" s="32">
        <f t="shared" si="9"/>
        <v>-911.71001599369629</v>
      </c>
      <c r="AB24" s="13">
        <f t="shared" si="10"/>
        <v>-29.602670616564509</v>
      </c>
      <c r="AD24" s="210"/>
    </row>
    <row r="25" spans="1:30" s="7" customFormat="1" x14ac:dyDescent="0.25">
      <c r="A25" s="162" t="s">
        <v>17</v>
      </c>
      <c r="B25" s="156">
        <v>1548973</v>
      </c>
      <c r="C25" s="166">
        <v>576682</v>
      </c>
      <c r="D25" s="166">
        <f t="shared" si="0"/>
        <v>2686.0089269302666</v>
      </c>
      <c r="E25" s="64">
        <v>1461793</v>
      </c>
      <c r="F25" s="172">
        <v>574525</v>
      </c>
      <c r="G25" s="166">
        <f t="shared" si="1"/>
        <v>2544.3505504547234</v>
      </c>
      <c r="H25" s="28">
        <v>1419946</v>
      </c>
      <c r="I25" s="172">
        <v>571561.5</v>
      </c>
      <c r="J25" s="166">
        <f t="shared" si="2"/>
        <v>2484.3275832959362</v>
      </c>
      <c r="K25" s="28">
        <v>1303991</v>
      </c>
      <c r="L25" s="172">
        <v>568146</v>
      </c>
      <c r="M25" s="166">
        <f t="shared" si="3"/>
        <v>2295.1688474441426</v>
      </c>
      <c r="N25" s="28">
        <v>1204165</v>
      </c>
      <c r="O25" s="172">
        <v>564686.5</v>
      </c>
      <c r="P25" s="166">
        <f t="shared" si="4"/>
        <v>2132.4487126927952</v>
      </c>
      <c r="Q25" s="156">
        <v>1152604</v>
      </c>
      <c r="R25" s="172">
        <v>560777.5</v>
      </c>
      <c r="S25" s="166">
        <f t="shared" si="5"/>
        <v>2055.3677706398707</v>
      </c>
      <c r="T25" s="156">
        <v>1075380</v>
      </c>
      <c r="U25" s="172">
        <v>555920.5</v>
      </c>
      <c r="V25" s="166">
        <f t="shared" si="6"/>
        <v>1934.4132839137972</v>
      </c>
      <c r="W25" s="210"/>
      <c r="X25" s="32">
        <f t="shared" si="7"/>
        <v>-120.95448672607358</v>
      </c>
      <c r="Y25" s="13">
        <f t="shared" si="8"/>
        <v>-5.8848099329891896</v>
      </c>
      <c r="AA25" s="32">
        <f t="shared" si="9"/>
        <v>-751.59564301646947</v>
      </c>
      <c r="AB25" s="13">
        <f t="shared" si="10"/>
        <v>-27.981874351975382</v>
      </c>
      <c r="AD25" s="210"/>
    </row>
    <row r="26" spans="1:30" x14ac:dyDescent="0.25">
      <c r="A26" s="162" t="s">
        <v>18</v>
      </c>
      <c r="B26" s="156">
        <v>4389283</v>
      </c>
      <c r="C26" s="166">
        <v>1960328</v>
      </c>
      <c r="D26" s="166">
        <f t="shared" si="0"/>
        <v>2239.0554029733798</v>
      </c>
      <c r="E26" s="64">
        <v>4070696</v>
      </c>
      <c r="F26" s="172">
        <v>1954979.5</v>
      </c>
      <c r="G26" s="166">
        <f t="shared" si="1"/>
        <v>2082.2192764681163</v>
      </c>
      <c r="H26" s="28">
        <v>3931973</v>
      </c>
      <c r="I26" s="172">
        <v>1947409</v>
      </c>
      <c r="J26" s="166">
        <f t="shared" si="2"/>
        <v>2019.0791970253811</v>
      </c>
      <c r="K26" s="28">
        <v>3594053</v>
      </c>
      <c r="L26" s="172">
        <v>1939091</v>
      </c>
      <c r="M26" s="166">
        <f t="shared" si="3"/>
        <v>1853.4730964147634</v>
      </c>
      <c r="N26" s="28">
        <v>3269924</v>
      </c>
      <c r="O26" s="172">
        <v>1929677</v>
      </c>
      <c r="P26" s="166">
        <f t="shared" si="4"/>
        <v>1694.5447346887588</v>
      </c>
      <c r="Q26" s="156">
        <v>3070064</v>
      </c>
      <c r="R26" s="172">
        <v>1918139</v>
      </c>
      <c r="S26" s="166">
        <f t="shared" si="5"/>
        <v>1600.5430263395929</v>
      </c>
      <c r="T26" s="156">
        <v>2840661</v>
      </c>
      <c r="U26" s="172">
        <v>1903065.5</v>
      </c>
      <c r="V26" s="166">
        <f t="shared" si="6"/>
        <v>1492.6764212792466</v>
      </c>
      <c r="X26" s="32">
        <f t="shared" si="7"/>
        <v>-107.86660506034627</v>
      </c>
      <c r="Y26" s="13">
        <f t="shared" si="8"/>
        <v>-6.7393755297559768</v>
      </c>
      <c r="AA26" s="32">
        <f t="shared" si="9"/>
        <v>-746.37898169413324</v>
      </c>
      <c r="AB26" s="13">
        <f t="shared" si="10"/>
        <v>-33.334547269485633</v>
      </c>
    </row>
    <row r="27" spans="1:30" x14ac:dyDescent="0.25">
      <c r="A27" s="162" t="s">
        <v>19</v>
      </c>
      <c r="B27" s="156">
        <v>15140016</v>
      </c>
      <c r="C27" s="166">
        <v>5047647</v>
      </c>
      <c r="D27" s="166">
        <f t="shared" si="0"/>
        <v>2999.42052207692</v>
      </c>
      <c r="E27" s="64">
        <v>13983562</v>
      </c>
      <c r="F27" s="172">
        <v>5035010</v>
      </c>
      <c r="G27" s="166">
        <f t="shared" si="1"/>
        <v>2777.2659835829522</v>
      </c>
      <c r="H27" s="28">
        <v>13147717</v>
      </c>
      <c r="I27" s="172">
        <v>5016333</v>
      </c>
      <c r="J27" s="166">
        <f t="shared" si="2"/>
        <v>2620.9817011749419</v>
      </c>
      <c r="K27" s="28">
        <v>11830879</v>
      </c>
      <c r="L27" s="172">
        <v>4991150</v>
      </c>
      <c r="M27" s="166">
        <f t="shared" si="3"/>
        <v>2370.3713573024256</v>
      </c>
      <c r="N27" s="28">
        <v>10826159</v>
      </c>
      <c r="O27" s="172">
        <v>4960044</v>
      </c>
      <c r="P27" s="166">
        <f t="shared" si="4"/>
        <v>2182.6739843436872</v>
      </c>
      <c r="Q27" s="156">
        <v>10006178</v>
      </c>
      <c r="R27" s="172">
        <v>4925368</v>
      </c>
      <c r="S27" s="166">
        <f t="shared" si="5"/>
        <v>2031.559469261992</v>
      </c>
      <c r="T27" s="156">
        <v>8982807</v>
      </c>
      <c r="U27" s="172">
        <v>4891919</v>
      </c>
      <c r="V27" s="166">
        <f t="shared" si="6"/>
        <v>1836.2542388784441</v>
      </c>
      <c r="X27" s="32">
        <f t="shared" si="7"/>
        <v>-195.30523038354795</v>
      </c>
      <c r="Y27" s="13">
        <f t="shared" si="8"/>
        <v>-9.6135620609962658</v>
      </c>
      <c r="AA27" s="32">
        <f t="shared" si="9"/>
        <v>-1163.1662831984759</v>
      </c>
      <c r="AB27" s="13">
        <f t="shared" si="10"/>
        <v>-38.779700099973063</v>
      </c>
    </row>
    <row r="28" spans="1:30" x14ac:dyDescent="0.25">
      <c r="A28" s="162" t="s">
        <v>20</v>
      </c>
      <c r="B28" s="156">
        <v>5942353</v>
      </c>
      <c r="C28" s="166">
        <v>1653555.5</v>
      </c>
      <c r="D28" s="166">
        <f t="shared" si="0"/>
        <v>3593.6822199194403</v>
      </c>
      <c r="E28" s="64">
        <v>5523284</v>
      </c>
      <c r="F28" s="172">
        <v>1650585</v>
      </c>
      <c r="G28" s="166">
        <f t="shared" si="1"/>
        <v>3346.25844776246</v>
      </c>
      <c r="H28" s="28">
        <v>5330416</v>
      </c>
      <c r="I28" s="172">
        <v>1645567</v>
      </c>
      <c r="J28" s="166">
        <f t="shared" si="2"/>
        <v>3239.2579578953637</v>
      </c>
      <c r="K28" s="28">
        <v>4770004</v>
      </c>
      <c r="L28" s="172">
        <v>1639665.5</v>
      </c>
      <c r="M28" s="166">
        <f t="shared" si="3"/>
        <v>2909.1323809642881</v>
      </c>
      <c r="N28" s="28">
        <v>4349642</v>
      </c>
      <c r="O28" s="172">
        <v>1633939.5</v>
      </c>
      <c r="P28" s="166">
        <f t="shared" si="4"/>
        <v>2662.0581729005266</v>
      </c>
      <c r="Q28" s="156">
        <v>4050731</v>
      </c>
      <c r="R28" s="172">
        <v>1626648.5</v>
      </c>
      <c r="S28" s="166">
        <f t="shared" si="5"/>
        <v>2490.2312945913022</v>
      </c>
      <c r="T28" s="156">
        <v>3642747</v>
      </c>
      <c r="U28" s="172">
        <v>1616939</v>
      </c>
      <c r="V28" s="166">
        <f t="shared" si="6"/>
        <v>2252.8660635929991</v>
      </c>
      <c r="X28" s="32">
        <f t="shared" si="7"/>
        <v>-237.3652309983031</v>
      </c>
      <c r="Y28" s="13">
        <f t="shared" si="8"/>
        <v>-9.5318547925187644</v>
      </c>
      <c r="AA28" s="32">
        <f t="shared" si="9"/>
        <v>-1340.8161563264412</v>
      </c>
      <c r="AB28" s="13">
        <f t="shared" si="10"/>
        <v>-37.310370652541955</v>
      </c>
    </row>
    <row r="29" spans="1:30" x14ac:dyDescent="0.25">
      <c r="E29" s="7"/>
      <c r="H29" s="28"/>
      <c r="K29" s="28"/>
      <c r="N29" s="28"/>
      <c r="Q29" s="156"/>
      <c r="T29" s="156"/>
      <c r="X29" s="32"/>
      <c r="Y29" s="13"/>
      <c r="AA29" s="32"/>
      <c r="AB29" s="13"/>
    </row>
    <row r="30" spans="1:30" x14ac:dyDescent="0.25">
      <c r="A30" s="165" t="s">
        <v>38</v>
      </c>
      <c r="B30" s="196">
        <f>B7+B8+B9+B10</f>
        <v>71257592</v>
      </c>
      <c r="C30" s="171">
        <v>16038945</v>
      </c>
      <c r="D30" s="171">
        <f t="shared" si="0"/>
        <v>4442.7854824615961</v>
      </c>
      <c r="E30" s="238">
        <f>E7+E8+E9+E10</f>
        <v>65477792</v>
      </c>
      <c r="F30" s="171">
        <v>16057495</v>
      </c>
      <c r="G30" s="171">
        <f t="shared" si="1"/>
        <v>4077.7090075382248</v>
      </c>
      <c r="H30" s="203">
        <f>H7+H8+H9+H10</f>
        <v>59856183</v>
      </c>
      <c r="I30" s="171">
        <v>16041587.5</v>
      </c>
      <c r="J30" s="171">
        <f t="shared" si="2"/>
        <v>3731.3129389469714</v>
      </c>
      <c r="K30" s="203">
        <f>K7+K8+K9+K10</f>
        <v>53367403</v>
      </c>
      <c r="L30" s="171">
        <v>16023134</v>
      </c>
      <c r="M30" s="171">
        <f t="shared" si="3"/>
        <v>3330.6469882858119</v>
      </c>
      <c r="N30" s="203">
        <f>N7+N8+N9+N10</f>
        <v>48735149</v>
      </c>
      <c r="O30" s="171">
        <v>16011725</v>
      </c>
      <c r="P30" s="171">
        <f t="shared" si="4"/>
        <v>3043.7163391202384</v>
      </c>
      <c r="Q30" s="196">
        <f>Q7+Q8+Q9+Q10</f>
        <v>43740311</v>
      </c>
      <c r="R30" s="171">
        <v>16001329</v>
      </c>
      <c r="S30" s="171">
        <f t="shared" si="5"/>
        <v>2733.5423826358424</v>
      </c>
      <c r="T30" s="196">
        <f>T7+T8+T9+T10</f>
        <v>37640503</v>
      </c>
      <c r="U30" s="171">
        <v>15993355</v>
      </c>
      <c r="V30" s="171">
        <f t="shared" si="6"/>
        <v>2353.5088791563744</v>
      </c>
      <c r="X30" s="32">
        <f t="shared" si="7"/>
        <v>-380.03350347946798</v>
      </c>
      <c r="Y30" s="13">
        <f t="shared" si="8"/>
        <v>-13.902601470295014</v>
      </c>
      <c r="AA30" s="32">
        <f t="shared" si="9"/>
        <v>-2089.2766033052217</v>
      </c>
      <c r="AB30" s="13">
        <f t="shared" si="10"/>
        <v>-47.026276905623291</v>
      </c>
    </row>
    <row r="31" spans="1:30" x14ac:dyDescent="0.25">
      <c r="A31" s="165" t="s">
        <v>39</v>
      </c>
      <c r="B31" s="196">
        <f>B11+B14+B15+B16</f>
        <v>36797825</v>
      </c>
      <c r="C31" s="171">
        <v>11601026.5</v>
      </c>
      <c r="D31" s="171">
        <f t="shared" si="0"/>
        <v>3171.9456032619182</v>
      </c>
      <c r="E31" s="238">
        <f>E11+E14+E15+E16</f>
        <v>33435765</v>
      </c>
      <c r="F31" s="171">
        <v>11615028</v>
      </c>
      <c r="G31" s="171">
        <f t="shared" si="1"/>
        <v>2878.6641754113721</v>
      </c>
      <c r="H31" s="203">
        <f>H11+H14+H15+H16</f>
        <v>31098701</v>
      </c>
      <c r="I31" s="171">
        <v>11608509</v>
      </c>
      <c r="J31" s="171">
        <f t="shared" si="2"/>
        <v>2678.9573923748517</v>
      </c>
      <c r="K31" s="203">
        <f>K11+K14+K15+K16</f>
        <v>27311825</v>
      </c>
      <c r="L31" s="171">
        <v>11600892.5</v>
      </c>
      <c r="M31" s="171">
        <f t="shared" si="3"/>
        <v>2354.286534419658</v>
      </c>
      <c r="N31" s="203">
        <f>N11+N14+N15+N16</f>
        <v>24232494</v>
      </c>
      <c r="O31" s="171">
        <v>11603216.5</v>
      </c>
      <c r="P31" s="171">
        <f t="shared" si="4"/>
        <v>2088.4290144892152</v>
      </c>
      <c r="Q31" s="196">
        <f>Q11+Q14+Q15+Q16</f>
        <v>21991601</v>
      </c>
      <c r="R31" s="171">
        <v>11617620</v>
      </c>
      <c r="S31" s="171">
        <f t="shared" si="5"/>
        <v>1892.9523430788749</v>
      </c>
      <c r="T31" s="196">
        <f>T11+T14+T15+T16</f>
        <v>19025061</v>
      </c>
      <c r="U31" s="171">
        <v>11628014</v>
      </c>
      <c r="V31" s="171">
        <f t="shared" si="6"/>
        <v>1636.1401869657191</v>
      </c>
      <c r="X31" s="32">
        <f t="shared" si="7"/>
        <v>-256.81215611315588</v>
      </c>
      <c r="Y31" s="13">
        <f t="shared" si="8"/>
        <v>-13.566752330143322</v>
      </c>
      <c r="AA31" s="32">
        <f t="shared" si="9"/>
        <v>-1535.8054162961992</v>
      </c>
      <c r="AB31" s="13">
        <f t="shared" si="10"/>
        <v>-48.41840335208871</v>
      </c>
    </row>
    <row r="32" spans="1:30" x14ac:dyDescent="0.25">
      <c r="A32" s="165" t="s">
        <v>23</v>
      </c>
      <c r="B32" s="196">
        <f>B17+B18+B19+B20</f>
        <v>53161123</v>
      </c>
      <c r="C32" s="171">
        <v>11888268</v>
      </c>
      <c r="D32" s="171">
        <f t="shared" si="0"/>
        <v>4471.7298600603553</v>
      </c>
      <c r="E32" s="238">
        <f>E17+E18+E19+E20</f>
        <v>45972108</v>
      </c>
      <c r="F32" s="171">
        <v>11913962.5</v>
      </c>
      <c r="G32" s="171">
        <f t="shared" si="1"/>
        <v>3858.6748951073164</v>
      </c>
      <c r="H32" s="203">
        <f>H17+H18+H19+H20</f>
        <v>42815294</v>
      </c>
      <c r="I32" s="171">
        <v>11914282</v>
      </c>
      <c r="J32" s="171">
        <f t="shared" si="2"/>
        <v>3593.6109284638387</v>
      </c>
      <c r="K32" s="203">
        <f>K17+K18+K19+K20</f>
        <v>38065683</v>
      </c>
      <c r="L32" s="171">
        <v>11909699.5</v>
      </c>
      <c r="M32" s="171">
        <f t="shared" si="3"/>
        <v>3196.1917259121437</v>
      </c>
      <c r="N32" s="203">
        <f>N17+N18+N19+N20</f>
        <v>33532466</v>
      </c>
      <c r="O32" s="171">
        <v>11899198.5</v>
      </c>
      <c r="P32" s="171">
        <f t="shared" si="4"/>
        <v>2818.044089272063</v>
      </c>
      <c r="Q32" s="196">
        <f>Q17+Q18+Q19+Q20</f>
        <v>30187870</v>
      </c>
      <c r="R32" s="171">
        <v>11878973</v>
      </c>
      <c r="S32" s="171">
        <f t="shared" si="5"/>
        <v>2541.2861869456224</v>
      </c>
      <c r="T32" s="196">
        <f>T17+T18+T19+T20</f>
        <v>26724064</v>
      </c>
      <c r="U32" s="171">
        <v>11849788</v>
      </c>
      <c r="V32" s="171">
        <f t="shared" si="6"/>
        <v>2255.2356210929679</v>
      </c>
      <c r="X32" s="32">
        <f t="shared" si="7"/>
        <v>-286.05056585265447</v>
      </c>
      <c r="Y32" s="13">
        <f t="shared" si="8"/>
        <v>-11.256133501298384</v>
      </c>
      <c r="AA32" s="32">
        <f t="shared" si="9"/>
        <v>-2216.4942389673874</v>
      </c>
      <c r="AB32" s="13">
        <f t="shared" si="10"/>
        <v>-49.566818844854623</v>
      </c>
    </row>
    <row r="33" spans="1:30" x14ac:dyDescent="0.25">
      <c r="A33" s="165" t="s">
        <v>24</v>
      </c>
      <c r="B33" s="196">
        <f>B21+B22+B23+B24+B25+B26</f>
        <v>37252043</v>
      </c>
      <c r="C33" s="171">
        <v>14082171</v>
      </c>
      <c r="D33" s="171">
        <f t="shared" si="0"/>
        <v>2645.3338054196333</v>
      </c>
      <c r="E33" s="238">
        <f>E21+E22+E23+E24+E25+E26</f>
        <v>34825014</v>
      </c>
      <c r="F33" s="171">
        <v>14048626.5</v>
      </c>
      <c r="G33" s="171">
        <f t="shared" si="1"/>
        <v>2478.8910147194815</v>
      </c>
      <c r="H33" s="203">
        <f>H21+H22+H23+H24+H25+H26</f>
        <v>33149604</v>
      </c>
      <c r="I33" s="171">
        <v>14003326</v>
      </c>
      <c r="J33" s="171">
        <f t="shared" si="2"/>
        <v>2367.266462267607</v>
      </c>
      <c r="K33" s="203">
        <f>K21+K22+K23+K24+K25+K26</f>
        <v>29887023</v>
      </c>
      <c r="L33" s="171">
        <v>13950681.5</v>
      </c>
      <c r="M33" s="171">
        <f t="shared" si="3"/>
        <v>2142.3342651755042</v>
      </c>
      <c r="N33" s="203">
        <f>N21+N22+N23+N24+N25+N26</f>
        <v>27311726</v>
      </c>
      <c r="O33" s="171">
        <v>13894128</v>
      </c>
      <c r="P33" s="171">
        <f t="shared" si="4"/>
        <v>1965.7027774610974</v>
      </c>
      <c r="Q33" s="196">
        <f>Q21+Q22+Q23+Q24+Q25+Q26</f>
        <v>25597623</v>
      </c>
      <c r="R33" s="171">
        <v>13827282.5</v>
      </c>
      <c r="S33" s="171">
        <f t="shared" si="5"/>
        <v>1851.2403286762965</v>
      </c>
      <c r="T33" s="196">
        <f>T21+T22+T23+T24+T25+T26</f>
        <v>23558881</v>
      </c>
      <c r="U33" s="171">
        <v>13749065.5</v>
      </c>
      <c r="V33" s="171">
        <f t="shared" si="6"/>
        <v>1713.4896186217165</v>
      </c>
      <c r="X33" s="32">
        <f t="shared" si="7"/>
        <v>-137.75071005457994</v>
      </c>
      <c r="Y33" s="13">
        <f t="shared" si="8"/>
        <v>-7.4409955272029249</v>
      </c>
      <c r="AA33" s="32">
        <f t="shared" si="9"/>
        <v>-931.84418679791679</v>
      </c>
      <c r="AB33" s="13">
        <f t="shared" si="10"/>
        <v>-35.225958436277452</v>
      </c>
    </row>
    <row r="34" spans="1:30" x14ac:dyDescent="0.25">
      <c r="A34" s="165" t="s">
        <v>25</v>
      </c>
      <c r="B34" s="196">
        <f>B27+B28</f>
        <v>21082369</v>
      </c>
      <c r="C34" s="171">
        <v>6701202.5</v>
      </c>
      <c r="D34" s="171">
        <f t="shared" si="0"/>
        <v>3146.0575919023486</v>
      </c>
      <c r="E34" s="238">
        <f>E27+E28</f>
        <v>19506846</v>
      </c>
      <c r="F34" s="171">
        <v>6685595</v>
      </c>
      <c r="G34" s="171">
        <f t="shared" si="1"/>
        <v>2917.7426990417457</v>
      </c>
      <c r="H34" s="203">
        <f>H27+H28</f>
        <v>18478133</v>
      </c>
      <c r="I34" s="171">
        <v>6661900</v>
      </c>
      <c r="J34" s="171">
        <f t="shared" si="2"/>
        <v>2773.7031477506416</v>
      </c>
      <c r="K34" s="203">
        <f>K27+K28</f>
        <v>16600883</v>
      </c>
      <c r="L34" s="171">
        <v>6630815.5</v>
      </c>
      <c r="M34" s="171">
        <f t="shared" si="3"/>
        <v>2503.5959754874793</v>
      </c>
      <c r="N34" s="203">
        <f>N27+N28</f>
        <v>15175801</v>
      </c>
      <c r="O34" s="171">
        <v>6593983.5</v>
      </c>
      <c r="P34" s="171">
        <f t="shared" si="4"/>
        <v>2301.4617795146137</v>
      </c>
      <c r="Q34" s="196">
        <f>Q27+Q28</f>
        <v>14056909</v>
      </c>
      <c r="R34" s="171">
        <v>6552016.5</v>
      </c>
      <c r="S34" s="171">
        <f t="shared" si="5"/>
        <v>2145.4324786880497</v>
      </c>
      <c r="T34" s="196">
        <f>T27+T28</f>
        <v>12625554</v>
      </c>
      <c r="U34" s="171">
        <v>6508858</v>
      </c>
      <c r="V34" s="171">
        <f t="shared" si="6"/>
        <v>1939.7494921536158</v>
      </c>
      <c r="W34" s="33"/>
      <c r="X34" s="32">
        <f t="shared" si="7"/>
        <v>-205.68298653443389</v>
      </c>
      <c r="Y34" s="13">
        <f t="shared" si="8"/>
        <v>-9.5870174697928867</v>
      </c>
      <c r="AA34" s="32">
        <f t="shared" si="9"/>
        <v>-1206.3080997487327</v>
      </c>
      <c r="AB34" s="13">
        <f t="shared" si="10"/>
        <v>-38.343484329519413</v>
      </c>
    </row>
    <row r="35" spans="1:30" s="33" customFormat="1" x14ac:dyDescent="0.25">
      <c r="A35" s="165" t="s">
        <v>1</v>
      </c>
      <c r="B35" s="209">
        <v>219550952</v>
      </c>
      <c r="C35" s="171">
        <v>60311613</v>
      </c>
      <c r="D35" s="171">
        <f t="shared" si="0"/>
        <v>3640.2765749276182</v>
      </c>
      <c r="E35" s="239">
        <v>199217525</v>
      </c>
      <c r="F35" s="171">
        <v>60320707</v>
      </c>
      <c r="G35" s="171">
        <f t="shared" si="1"/>
        <v>3302.6390920782806</v>
      </c>
      <c r="H35" s="207">
        <v>185397915</v>
      </c>
      <c r="I35" s="171">
        <v>60229604.5</v>
      </c>
      <c r="J35" s="171">
        <f t="shared" si="2"/>
        <v>3078.1858280341189</v>
      </c>
      <c r="K35" s="205">
        <v>165232817</v>
      </c>
      <c r="L35" s="171">
        <v>60115223</v>
      </c>
      <c r="M35" s="171">
        <f t="shared" si="3"/>
        <v>2748.6019140276662</v>
      </c>
      <c r="N35" s="205">
        <v>148987636</v>
      </c>
      <c r="O35" s="171">
        <v>60002251.5</v>
      </c>
      <c r="P35" s="171">
        <f t="shared" si="4"/>
        <v>2483.034090812409</v>
      </c>
      <c r="Q35" s="207">
        <v>135574314</v>
      </c>
      <c r="R35" s="171">
        <v>59877221</v>
      </c>
      <c r="S35" s="171">
        <f t="shared" si="5"/>
        <v>2264.2051807982202</v>
      </c>
      <c r="T35" s="201">
        <v>119574063</v>
      </c>
      <c r="U35" s="171">
        <v>59729080.5</v>
      </c>
      <c r="V35" s="171">
        <f t="shared" si="6"/>
        <v>2001.9404618157482</v>
      </c>
      <c r="X35" s="32">
        <f t="shared" si="7"/>
        <v>-262.264718982472</v>
      </c>
      <c r="Y35" s="13">
        <f t="shared" si="8"/>
        <v>-11.583080950729629</v>
      </c>
      <c r="Z35" s="7"/>
      <c r="AA35" s="32">
        <f t="shared" si="9"/>
        <v>-1638.33611311187</v>
      </c>
      <c r="AB35" s="13">
        <f t="shared" si="10"/>
        <v>-45.005814239387732</v>
      </c>
      <c r="AD35" s="210"/>
    </row>
    <row r="36" spans="1:30" x14ac:dyDescent="0.25">
      <c r="A36" s="14"/>
      <c r="B36" s="89"/>
      <c r="C36" s="90"/>
      <c r="D36" s="90"/>
      <c r="E36" s="14"/>
      <c r="F36" s="14"/>
      <c r="G36" s="1"/>
      <c r="H36" s="1"/>
      <c r="I36" s="14"/>
      <c r="J36" s="1"/>
      <c r="K36" s="1"/>
      <c r="L36" s="14"/>
      <c r="M36" s="1"/>
      <c r="N36" s="1"/>
      <c r="O36" s="1"/>
      <c r="P36" s="29"/>
      <c r="Q36" s="1"/>
      <c r="R36" s="1"/>
      <c r="S36" s="1"/>
      <c r="T36" s="1"/>
      <c r="U36" s="1"/>
      <c r="V36" s="29"/>
      <c r="W36" s="1"/>
      <c r="X36" s="14"/>
      <c r="Y36" s="14"/>
      <c r="Z36" s="14"/>
      <c r="AA36" s="14"/>
      <c r="AB36" s="14"/>
    </row>
    <row r="37" spans="1:30" x14ac:dyDescent="0.25">
      <c r="E37" s="7"/>
      <c r="F37" s="170"/>
      <c r="G37" s="170"/>
      <c r="H37"/>
      <c r="K37"/>
      <c r="N37"/>
      <c r="Q37"/>
      <c r="T37"/>
      <c r="V37" s="210"/>
    </row>
    <row r="38" spans="1:30" x14ac:dyDescent="0.25">
      <c r="A38" s="229" t="s">
        <v>113</v>
      </c>
      <c r="E38" s="7"/>
      <c r="F38" s="170"/>
      <c r="G38" s="170"/>
      <c r="V38" s="210"/>
    </row>
    <row r="39" spans="1:30" x14ac:dyDescent="0.25">
      <c r="A39" s="210" t="s">
        <v>112</v>
      </c>
      <c r="E39"/>
      <c r="H39"/>
      <c r="K39"/>
      <c r="N39"/>
      <c r="Q39"/>
      <c r="R39" s="10"/>
      <c r="T39"/>
    </row>
    <row r="40" spans="1:30" x14ac:dyDescent="0.25">
      <c r="C40"/>
      <c r="D40"/>
      <c r="E40"/>
      <c r="F40" s="170"/>
      <c r="G40" s="170"/>
      <c r="H40"/>
      <c r="I40" s="170"/>
      <c r="J40" s="170"/>
      <c r="K40"/>
      <c r="N40"/>
      <c r="Q40"/>
      <c r="T40"/>
    </row>
    <row r="41" spans="1:30" x14ac:dyDescent="0.25">
      <c r="C41"/>
      <c r="D41"/>
      <c r="E41"/>
      <c r="H41"/>
      <c r="K41"/>
    </row>
    <row r="42" spans="1:30" x14ac:dyDescent="0.25">
      <c r="C42"/>
      <c r="D42"/>
      <c r="E42"/>
      <c r="H42"/>
      <c r="K42"/>
    </row>
    <row r="43" spans="1:30" x14ac:dyDescent="0.25">
      <c r="C43"/>
      <c r="D43"/>
      <c r="E43"/>
      <c r="H43"/>
      <c r="K43"/>
    </row>
    <row r="44" spans="1:30" x14ac:dyDescent="0.25">
      <c r="C44"/>
      <c r="D44"/>
      <c r="E44"/>
      <c r="H44"/>
      <c r="K44"/>
    </row>
    <row r="45" spans="1:30" x14ac:dyDescent="0.25">
      <c r="C45"/>
      <c r="D45"/>
      <c r="E45"/>
      <c r="H45"/>
      <c r="K45"/>
    </row>
    <row r="46" spans="1:30" x14ac:dyDescent="0.25">
      <c r="C46"/>
      <c r="D46"/>
      <c r="E46"/>
      <c r="H46"/>
      <c r="K46"/>
    </row>
    <row r="47" spans="1:30" x14ac:dyDescent="0.25">
      <c r="C47"/>
      <c r="D47"/>
      <c r="E47"/>
      <c r="H47"/>
      <c r="K47"/>
    </row>
    <row r="48" spans="1:30" x14ac:dyDescent="0.25">
      <c r="C48"/>
      <c r="D48"/>
      <c r="E48"/>
      <c r="H48"/>
      <c r="K48"/>
    </row>
    <row r="49" spans="8:11" x14ac:dyDescent="0.25">
      <c r="H49"/>
      <c r="K49"/>
    </row>
    <row r="50" spans="8:11" x14ac:dyDescent="0.25">
      <c r="H50"/>
      <c r="K50"/>
    </row>
    <row r="51" spans="8:11" x14ac:dyDescent="0.25">
      <c r="H51"/>
      <c r="K51"/>
    </row>
    <row r="52" spans="8:11" x14ac:dyDescent="0.25">
      <c r="H52"/>
      <c r="K52"/>
    </row>
    <row r="53" spans="8:11" x14ac:dyDescent="0.25">
      <c r="H53"/>
      <c r="K53"/>
    </row>
    <row r="54" spans="8:11" x14ac:dyDescent="0.25">
      <c r="H54"/>
      <c r="K54"/>
    </row>
    <row r="55" spans="8:11" x14ac:dyDescent="0.25">
      <c r="H55"/>
      <c r="K55"/>
    </row>
    <row r="56" spans="8:11" x14ac:dyDescent="0.25">
      <c r="H56"/>
      <c r="K56"/>
    </row>
    <row r="57" spans="8:11" x14ac:dyDescent="0.25">
      <c r="H57"/>
      <c r="K57"/>
    </row>
    <row r="58" spans="8:11" x14ac:dyDescent="0.25">
      <c r="K58"/>
    </row>
    <row r="59" spans="8:11" x14ac:dyDescent="0.25">
      <c r="K59"/>
    </row>
    <row r="60" spans="8:11" x14ac:dyDescent="0.25">
      <c r="K60"/>
    </row>
    <row r="61" spans="8:11" x14ac:dyDescent="0.25">
      <c r="K61"/>
    </row>
    <row r="62" spans="8:11" x14ac:dyDescent="0.25">
      <c r="K62"/>
    </row>
    <row r="63" spans="8:11" x14ac:dyDescent="0.25">
      <c r="K63"/>
    </row>
    <row r="64" spans="8:11" x14ac:dyDescent="0.25">
      <c r="K64"/>
    </row>
  </sheetData>
  <mergeCells count="12">
    <mergeCell ref="AB4:AB5"/>
    <mergeCell ref="A4:A5"/>
    <mergeCell ref="B4:D4"/>
    <mergeCell ref="E4:G4"/>
    <mergeCell ref="H4:J4"/>
    <mergeCell ref="K4:M4"/>
    <mergeCell ref="N4:P4"/>
    <mergeCell ref="Q4:S4"/>
    <mergeCell ref="T4:V4"/>
    <mergeCell ref="X4:X5"/>
    <mergeCell ref="Y4:Y5"/>
    <mergeCell ref="AA4:AA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1"/>
  <sheetViews>
    <sheetView zoomScaleNormal="100" workbookViewId="0"/>
  </sheetViews>
  <sheetFormatPr defaultColWidth="8.85546875" defaultRowHeight="15" x14ac:dyDescent="0.25"/>
  <cols>
    <col min="1" max="1" width="13.28515625" customWidth="1"/>
    <col min="2" max="2" width="0.7109375" style="18" customWidth="1"/>
    <col min="3" max="3" width="11.42578125" bestFit="1" customWidth="1"/>
    <col min="4" max="4" width="15.42578125" bestFit="1" customWidth="1"/>
    <col min="5" max="5" width="0.85546875" style="250" customWidth="1"/>
    <col min="6" max="6" width="9.42578125" style="18" bestFit="1" customWidth="1"/>
    <col min="7" max="7" width="15.42578125" style="18" bestFit="1" customWidth="1"/>
    <col min="8" max="8" width="0.85546875" style="250" customWidth="1"/>
    <col min="9" max="9" width="9.140625" style="18" customWidth="1"/>
    <col min="10" max="10" width="15.42578125" style="18" bestFit="1" customWidth="1"/>
    <col min="11" max="11" width="1" style="250" customWidth="1"/>
    <col min="12" max="12" width="9.42578125" style="18" bestFit="1" customWidth="1"/>
    <col min="13" max="13" width="15.42578125" bestFit="1" customWidth="1"/>
    <col min="14" max="14" width="0.85546875" style="250" customWidth="1"/>
    <col min="15" max="15" width="9.42578125" bestFit="1" customWidth="1"/>
    <col min="16" max="16" width="15.42578125" bestFit="1" customWidth="1"/>
    <col min="17" max="17" width="0.85546875" style="250" customWidth="1"/>
    <col min="18" max="18" width="10.42578125" customWidth="1"/>
    <col min="19" max="19" width="15.140625" customWidth="1"/>
    <col min="20" max="20" width="0.85546875" style="250" customWidth="1"/>
    <col min="21" max="21" width="13.7109375" customWidth="1"/>
    <col min="22" max="22" width="16.42578125" style="27" customWidth="1"/>
    <col min="23" max="23" width="0.85546875" style="27" customWidth="1"/>
    <col min="24" max="24" width="11" style="27" customWidth="1"/>
    <col min="25" max="25" width="12" style="27" customWidth="1"/>
    <col min="26" max="26" width="0.85546875" style="27" customWidth="1"/>
    <col min="28" max="28" width="14.85546875" customWidth="1"/>
    <col min="29" max="29" width="10" bestFit="1" customWidth="1"/>
    <col min="30" max="30" width="11.42578125" bestFit="1" customWidth="1"/>
    <col min="31" max="31" width="9.42578125" bestFit="1" customWidth="1"/>
  </cols>
  <sheetData>
    <row r="1" spans="1:47" x14ac:dyDescent="0.25">
      <c r="A1" s="18" t="s">
        <v>133</v>
      </c>
    </row>
    <row r="2" spans="1:47" x14ac:dyDescent="0.25">
      <c r="A2" s="81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</row>
    <row r="3" spans="1:47" s="18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ht="15" customHeight="1" x14ac:dyDescent="0.25">
      <c r="A4" s="490" t="s">
        <v>31</v>
      </c>
      <c r="B4" s="15"/>
      <c r="C4" s="492" t="s">
        <v>32</v>
      </c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X4" s="490" t="s">
        <v>76</v>
      </c>
      <c r="Y4" s="490"/>
      <c r="Z4" s="101"/>
      <c r="AA4" s="490" t="s">
        <v>75</v>
      </c>
      <c r="AB4" s="490"/>
    </row>
    <row r="5" spans="1:47" x14ac:dyDescent="0.25">
      <c r="A5" s="495"/>
      <c r="B5" s="15"/>
      <c r="C5" s="492">
        <v>2013</v>
      </c>
      <c r="D5" s="492"/>
      <c r="E5" s="6"/>
      <c r="F5" s="492">
        <v>2014</v>
      </c>
      <c r="G5" s="492"/>
      <c r="H5" s="6"/>
      <c r="I5" s="492">
        <v>2015</v>
      </c>
      <c r="J5" s="492"/>
      <c r="K5" s="227"/>
      <c r="L5" s="492">
        <v>2016</v>
      </c>
      <c r="M5" s="492"/>
      <c r="N5" s="227"/>
      <c r="O5" s="492">
        <v>2017</v>
      </c>
      <c r="P5" s="492"/>
      <c r="Q5" s="227"/>
      <c r="R5" s="492">
        <v>2018</v>
      </c>
      <c r="S5" s="492"/>
      <c r="T5" s="227"/>
      <c r="U5" s="492">
        <v>2019</v>
      </c>
      <c r="V5" s="492"/>
      <c r="X5" s="491"/>
      <c r="Y5" s="491"/>
      <c r="Z5" s="102"/>
      <c r="AA5" s="491"/>
      <c r="AB5" s="491"/>
    </row>
    <row r="6" spans="1:47" ht="32.25" customHeight="1" x14ac:dyDescent="0.25">
      <c r="A6" s="491"/>
      <c r="B6" s="17"/>
      <c r="C6" s="246" t="s">
        <v>27</v>
      </c>
      <c r="D6" s="249" t="s">
        <v>45</v>
      </c>
      <c r="E6" s="249"/>
      <c r="F6" s="246" t="s">
        <v>27</v>
      </c>
      <c r="G6" s="249" t="s">
        <v>45</v>
      </c>
      <c r="H6" s="249"/>
      <c r="I6" s="246" t="s">
        <v>27</v>
      </c>
      <c r="J6" s="249" t="s">
        <v>45</v>
      </c>
      <c r="K6" s="249"/>
      <c r="L6" s="246" t="s">
        <v>27</v>
      </c>
      <c r="M6" s="249" t="s">
        <v>45</v>
      </c>
      <c r="N6" s="249"/>
      <c r="O6" s="246" t="s">
        <v>27</v>
      </c>
      <c r="P6" s="249" t="s">
        <v>45</v>
      </c>
      <c r="Q6" s="249"/>
      <c r="R6" s="246" t="s">
        <v>27</v>
      </c>
      <c r="S6" s="249" t="s">
        <v>45</v>
      </c>
      <c r="T6" s="249"/>
      <c r="U6" s="246" t="s">
        <v>27</v>
      </c>
      <c r="V6" s="249" t="s">
        <v>45</v>
      </c>
      <c r="X6" s="246" t="s">
        <v>27</v>
      </c>
      <c r="Y6" s="249" t="s">
        <v>28</v>
      </c>
      <c r="Z6" s="247"/>
      <c r="AA6" s="246" t="s">
        <v>27</v>
      </c>
      <c r="AB6" s="249" t="s">
        <v>28</v>
      </c>
    </row>
    <row r="7" spans="1:47" x14ac:dyDescent="0.25">
      <c r="C7" s="494" t="s">
        <v>54</v>
      </c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223"/>
      <c r="U7" s="19"/>
      <c r="V7" s="19"/>
      <c r="W7" s="19"/>
      <c r="X7" s="19"/>
      <c r="Y7" s="19"/>
      <c r="Z7" s="19"/>
      <c r="AA7" s="42"/>
      <c r="AB7" s="42"/>
    </row>
    <row r="8" spans="1:47" x14ac:dyDescent="0.25">
      <c r="A8" t="s">
        <v>21</v>
      </c>
      <c r="C8" s="28">
        <v>247678</v>
      </c>
      <c r="D8" s="28">
        <v>562448.52385999996</v>
      </c>
      <c r="E8" s="28"/>
      <c r="F8" s="28">
        <v>198642</v>
      </c>
      <c r="G8" s="28">
        <v>402903.49079000001</v>
      </c>
      <c r="H8" s="28"/>
      <c r="I8" s="28">
        <v>162362</v>
      </c>
      <c r="J8" s="28">
        <v>319793.36794000003</v>
      </c>
      <c r="K8" s="28"/>
      <c r="L8" s="28">
        <v>128333</v>
      </c>
      <c r="M8" s="30">
        <v>225039.08565000002</v>
      </c>
      <c r="N8" s="30"/>
      <c r="O8" s="28">
        <f t="shared" ref="O8:O13" si="0">O16+O24</f>
        <v>108503</v>
      </c>
      <c r="P8" s="28">
        <v>179794.98357999997</v>
      </c>
      <c r="Q8" s="28"/>
      <c r="R8" s="28">
        <f>R16+R24</f>
        <v>94026</v>
      </c>
      <c r="S8" s="28">
        <v>138574.88824999999</v>
      </c>
      <c r="T8" s="28"/>
      <c r="U8" s="28">
        <v>91580</v>
      </c>
      <c r="V8" s="30">
        <f t="shared" ref="V8:V13" si="1">V16+V24</f>
        <v>128129</v>
      </c>
      <c r="X8" s="8">
        <f>(U8-R8)/R8*100</f>
        <v>-2.6014081211579776</v>
      </c>
      <c r="Y8" s="8">
        <f>(V8-S8)/S8*100</f>
        <v>-7.5380816697140585</v>
      </c>
      <c r="AA8" s="8">
        <f t="shared" ref="AA8:AB13" si="2">(U8-C8)/C8*100</f>
        <v>-63.024572226842913</v>
      </c>
      <c r="AB8" s="8">
        <f t="shared" si="2"/>
        <v>-77.219426389339617</v>
      </c>
    </row>
    <row r="9" spans="1:47" x14ac:dyDescent="0.25">
      <c r="A9" t="s">
        <v>22</v>
      </c>
      <c r="C9" s="28">
        <v>116147</v>
      </c>
      <c r="D9" s="28">
        <v>289112.69938000001</v>
      </c>
      <c r="E9" s="28"/>
      <c r="F9" s="28">
        <v>88418</v>
      </c>
      <c r="G9" s="28">
        <v>200386.99914</v>
      </c>
      <c r="H9" s="28"/>
      <c r="I9" s="28">
        <v>70331</v>
      </c>
      <c r="J9" s="28">
        <v>133670.40172999998</v>
      </c>
      <c r="K9" s="28"/>
      <c r="L9" s="28">
        <v>57499</v>
      </c>
      <c r="M9" s="30">
        <v>101500.62523000001</v>
      </c>
      <c r="N9" s="30"/>
      <c r="O9" s="28">
        <f t="shared" si="0"/>
        <v>48470</v>
      </c>
      <c r="P9" s="28">
        <v>75555.849409999995</v>
      </c>
      <c r="Q9" s="28"/>
      <c r="R9" s="28">
        <f>R17+R25</f>
        <v>42651</v>
      </c>
      <c r="S9" s="28">
        <v>54098.754430000001</v>
      </c>
      <c r="T9" s="28"/>
      <c r="U9" s="28">
        <v>36674</v>
      </c>
      <c r="V9" s="30">
        <f t="shared" si="1"/>
        <v>39254</v>
      </c>
      <c r="X9" s="8">
        <f t="shared" ref="X9:X29" si="3">(U9-R9)/R9*100</f>
        <v>-14.01373941994326</v>
      </c>
      <c r="Y9" s="8">
        <f t="shared" ref="Y9:Y29" si="4">(V9-S9)/S9*100</f>
        <v>-27.440103910725107</v>
      </c>
      <c r="AA9" s="8">
        <f t="shared" si="2"/>
        <v>-68.424496543173746</v>
      </c>
      <c r="AB9" s="8">
        <f t="shared" si="2"/>
        <v>-86.422595726794455</v>
      </c>
    </row>
    <row r="10" spans="1:47" x14ac:dyDescent="0.25">
      <c r="A10" t="s">
        <v>23</v>
      </c>
      <c r="C10" s="28">
        <v>293362</v>
      </c>
      <c r="D10" s="28">
        <v>748318.43567000004</v>
      </c>
      <c r="E10" s="28"/>
      <c r="F10" s="28">
        <v>217759</v>
      </c>
      <c r="G10" s="28">
        <v>451723.89743999997</v>
      </c>
      <c r="H10" s="28"/>
      <c r="I10" s="28">
        <v>179890</v>
      </c>
      <c r="J10" s="28">
        <v>357186.2329</v>
      </c>
      <c r="K10" s="28"/>
      <c r="L10" s="28">
        <v>144645</v>
      </c>
      <c r="M10" s="87">
        <v>279715.91480999999</v>
      </c>
      <c r="N10" s="87"/>
      <c r="O10" s="28">
        <f t="shared" si="0"/>
        <v>132608</v>
      </c>
      <c r="P10" s="28">
        <v>249320.62437999999</v>
      </c>
      <c r="Q10" s="28"/>
      <c r="R10" s="28">
        <f>R18+R26</f>
        <v>114479</v>
      </c>
      <c r="S10" s="28">
        <v>196095.92452</v>
      </c>
      <c r="T10" s="28"/>
      <c r="U10" s="28">
        <v>106077</v>
      </c>
      <c r="V10" s="30">
        <f t="shared" si="1"/>
        <v>162823</v>
      </c>
      <c r="X10" s="8">
        <f t="shared" si="3"/>
        <v>-7.3393373457140614</v>
      </c>
      <c r="Y10" s="8">
        <f t="shared" si="4"/>
        <v>-16.967677732948736</v>
      </c>
      <c r="AA10" s="8">
        <f t="shared" si="2"/>
        <v>-63.840920091900109</v>
      </c>
      <c r="AB10" s="8">
        <f t="shared" si="2"/>
        <v>-78.241482203466234</v>
      </c>
    </row>
    <row r="11" spans="1:47" x14ac:dyDescent="0.25">
      <c r="A11" t="s">
        <v>24</v>
      </c>
      <c r="C11" s="28">
        <v>396473</v>
      </c>
      <c r="D11" s="28">
        <v>850529.84067000006</v>
      </c>
      <c r="E11" s="28"/>
      <c r="F11" s="28">
        <v>312638</v>
      </c>
      <c r="G11" s="28">
        <v>585536.79229000001</v>
      </c>
      <c r="H11" s="28"/>
      <c r="I11" s="28">
        <v>249852</v>
      </c>
      <c r="J11" s="28">
        <v>403540.40418000001</v>
      </c>
      <c r="K11" s="28"/>
      <c r="L11" s="28">
        <v>188375</v>
      </c>
      <c r="M11" s="30">
        <v>301032.84944000002</v>
      </c>
      <c r="N11" s="30"/>
      <c r="O11" s="28">
        <f t="shared" si="0"/>
        <v>171080</v>
      </c>
      <c r="P11" s="28">
        <v>257818.01376000003</v>
      </c>
      <c r="Q11" s="28"/>
      <c r="R11" s="28">
        <v>154536</v>
      </c>
      <c r="S11" s="28">
        <v>210165.13047</v>
      </c>
      <c r="T11" s="28"/>
      <c r="U11" s="28">
        <v>134521</v>
      </c>
      <c r="V11" s="30">
        <f t="shared" si="1"/>
        <v>179315</v>
      </c>
      <c r="X11" s="8">
        <f t="shared" si="3"/>
        <v>-12.951674690686959</v>
      </c>
      <c r="Y11" s="8">
        <f t="shared" si="4"/>
        <v>-14.678995702573838</v>
      </c>
      <c r="AA11" s="8">
        <f t="shared" si="2"/>
        <v>-66.070577315479241</v>
      </c>
      <c r="AB11" s="8">
        <f t="shared" si="2"/>
        <v>-78.917259404003318</v>
      </c>
    </row>
    <row r="12" spans="1:47" x14ac:dyDescent="0.25">
      <c r="A12" t="s">
        <v>25</v>
      </c>
      <c r="C12" s="28">
        <v>139324</v>
      </c>
      <c r="D12" s="28">
        <v>246169.75505000001</v>
      </c>
      <c r="E12" s="28"/>
      <c r="F12" s="28">
        <v>104608</v>
      </c>
      <c r="G12" s="28">
        <v>154786.25201999999</v>
      </c>
      <c r="H12" s="28"/>
      <c r="I12" s="28">
        <v>86949</v>
      </c>
      <c r="J12" s="28">
        <v>124903.67928999999</v>
      </c>
      <c r="K12" s="28"/>
      <c r="L12" s="28">
        <v>66141</v>
      </c>
      <c r="M12" s="30">
        <v>126366.37985</v>
      </c>
      <c r="N12" s="30"/>
      <c r="O12" s="28">
        <f t="shared" si="0"/>
        <v>59608</v>
      </c>
      <c r="P12" s="28">
        <v>79250.901510000011</v>
      </c>
      <c r="Q12" s="28"/>
      <c r="R12" s="28">
        <f>R20+R28</f>
        <v>52457</v>
      </c>
      <c r="S12" s="28">
        <v>58663.081530000003</v>
      </c>
      <c r="T12" s="28"/>
      <c r="U12" s="28">
        <v>44110</v>
      </c>
      <c r="V12" s="30">
        <f t="shared" si="1"/>
        <v>43582</v>
      </c>
      <c r="X12" s="8">
        <f t="shared" si="3"/>
        <v>-15.912080370589244</v>
      </c>
      <c r="Y12" s="8">
        <f t="shared" si="4"/>
        <v>-25.707959992329442</v>
      </c>
      <c r="AA12" s="8">
        <f t="shared" si="2"/>
        <v>-68.339984496569144</v>
      </c>
      <c r="AB12" s="8">
        <f t="shared" si="2"/>
        <v>-82.295956710381418</v>
      </c>
    </row>
    <row r="13" spans="1:47" s="43" customFormat="1" x14ac:dyDescent="0.25">
      <c r="A13" s="43" t="s">
        <v>1</v>
      </c>
      <c r="C13" s="44">
        <v>1192984</v>
      </c>
      <c r="D13" s="44">
        <v>2696579.2546000001</v>
      </c>
      <c r="E13" s="44"/>
      <c r="F13" s="44">
        <v>922065</v>
      </c>
      <c r="G13" s="44">
        <v>1795337.4317300001</v>
      </c>
      <c r="H13" s="44"/>
      <c r="I13" s="44">
        <v>749384</v>
      </c>
      <c r="J13" s="44">
        <v>1339094.08604</v>
      </c>
      <c r="K13" s="44"/>
      <c r="L13" s="44">
        <v>584993</v>
      </c>
      <c r="M13" s="88">
        <v>1033656.8549800001</v>
      </c>
      <c r="N13" s="88"/>
      <c r="O13" s="44">
        <f t="shared" si="0"/>
        <v>520269</v>
      </c>
      <c r="P13" s="44">
        <v>841740.37264000007</v>
      </c>
      <c r="Q13" s="44"/>
      <c r="R13" s="44">
        <v>458149</v>
      </c>
      <c r="S13" s="44">
        <v>657597.77919999999</v>
      </c>
      <c r="T13" s="44"/>
      <c r="U13" s="56">
        <v>412962</v>
      </c>
      <c r="V13" s="56">
        <f t="shared" si="1"/>
        <v>553103</v>
      </c>
      <c r="X13" s="36">
        <f t="shared" si="3"/>
        <v>-9.8629485167489186</v>
      </c>
      <c r="Y13" s="36">
        <f t="shared" si="4"/>
        <v>-15.890378967995151</v>
      </c>
      <c r="AA13" s="36">
        <f t="shared" si="2"/>
        <v>-65.38411244408978</v>
      </c>
      <c r="AB13" s="36">
        <f t="shared" si="2"/>
        <v>-79.488717082708362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ht="14.1" customHeight="1" x14ac:dyDescent="0.25">
      <c r="R14" s="30"/>
      <c r="S14" s="30"/>
      <c r="T14" s="30"/>
      <c r="X14"/>
      <c r="Y14"/>
    </row>
    <row r="15" spans="1:47" x14ac:dyDescent="0.25">
      <c r="C15" s="493" t="s">
        <v>40</v>
      </c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222"/>
      <c r="V15" s="30"/>
      <c r="X15"/>
      <c r="Y15"/>
    </row>
    <row r="16" spans="1:47" x14ac:dyDescent="0.25">
      <c r="A16" s="18" t="s">
        <v>21</v>
      </c>
      <c r="C16" s="28">
        <v>187268</v>
      </c>
      <c r="D16" s="28">
        <v>320073.98398000002</v>
      </c>
      <c r="E16" s="28"/>
      <c r="F16" s="28">
        <v>148919</v>
      </c>
      <c r="G16" s="28">
        <v>230272.98236000002</v>
      </c>
      <c r="H16" s="28"/>
      <c r="I16" s="28">
        <v>122232</v>
      </c>
      <c r="J16" s="28">
        <v>168275.58681000001</v>
      </c>
      <c r="K16" s="28"/>
      <c r="L16" s="28">
        <v>96609</v>
      </c>
      <c r="M16" s="28">
        <v>119073</v>
      </c>
      <c r="N16" s="28"/>
      <c r="O16" s="28">
        <v>82396</v>
      </c>
      <c r="P16" s="28">
        <v>88140.270770000003</v>
      </c>
      <c r="Q16" s="28"/>
      <c r="R16" s="28">
        <v>73104</v>
      </c>
      <c r="S16" s="28">
        <v>69086.033169999995</v>
      </c>
      <c r="T16" s="28"/>
      <c r="U16" s="28">
        <v>68373</v>
      </c>
      <c r="V16" s="28">
        <v>58982</v>
      </c>
      <c r="X16" s="8">
        <f t="shared" si="3"/>
        <v>-6.4716021011162184</v>
      </c>
      <c r="Y16" s="8">
        <f t="shared" si="4"/>
        <v>-14.625290679430098</v>
      </c>
      <c r="AA16" s="8">
        <f t="shared" ref="AA16:AB21" si="5">(U16-C16)/C16*100</f>
        <v>-63.489223999829122</v>
      </c>
      <c r="AB16" s="8">
        <f t="shared" si="5"/>
        <v>-81.572385463329155</v>
      </c>
    </row>
    <row r="17" spans="1:45" x14ac:dyDescent="0.25">
      <c r="A17" s="18" t="s">
        <v>22</v>
      </c>
      <c r="C17" s="28">
        <v>99803</v>
      </c>
      <c r="D17" s="28">
        <v>182027.67059999998</v>
      </c>
      <c r="E17" s="28"/>
      <c r="F17" s="28">
        <v>75671</v>
      </c>
      <c r="G17" s="28">
        <v>120600.45797</v>
      </c>
      <c r="H17" s="28"/>
      <c r="I17" s="28">
        <v>60644</v>
      </c>
      <c r="J17" s="28">
        <v>80812.782129999992</v>
      </c>
      <c r="K17" s="28"/>
      <c r="L17" s="28">
        <v>49664</v>
      </c>
      <c r="M17" s="28">
        <v>61216</v>
      </c>
      <c r="N17" s="28"/>
      <c r="O17" s="28">
        <v>42704</v>
      </c>
      <c r="P17" s="28">
        <v>46255.843439999997</v>
      </c>
      <c r="Q17" s="28"/>
      <c r="R17" s="28">
        <v>39689</v>
      </c>
      <c r="S17" s="28">
        <v>38347.046969999996</v>
      </c>
      <c r="T17" s="28"/>
      <c r="U17" s="28">
        <v>35240</v>
      </c>
      <c r="V17" s="28">
        <v>29140</v>
      </c>
      <c r="X17" s="8">
        <f t="shared" si="3"/>
        <v>-11.209655068154904</v>
      </c>
      <c r="Y17" s="8">
        <f t="shared" si="4"/>
        <v>-24.009793967193708</v>
      </c>
      <c r="AA17" s="8">
        <f t="shared" si="5"/>
        <v>-64.690440167129253</v>
      </c>
      <c r="AB17" s="8">
        <f t="shared" si="5"/>
        <v>-83.991444869920784</v>
      </c>
    </row>
    <row r="18" spans="1:45" x14ac:dyDescent="0.25">
      <c r="A18" s="18" t="s">
        <v>23</v>
      </c>
      <c r="C18" s="28">
        <v>211816</v>
      </c>
      <c r="D18" s="28">
        <v>417307.07574</v>
      </c>
      <c r="E18" s="28"/>
      <c r="F18" s="28">
        <v>164767</v>
      </c>
      <c r="G18" s="28">
        <v>260556.12334999998</v>
      </c>
      <c r="H18" s="28"/>
      <c r="I18" s="28">
        <v>137298</v>
      </c>
      <c r="J18" s="28">
        <v>209669.97503</v>
      </c>
      <c r="K18" s="28"/>
      <c r="L18" s="28">
        <v>105785</v>
      </c>
      <c r="M18" s="28">
        <v>162392</v>
      </c>
      <c r="N18" s="28"/>
      <c r="O18" s="28">
        <v>92560</v>
      </c>
      <c r="P18" s="28">
        <v>129200.79199</v>
      </c>
      <c r="Q18" s="28"/>
      <c r="R18" s="28">
        <v>84114</v>
      </c>
      <c r="S18" s="28">
        <v>103710.65148</v>
      </c>
      <c r="T18" s="28"/>
      <c r="U18" s="28">
        <v>76014</v>
      </c>
      <c r="V18" s="28">
        <v>79966</v>
      </c>
      <c r="X18" s="8">
        <f t="shared" si="3"/>
        <v>-9.6297881446608162</v>
      </c>
      <c r="Y18" s="8">
        <f t="shared" si="4"/>
        <v>-22.895094323632726</v>
      </c>
      <c r="AA18" s="8">
        <f t="shared" si="5"/>
        <v>-64.113192582241183</v>
      </c>
      <c r="AB18" s="8">
        <f t="shared" si="5"/>
        <v>-80.837612240770582</v>
      </c>
    </row>
    <row r="19" spans="1:45" x14ac:dyDescent="0.25">
      <c r="A19" s="18" t="s">
        <v>24</v>
      </c>
      <c r="C19" s="28">
        <v>346407</v>
      </c>
      <c r="D19" s="28">
        <v>563428.14376000001</v>
      </c>
      <c r="E19" s="28"/>
      <c r="F19" s="28">
        <v>273647</v>
      </c>
      <c r="G19" s="28">
        <v>367753.10511</v>
      </c>
      <c r="H19" s="28"/>
      <c r="I19" s="28">
        <v>220112</v>
      </c>
      <c r="J19" s="28">
        <v>271806.98482000001</v>
      </c>
      <c r="K19" s="28"/>
      <c r="L19" s="28">
        <v>167521</v>
      </c>
      <c r="M19" s="28">
        <v>205992</v>
      </c>
      <c r="N19" s="28"/>
      <c r="O19" s="28">
        <v>152551</v>
      </c>
      <c r="P19" s="28">
        <v>173966.35608000003</v>
      </c>
      <c r="Q19" s="28"/>
      <c r="R19" s="28">
        <v>144240</v>
      </c>
      <c r="S19" s="28">
        <v>163394.36725000001</v>
      </c>
      <c r="T19" s="28"/>
      <c r="U19" s="28">
        <v>129183</v>
      </c>
      <c r="V19" s="28">
        <v>154987</v>
      </c>
      <c r="X19" s="8">
        <f t="shared" si="3"/>
        <v>-10.438851913477537</v>
      </c>
      <c r="Y19" s="8">
        <f t="shared" si="4"/>
        <v>-5.1454449694317788</v>
      </c>
      <c r="AA19" s="8">
        <f t="shared" si="5"/>
        <v>-62.707739739670387</v>
      </c>
      <c r="AB19" s="8">
        <f t="shared" si="5"/>
        <v>-72.492144434655927</v>
      </c>
    </row>
    <row r="20" spans="1:45" x14ac:dyDescent="0.25">
      <c r="A20" s="18" t="s">
        <v>25</v>
      </c>
      <c r="C20" s="28">
        <v>116339</v>
      </c>
      <c r="D20" s="28">
        <v>140158.04662000001</v>
      </c>
      <c r="E20" s="28"/>
      <c r="F20" s="28">
        <v>87275</v>
      </c>
      <c r="G20" s="28">
        <v>86613.306459999993</v>
      </c>
      <c r="H20" s="28"/>
      <c r="I20" s="28">
        <v>73120</v>
      </c>
      <c r="J20" s="28">
        <v>68278.220780000003</v>
      </c>
      <c r="K20" s="28"/>
      <c r="L20" s="28">
        <v>56003</v>
      </c>
      <c r="M20" s="28">
        <v>79816</v>
      </c>
      <c r="N20" s="28"/>
      <c r="O20" s="28">
        <v>50616</v>
      </c>
      <c r="P20" s="28">
        <v>40234.705379999999</v>
      </c>
      <c r="Q20" s="28"/>
      <c r="R20" s="28">
        <v>46491</v>
      </c>
      <c r="S20" s="28">
        <v>34512.751329999999</v>
      </c>
      <c r="T20" s="28"/>
      <c r="U20" s="28">
        <v>40582</v>
      </c>
      <c r="V20" s="28">
        <v>29867</v>
      </c>
      <c r="X20" s="8">
        <f t="shared" si="3"/>
        <v>-12.709986879180917</v>
      </c>
      <c r="Y20" s="8">
        <f t="shared" si="4"/>
        <v>-13.460970658580059</v>
      </c>
      <c r="AA20" s="8">
        <f t="shared" si="5"/>
        <v>-65.117458461908726</v>
      </c>
      <c r="AB20" s="8">
        <f t="shared" si="5"/>
        <v>-78.690484977308401</v>
      </c>
    </row>
    <row r="21" spans="1:45" s="33" customFormat="1" x14ac:dyDescent="0.25">
      <c r="A21" s="33" t="s">
        <v>1</v>
      </c>
      <c r="C21" s="44">
        <v>961633</v>
      </c>
      <c r="D21" s="44">
        <v>1622994.9206999999</v>
      </c>
      <c r="E21" s="44"/>
      <c r="F21" s="44">
        <v>750279</v>
      </c>
      <c r="G21" s="44">
        <v>1065795.9753</v>
      </c>
      <c r="H21" s="44"/>
      <c r="I21" s="44">
        <v>613406</v>
      </c>
      <c r="J21" s="44">
        <v>798843.54957000003</v>
      </c>
      <c r="K21" s="44"/>
      <c r="L21" s="44">
        <v>475582</v>
      </c>
      <c r="M21" s="44">
        <v>628491</v>
      </c>
      <c r="N21" s="44"/>
      <c r="O21" s="44">
        <v>420827</v>
      </c>
      <c r="P21" s="44">
        <v>477797.96766000002</v>
      </c>
      <c r="Q21" s="44"/>
      <c r="R21" s="44">
        <v>387638</v>
      </c>
      <c r="S21" s="44">
        <v>409050.85019999999</v>
      </c>
      <c r="T21" s="44"/>
      <c r="U21" s="106">
        <f>346099+3293</f>
        <v>349392</v>
      </c>
      <c r="V21" s="106">
        <v>352942</v>
      </c>
      <c r="X21" s="36">
        <f t="shared" si="3"/>
        <v>-9.8664217646360779</v>
      </c>
      <c r="Y21" s="36">
        <f t="shared" si="4"/>
        <v>-13.716839892293661</v>
      </c>
      <c r="AA21" s="36">
        <f t="shared" si="5"/>
        <v>-63.666804279803216</v>
      </c>
      <c r="AB21" s="36">
        <f t="shared" si="5"/>
        <v>-78.253659608018026</v>
      </c>
      <c r="AC21" s="3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5" x14ac:dyDescent="0.25">
      <c r="P22" s="30"/>
      <c r="Q22" s="30"/>
      <c r="S22" s="30"/>
      <c r="T22" s="30"/>
      <c r="U22" s="30"/>
      <c r="X22"/>
      <c r="Y22"/>
    </row>
    <row r="23" spans="1:45" x14ac:dyDescent="0.25">
      <c r="C23" s="493" t="s">
        <v>30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222"/>
      <c r="X23"/>
      <c r="Y23"/>
    </row>
    <row r="24" spans="1:45" x14ac:dyDescent="0.25">
      <c r="A24" s="18" t="s">
        <v>21</v>
      </c>
      <c r="C24" s="28">
        <v>60410</v>
      </c>
      <c r="D24" s="28">
        <v>242374.53988</v>
      </c>
      <c r="E24" s="28"/>
      <c r="F24" s="28">
        <v>49723</v>
      </c>
      <c r="G24" s="28">
        <v>172630.50843000002</v>
      </c>
      <c r="H24" s="28"/>
      <c r="I24" s="28">
        <v>40130</v>
      </c>
      <c r="J24" s="28">
        <v>151517.78112999999</v>
      </c>
      <c r="K24" s="28"/>
      <c r="L24" s="28">
        <v>31724</v>
      </c>
      <c r="M24" s="28">
        <v>105966.08565000001</v>
      </c>
      <c r="N24" s="28"/>
      <c r="O24" s="28">
        <v>26107</v>
      </c>
      <c r="P24" s="28">
        <v>91654.712809999997</v>
      </c>
      <c r="Q24" s="28"/>
      <c r="R24" s="28">
        <v>20922</v>
      </c>
      <c r="S24" s="28">
        <v>69488.855079999994</v>
      </c>
      <c r="T24" s="28"/>
      <c r="U24" s="28">
        <v>23207</v>
      </c>
      <c r="V24" s="28">
        <v>69147</v>
      </c>
      <c r="X24" s="8">
        <f t="shared" si="3"/>
        <v>10.921518019309817</v>
      </c>
      <c r="Y24" s="8">
        <f t="shared" si="4"/>
        <v>-0.49195670241858008</v>
      </c>
      <c r="AA24" s="8">
        <f t="shared" ref="AA24:AB29" si="6">(U24-C24)/C24*100</f>
        <v>-61.584174805495785</v>
      </c>
      <c r="AB24" s="8">
        <f t="shared" si="6"/>
        <v>-71.471013401723297</v>
      </c>
      <c r="AF24" s="110"/>
    </row>
    <row r="25" spans="1:45" x14ac:dyDescent="0.25">
      <c r="A25" s="18" t="s">
        <v>22</v>
      </c>
      <c r="C25" s="28">
        <v>16344</v>
      </c>
      <c r="D25" s="28">
        <v>107085.02878000001</v>
      </c>
      <c r="E25" s="28"/>
      <c r="F25" s="28">
        <v>12747</v>
      </c>
      <c r="G25" s="28">
        <v>79786.541169999997</v>
      </c>
      <c r="H25" s="28"/>
      <c r="I25" s="28">
        <v>9687</v>
      </c>
      <c r="J25" s="28">
        <v>52857.619599999998</v>
      </c>
      <c r="K25" s="28"/>
      <c r="L25" s="28">
        <v>7835</v>
      </c>
      <c r="M25" s="28">
        <v>40284.625229999998</v>
      </c>
      <c r="N25" s="28"/>
      <c r="O25" s="28">
        <v>5766</v>
      </c>
      <c r="P25" s="28">
        <v>29300.005969999998</v>
      </c>
      <c r="Q25" s="28"/>
      <c r="R25" s="28">
        <v>2962</v>
      </c>
      <c r="S25" s="28">
        <v>15751.707460000001</v>
      </c>
      <c r="T25" s="28"/>
      <c r="U25" s="28">
        <v>1434</v>
      </c>
      <c r="V25" s="28">
        <v>10114</v>
      </c>
      <c r="X25" s="8">
        <f t="shared" si="3"/>
        <v>-51.586765698852119</v>
      </c>
      <c r="Y25" s="8">
        <f t="shared" si="4"/>
        <v>-35.791087882481541</v>
      </c>
      <c r="AA25" s="8">
        <f t="shared" si="6"/>
        <v>-91.226138032305442</v>
      </c>
      <c r="AB25" s="8">
        <f t="shared" si="6"/>
        <v>-90.555168994931464</v>
      </c>
      <c r="AF25" s="110"/>
    </row>
    <row r="26" spans="1:45" x14ac:dyDescent="0.25">
      <c r="A26" s="18" t="s">
        <v>23</v>
      </c>
      <c r="C26" s="28">
        <v>81546</v>
      </c>
      <c r="D26" s="28">
        <v>331011.35993000004</v>
      </c>
      <c r="E26" s="28"/>
      <c r="F26" s="28">
        <v>52991</v>
      </c>
      <c r="G26" s="28">
        <v>191167.10209</v>
      </c>
      <c r="H26" s="28"/>
      <c r="I26" s="28">
        <v>42592</v>
      </c>
      <c r="J26" s="28">
        <v>147516.25787</v>
      </c>
      <c r="K26" s="28"/>
      <c r="L26" s="28">
        <v>38860</v>
      </c>
      <c r="M26" s="28">
        <v>117323.91481</v>
      </c>
      <c r="N26" s="28"/>
      <c r="O26" s="28">
        <v>40048</v>
      </c>
      <c r="P26" s="28">
        <v>120119.83239</v>
      </c>
      <c r="Q26" s="28"/>
      <c r="R26" s="28">
        <v>30365</v>
      </c>
      <c r="S26" s="28">
        <v>92385.27304</v>
      </c>
      <c r="T26" s="28"/>
      <c r="U26" s="28">
        <v>30063</v>
      </c>
      <c r="V26" s="28">
        <v>82857</v>
      </c>
      <c r="X26" s="8">
        <f t="shared" si="3"/>
        <v>-0.99456611230034575</v>
      </c>
      <c r="Y26" s="8">
        <f t="shared" si="4"/>
        <v>-10.313627623175989</v>
      </c>
      <c r="AA26" s="8">
        <f t="shared" si="6"/>
        <v>-63.133691413435365</v>
      </c>
      <c r="AB26" s="8">
        <f t="shared" si="6"/>
        <v>-74.968532796722741</v>
      </c>
      <c r="AF26" s="110"/>
    </row>
    <row r="27" spans="1:45" x14ac:dyDescent="0.25">
      <c r="A27" s="18" t="s">
        <v>24</v>
      </c>
      <c r="C27" s="28">
        <v>50066</v>
      </c>
      <c r="D27" s="28">
        <v>287101.69691</v>
      </c>
      <c r="E27" s="28"/>
      <c r="F27" s="28">
        <v>38990</v>
      </c>
      <c r="G27" s="28">
        <v>217783.63718000002</v>
      </c>
      <c r="H27" s="28"/>
      <c r="I27" s="28">
        <v>29740</v>
      </c>
      <c r="J27" s="28">
        <v>131733.41936</v>
      </c>
      <c r="K27" s="28"/>
      <c r="L27" s="28">
        <v>20854</v>
      </c>
      <c r="M27" s="28">
        <v>95040.849439999991</v>
      </c>
      <c r="N27" s="28"/>
      <c r="O27" s="28">
        <v>18529</v>
      </c>
      <c r="P27" s="28">
        <v>83851.657680000004</v>
      </c>
      <c r="Q27" s="28"/>
      <c r="R27" s="28">
        <v>10295</v>
      </c>
      <c r="S27" s="28">
        <v>46770.666119999994</v>
      </c>
      <c r="T27" s="28"/>
      <c r="U27" s="28">
        <v>5338</v>
      </c>
      <c r="V27" s="28">
        <v>24328</v>
      </c>
      <c r="X27" s="8">
        <f t="shared" si="3"/>
        <v>-48.149587178241866</v>
      </c>
      <c r="Y27" s="8">
        <f t="shared" si="4"/>
        <v>-47.984491096232432</v>
      </c>
      <c r="AA27" s="8">
        <f t="shared" si="6"/>
        <v>-89.338073742659688</v>
      </c>
      <c r="AB27" s="8">
        <f t="shared" si="6"/>
        <v>-91.526347541015653</v>
      </c>
      <c r="AF27" s="110"/>
    </row>
    <row r="28" spans="1:45" x14ac:dyDescent="0.25">
      <c r="A28" s="18" t="s">
        <v>25</v>
      </c>
      <c r="C28" s="28">
        <v>22984</v>
      </c>
      <c r="D28" s="28">
        <v>106011.70843000001</v>
      </c>
      <c r="E28" s="28"/>
      <c r="F28" s="28">
        <v>17333</v>
      </c>
      <c r="G28" s="28">
        <v>68172.945560000007</v>
      </c>
      <c r="H28" s="28"/>
      <c r="I28" s="28">
        <v>13829</v>
      </c>
      <c r="J28" s="28">
        <v>56625.458509999997</v>
      </c>
      <c r="K28" s="28"/>
      <c r="L28" s="28">
        <v>10138</v>
      </c>
      <c r="M28" s="28">
        <v>46550.379850000005</v>
      </c>
      <c r="N28" s="28"/>
      <c r="O28" s="28">
        <v>8992</v>
      </c>
      <c r="P28" s="28">
        <v>39016.196130000004</v>
      </c>
      <c r="Q28" s="28"/>
      <c r="R28" s="28">
        <v>5966</v>
      </c>
      <c r="S28" s="28">
        <v>24150.3302</v>
      </c>
      <c r="T28" s="28"/>
      <c r="U28" s="28">
        <v>3528</v>
      </c>
      <c r="V28" s="28">
        <v>13715</v>
      </c>
      <c r="X28" s="8">
        <f t="shared" si="3"/>
        <v>-40.86490110626886</v>
      </c>
      <c r="Y28" s="8">
        <f t="shared" si="4"/>
        <v>-43.209886215137551</v>
      </c>
      <c r="AA28" s="8">
        <f t="shared" si="6"/>
        <v>-84.650191437521755</v>
      </c>
      <c r="AB28" s="8">
        <f t="shared" si="6"/>
        <v>-87.062749763101806</v>
      </c>
      <c r="AG28" s="110"/>
      <c r="AJ28" s="110"/>
    </row>
    <row r="29" spans="1:45" s="33" customFormat="1" x14ac:dyDescent="0.25">
      <c r="A29" s="45" t="s">
        <v>1</v>
      </c>
      <c r="B29" s="45"/>
      <c r="C29" s="44">
        <v>231350</v>
      </c>
      <c r="D29" s="44">
        <v>1073584.3339</v>
      </c>
      <c r="E29" s="44"/>
      <c r="F29" s="44">
        <v>171784</v>
      </c>
      <c r="G29" s="44">
        <v>729540.73442999995</v>
      </c>
      <c r="H29" s="44"/>
      <c r="I29" s="44">
        <v>135978</v>
      </c>
      <c r="J29" s="44">
        <v>540250.53647000005</v>
      </c>
      <c r="K29" s="44"/>
      <c r="L29" s="44">
        <v>109411</v>
      </c>
      <c r="M29" s="44">
        <v>405165.85498</v>
      </c>
      <c r="N29" s="44"/>
      <c r="O29" s="44">
        <v>99442</v>
      </c>
      <c r="P29" s="44">
        <v>363942.40497999999</v>
      </c>
      <c r="Q29" s="44"/>
      <c r="R29" s="44">
        <v>70510</v>
      </c>
      <c r="S29" s="44">
        <v>248546.83189999999</v>
      </c>
      <c r="T29" s="44"/>
      <c r="U29" s="106">
        <v>63570</v>
      </c>
      <c r="V29" s="106">
        <v>200161</v>
      </c>
      <c r="X29" s="36">
        <f t="shared" si="3"/>
        <v>-9.8425755212026669</v>
      </c>
      <c r="Y29" s="36">
        <f t="shared" si="4"/>
        <v>-19.467490907092909</v>
      </c>
      <c r="AA29" s="36">
        <f t="shared" si="6"/>
        <v>-72.522152582666948</v>
      </c>
      <c r="AB29" s="36">
        <f t="shared" si="6"/>
        <v>-81.355819596130203</v>
      </c>
      <c r="AC29"/>
      <c r="AD29"/>
      <c r="AE29"/>
      <c r="AF29"/>
      <c r="AG29" s="110"/>
      <c r="AJ29" s="110"/>
      <c r="AK29"/>
      <c r="AL29"/>
      <c r="AM29"/>
      <c r="AN29"/>
      <c r="AO29"/>
      <c r="AP29"/>
      <c r="AQ29"/>
      <c r="AR29"/>
      <c r="AS29"/>
    </row>
    <row r="30" spans="1:45" x14ac:dyDescent="0.25">
      <c r="A30" s="1"/>
      <c r="B30" s="1"/>
      <c r="C30" s="1"/>
      <c r="D30" s="80"/>
      <c r="E30" s="8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9"/>
      <c r="AB30" s="1"/>
    </row>
    <row r="31" spans="1:45" x14ac:dyDescent="0.25">
      <c r="D31" s="30"/>
      <c r="E31" s="30"/>
      <c r="F31" s="30"/>
      <c r="G31" s="30"/>
      <c r="H31" s="30"/>
    </row>
    <row r="32" spans="1:45" x14ac:dyDescent="0.25">
      <c r="A32" s="51" t="s">
        <v>67</v>
      </c>
    </row>
    <row r="33" spans="1:7" x14ac:dyDescent="0.25">
      <c r="A33" s="51" t="s">
        <v>632</v>
      </c>
    </row>
    <row r="34" spans="1:7" x14ac:dyDescent="0.25">
      <c r="E34"/>
      <c r="F34"/>
    </row>
    <row r="35" spans="1:7" x14ac:dyDescent="0.25">
      <c r="E35"/>
      <c r="F35"/>
      <c r="G35"/>
    </row>
    <row r="36" spans="1:7" x14ac:dyDescent="0.25">
      <c r="E36"/>
      <c r="F36"/>
      <c r="G36"/>
    </row>
    <row r="37" spans="1:7" x14ac:dyDescent="0.25">
      <c r="E37"/>
      <c r="F37"/>
      <c r="G37"/>
    </row>
    <row r="38" spans="1:7" x14ac:dyDescent="0.25">
      <c r="E38"/>
      <c r="F38"/>
      <c r="G38"/>
    </row>
    <row r="39" spans="1:7" x14ac:dyDescent="0.25">
      <c r="E39"/>
      <c r="F39"/>
      <c r="G39"/>
    </row>
    <row r="40" spans="1:7" x14ac:dyDescent="0.25">
      <c r="E40"/>
      <c r="F40"/>
      <c r="G40"/>
    </row>
    <row r="41" spans="1:7" x14ac:dyDescent="0.25">
      <c r="E41"/>
      <c r="F41"/>
      <c r="G41"/>
    </row>
  </sheetData>
  <mergeCells count="14">
    <mergeCell ref="C15:S15"/>
    <mergeCell ref="C23:S23"/>
    <mergeCell ref="C7:S7"/>
    <mergeCell ref="C4:V4"/>
    <mergeCell ref="A4:A6"/>
    <mergeCell ref="R5:S5"/>
    <mergeCell ref="U5:V5"/>
    <mergeCell ref="X4:Y5"/>
    <mergeCell ref="AA4:AB5"/>
    <mergeCell ref="C5:D5"/>
    <mergeCell ref="F5:G5"/>
    <mergeCell ref="I5:J5"/>
    <mergeCell ref="L5:M5"/>
    <mergeCell ref="O5:P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I46"/>
  <sheetViews>
    <sheetView zoomScale="106" zoomScaleNormal="106" workbookViewId="0"/>
  </sheetViews>
  <sheetFormatPr defaultRowHeight="15" x14ac:dyDescent="0.25"/>
  <cols>
    <col min="1" max="1" width="26" style="145" customWidth="1"/>
    <col min="2" max="2" width="2.28515625" style="145" customWidth="1"/>
    <col min="3" max="3" width="16.140625" style="145" bestFit="1" customWidth="1"/>
    <col min="4" max="4" width="18.7109375" style="145" bestFit="1" customWidth="1"/>
    <col min="5" max="5" width="26.140625" style="145" customWidth="1"/>
    <col min="6" max="6" width="0.85546875" style="178" customWidth="1"/>
    <col min="7" max="8" width="18.140625" style="178" customWidth="1"/>
    <col min="9" max="9" width="25.85546875" style="178" customWidth="1"/>
    <col min="10" max="10" width="0.85546875" style="178" customWidth="1"/>
    <col min="11" max="13" width="26.140625" style="178" customWidth="1"/>
    <col min="14" max="14" width="0.85546875" style="178" customWidth="1"/>
    <col min="15" max="17" width="26.140625" style="178" customWidth="1"/>
    <col min="18" max="18" width="0.85546875" style="178" customWidth="1"/>
    <col min="19" max="21" width="26.140625" style="178" customWidth="1"/>
    <col min="22" max="22" width="0.85546875" style="178" customWidth="1"/>
    <col min="23" max="25" width="26.140625" style="178" customWidth="1"/>
    <col min="26" max="26" width="0.85546875" style="178" customWidth="1"/>
    <col min="27" max="27" width="19.28515625" bestFit="1" customWidth="1"/>
    <col min="28" max="28" width="19.5703125" bestFit="1" customWidth="1"/>
    <col min="29" max="29" width="26.85546875" bestFit="1" customWidth="1"/>
    <col min="30" max="30" width="0.85546875" style="210" customWidth="1"/>
    <col min="31" max="31" width="29.7109375" style="7" customWidth="1"/>
    <col min="32" max="32" width="23.28515625" style="7" customWidth="1"/>
    <col min="33" max="33" width="0.85546875" style="7" customWidth="1"/>
    <col min="34" max="34" width="31.140625" style="7" customWidth="1"/>
    <col min="35" max="35" width="27.85546875" style="13" customWidth="1"/>
  </cols>
  <sheetData>
    <row r="1" spans="1:35" x14ac:dyDescent="0.25">
      <c r="A1" s="250" t="s">
        <v>533</v>
      </c>
    </row>
    <row r="2" spans="1:35" s="7" customFormat="1" x14ac:dyDescent="0.25">
      <c r="A2" s="185" t="s">
        <v>106</v>
      </c>
      <c r="B2" s="185"/>
      <c r="AE2" s="116"/>
      <c r="AF2" s="116"/>
      <c r="AG2" s="116"/>
      <c r="AH2" s="116"/>
      <c r="AI2" s="218"/>
    </row>
    <row r="3" spans="1:35" s="7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17"/>
      <c r="AF3" s="117"/>
      <c r="AG3" s="117"/>
      <c r="AH3" s="117"/>
      <c r="AI3" s="219"/>
    </row>
    <row r="4" spans="1:35" x14ac:dyDescent="0.25">
      <c r="A4" s="509" t="s">
        <v>48</v>
      </c>
      <c r="B4" s="155"/>
      <c r="C4" s="515" t="s">
        <v>55</v>
      </c>
      <c r="D4" s="515"/>
      <c r="E4" s="515"/>
      <c r="F4" s="160"/>
      <c r="G4" s="515" t="s">
        <v>56</v>
      </c>
      <c r="H4" s="515"/>
      <c r="I4" s="515"/>
      <c r="J4" s="160"/>
      <c r="K4" s="515" t="s">
        <v>57</v>
      </c>
      <c r="L4" s="515"/>
      <c r="M4" s="515"/>
      <c r="N4" s="160"/>
      <c r="O4" s="515" t="s">
        <v>58</v>
      </c>
      <c r="P4" s="515"/>
      <c r="Q4" s="515"/>
      <c r="R4" s="160"/>
      <c r="S4" s="515" t="s">
        <v>59</v>
      </c>
      <c r="T4" s="515"/>
      <c r="U4" s="515"/>
      <c r="V4" s="160"/>
      <c r="W4" s="515" t="s">
        <v>60</v>
      </c>
      <c r="X4" s="515"/>
      <c r="Y4" s="515"/>
      <c r="Z4" s="160"/>
      <c r="AA4" s="515" t="s">
        <v>79</v>
      </c>
      <c r="AB4" s="515"/>
      <c r="AC4" s="515"/>
      <c r="AD4" s="213"/>
      <c r="AE4" s="499" t="s">
        <v>83</v>
      </c>
      <c r="AF4" s="499" t="s">
        <v>84</v>
      </c>
      <c r="AG4" s="214"/>
      <c r="AH4" s="499" t="s">
        <v>81</v>
      </c>
      <c r="AI4" s="523" t="s">
        <v>82</v>
      </c>
    </row>
    <row r="5" spans="1:35" ht="30" x14ac:dyDescent="0.25">
      <c r="A5" s="510"/>
      <c r="B5" s="154"/>
      <c r="C5" s="192" t="s">
        <v>66</v>
      </c>
      <c r="D5" s="193" t="s">
        <v>43</v>
      </c>
      <c r="E5" s="158" t="s">
        <v>105</v>
      </c>
      <c r="F5" s="158"/>
      <c r="G5" s="192" t="s">
        <v>66</v>
      </c>
      <c r="H5" s="193" t="s">
        <v>43</v>
      </c>
      <c r="I5" s="158" t="s">
        <v>105</v>
      </c>
      <c r="J5" s="158"/>
      <c r="K5" s="192" t="s">
        <v>66</v>
      </c>
      <c r="L5" s="193" t="s">
        <v>43</v>
      </c>
      <c r="M5" s="158" t="s">
        <v>105</v>
      </c>
      <c r="N5" s="158"/>
      <c r="O5" s="192" t="s">
        <v>66</v>
      </c>
      <c r="P5" s="193" t="s">
        <v>43</v>
      </c>
      <c r="Q5" s="158" t="s">
        <v>105</v>
      </c>
      <c r="R5" s="158"/>
      <c r="S5" s="192" t="s">
        <v>66</v>
      </c>
      <c r="T5" s="193" t="s">
        <v>43</v>
      </c>
      <c r="U5" s="158" t="s">
        <v>105</v>
      </c>
      <c r="V5" s="158"/>
      <c r="W5" s="192" t="s">
        <v>66</v>
      </c>
      <c r="X5" s="193" t="s">
        <v>43</v>
      </c>
      <c r="Y5" s="158" t="s">
        <v>105</v>
      </c>
      <c r="Z5" s="158"/>
      <c r="AA5" s="192" t="s">
        <v>66</v>
      </c>
      <c r="AB5" s="193" t="s">
        <v>43</v>
      </c>
      <c r="AC5" s="158" t="s">
        <v>105</v>
      </c>
      <c r="AD5" s="212"/>
      <c r="AE5" s="497"/>
      <c r="AF5" s="497"/>
      <c r="AG5" s="215"/>
      <c r="AH5" s="497"/>
      <c r="AI5" s="524"/>
    </row>
    <row r="6" spans="1:35" s="178" customFormat="1" x14ac:dyDescent="0.25">
      <c r="A6" s="230"/>
      <c r="B6" s="161"/>
      <c r="C6" s="190"/>
      <c r="D6" s="191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210"/>
      <c r="X6" s="157"/>
      <c r="Y6" s="157"/>
      <c r="Z6" s="157"/>
      <c r="AA6" s="190"/>
      <c r="AB6" s="191"/>
      <c r="AC6" s="157"/>
      <c r="AD6" s="211"/>
      <c r="AE6" s="7"/>
      <c r="AF6" s="7"/>
      <c r="AG6" s="7"/>
      <c r="AH6" s="7"/>
      <c r="AI6" s="13"/>
    </row>
    <row r="7" spans="1:35" x14ac:dyDescent="0.25">
      <c r="A7" s="250" t="s">
        <v>37</v>
      </c>
      <c r="B7" s="7">
        <v>1</v>
      </c>
      <c r="C7" s="156">
        <v>17990715</v>
      </c>
      <c r="D7" s="156">
        <v>6421</v>
      </c>
      <c r="E7" s="8">
        <f>D7/C7*1000</f>
        <v>0.35690632640225806</v>
      </c>
      <c r="F7" s="179"/>
      <c r="G7" s="28">
        <v>16649171</v>
      </c>
      <c r="H7" s="28">
        <v>5359</v>
      </c>
      <c r="I7" s="179">
        <f>H7/G7*1000</f>
        <v>0.32187788809424805</v>
      </c>
      <c r="J7" s="179"/>
      <c r="K7" s="28">
        <v>15288078</v>
      </c>
      <c r="L7" s="28">
        <v>4029</v>
      </c>
      <c r="M7" s="179">
        <f>L7/K7*1000</f>
        <v>0.26353868681203746</v>
      </c>
      <c r="N7" s="179"/>
      <c r="O7" s="28">
        <v>13535886</v>
      </c>
      <c r="P7" s="28">
        <v>2947</v>
      </c>
      <c r="Q7" s="179">
        <f>P7/O7*1000</f>
        <v>0.21771755465434625</v>
      </c>
      <c r="R7" s="179"/>
      <c r="S7" s="28">
        <v>12255462</v>
      </c>
      <c r="T7" s="28">
        <v>2134</v>
      </c>
      <c r="U7" s="179">
        <f>T7/S7*1000</f>
        <v>0.17412644256087612</v>
      </c>
      <c r="V7" s="179"/>
      <c r="W7" s="156">
        <v>11069874</v>
      </c>
      <c r="X7" s="156">
        <v>865</v>
      </c>
      <c r="Y7" s="179">
        <f>X7/W7*1000</f>
        <v>7.8140004122901494E-2</v>
      </c>
      <c r="Z7" s="179"/>
      <c r="AA7" s="156">
        <v>9698176</v>
      </c>
      <c r="AB7" s="28">
        <v>404</v>
      </c>
      <c r="AC7" s="4">
        <f>AB7/AA7*1000</f>
        <v>4.1657317829661984E-2</v>
      </c>
      <c r="AD7" s="4"/>
      <c r="AE7" s="98">
        <f t="shared" ref="AE7:AE22" si="0">AC7-Y7</f>
        <v>-3.6482686293239509E-2</v>
      </c>
      <c r="AF7" s="179">
        <f t="shared" ref="AF7:AF22" si="1">(AC7-Y7)/Y7*100</f>
        <v>-46.688871728056462</v>
      </c>
      <c r="AG7"/>
      <c r="AH7" s="98">
        <f t="shared" ref="AH7:AH22" si="2">AC7-E7</f>
        <v>-0.31524900857259608</v>
      </c>
      <c r="AI7" s="179">
        <f t="shared" ref="AI7:AI22" si="3">(AC7-E7)/E7*100</f>
        <v>-88.328220950975435</v>
      </c>
    </row>
    <row r="8" spans="1:35" x14ac:dyDescent="0.25">
      <c r="A8" s="250" t="s">
        <v>117</v>
      </c>
      <c r="B8" s="7">
        <v>1</v>
      </c>
      <c r="C8" s="156">
        <v>603738</v>
      </c>
      <c r="D8" s="156">
        <v>77</v>
      </c>
      <c r="E8" s="8">
        <f t="shared" ref="E8:E35" si="4">D8/C8*1000</f>
        <v>0.12753876681606924</v>
      </c>
      <c r="F8" s="179"/>
      <c r="G8" s="28">
        <v>553555</v>
      </c>
      <c r="H8" s="28">
        <v>71</v>
      </c>
      <c r="I8" s="179">
        <f t="shared" ref="I8:I35" si="5">H8/G8*1000</f>
        <v>0.12826187099746186</v>
      </c>
      <c r="J8" s="179"/>
      <c r="K8" s="28">
        <v>499411</v>
      </c>
      <c r="L8" s="28">
        <v>64</v>
      </c>
      <c r="M8" s="179">
        <f t="shared" ref="M8:M35" si="6">L8/K8*1000</f>
        <v>0.12815096183303931</v>
      </c>
      <c r="N8" s="179"/>
      <c r="O8" s="28">
        <v>443185</v>
      </c>
      <c r="P8" s="28">
        <v>32</v>
      </c>
      <c r="Q8" s="179">
        <f t="shared" ref="Q8:Q35" si="7">P8/O8*1000</f>
        <v>7.2204609813057763E-2</v>
      </c>
      <c r="R8" s="179"/>
      <c r="S8" s="28">
        <v>398524</v>
      </c>
      <c r="T8" s="28">
        <v>46</v>
      </c>
      <c r="U8" s="179">
        <f t="shared" ref="U8:U35" si="8">T8/S8*1000</f>
        <v>0.1154259216508918</v>
      </c>
      <c r="V8" s="179"/>
      <c r="W8" s="156">
        <v>355399</v>
      </c>
      <c r="X8" s="156">
        <v>3</v>
      </c>
      <c r="Y8" s="179">
        <f t="shared" ref="Y8:Y34" si="9">X8/W8*1000</f>
        <v>8.4412167732604761E-3</v>
      </c>
      <c r="Z8" s="179"/>
      <c r="AA8" s="156">
        <v>306810</v>
      </c>
      <c r="AB8" s="220">
        <v>0</v>
      </c>
      <c r="AC8" s="4">
        <f t="shared" ref="AC8:AC35" si="10">AB8/AA8*1000</f>
        <v>0</v>
      </c>
      <c r="AD8" s="4"/>
      <c r="AE8" s="98">
        <f t="shared" si="0"/>
        <v>-8.4412167732604761E-3</v>
      </c>
      <c r="AF8" s="179">
        <f t="shared" si="1"/>
        <v>-100</v>
      </c>
      <c r="AG8"/>
      <c r="AH8" s="98">
        <f t="shared" si="2"/>
        <v>-0.12753876681606924</v>
      </c>
      <c r="AI8" s="179">
        <f t="shared" si="3"/>
        <v>-100</v>
      </c>
    </row>
    <row r="9" spans="1:35" x14ac:dyDescent="0.25">
      <c r="A9" s="250" t="s">
        <v>5</v>
      </c>
      <c r="B9" s="7">
        <v>1</v>
      </c>
      <c r="C9" s="156">
        <v>7798992</v>
      </c>
      <c r="D9" s="156">
        <v>1963</v>
      </c>
      <c r="E9" s="8">
        <f t="shared" si="4"/>
        <v>0.25169919394711521</v>
      </c>
      <c r="F9" s="179"/>
      <c r="G9" s="28">
        <v>7273017</v>
      </c>
      <c r="H9" s="28">
        <v>1708</v>
      </c>
      <c r="I9" s="179">
        <f t="shared" si="5"/>
        <v>0.23484064453582332</v>
      </c>
      <c r="J9" s="179"/>
      <c r="K9" s="28">
        <v>6803522</v>
      </c>
      <c r="L9" s="28">
        <v>1256</v>
      </c>
      <c r="M9" s="179">
        <f t="shared" si="6"/>
        <v>0.1846102650950493</v>
      </c>
      <c r="N9" s="179"/>
      <c r="O9" s="28">
        <v>6123720</v>
      </c>
      <c r="P9" s="28">
        <v>927</v>
      </c>
      <c r="Q9" s="179">
        <f t="shared" si="7"/>
        <v>0.15137857380807745</v>
      </c>
      <c r="R9" s="179"/>
      <c r="S9" s="28">
        <v>5567807</v>
      </c>
      <c r="T9" s="28">
        <v>835</v>
      </c>
      <c r="U9" s="179">
        <f t="shared" si="8"/>
        <v>0.14996927874834742</v>
      </c>
      <c r="V9" s="179"/>
      <c r="W9" s="156">
        <v>5088946</v>
      </c>
      <c r="X9" s="156">
        <v>455</v>
      </c>
      <c r="Y9" s="179">
        <f t="shared" si="9"/>
        <v>8.9409476932944473E-2</v>
      </c>
      <c r="Z9" s="179"/>
      <c r="AA9" s="156">
        <v>4528683</v>
      </c>
      <c r="AB9" s="28">
        <v>274</v>
      </c>
      <c r="AC9" s="4">
        <f t="shared" si="10"/>
        <v>6.0503241229293368E-2</v>
      </c>
      <c r="AD9" s="4"/>
      <c r="AE9" s="98">
        <f t="shared" si="0"/>
        <v>-2.8906235703651105E-2</v>
      </c>
      <c r="AF9" s="179">
        <f t="shared" si="1"/>
        <v>-32.330169793220321</v>
      </c>
      <c r="AG9"/>
      <c r="AH9" s="98">
        <f t="shared" si="2"/>
        <v>-0.19119595271782183</v>
      </c>
      <c r="AI9" s="179">
        <f t="shared" si="3"/>
        <v>-75.962083834878797</v>
      </c>
    </row>
    <row r="10" spans="1:35" x14ac:dyDescent="0.25">
      <c r="A10" s="250" t="s">
        <v>6</v>
      </c>
      <c r="B10" s="7">
        <v>1</v>
      </c>
      <c r="C10" s="156">
        <v>44864147</v>
      </c>
      <c r="D10" s="156">
        <v>51949</v>
      </c>
      <c r="E10" s="8">
        <f t="shared" si="4"/>
        <v>1.157917924974702</v>
      </c>
      <c r="F10" s="179"/>
      <c r="G10" s="28">
        <v>41002049</v>
      </c>
      <c r="H10" s="28">
        <v>42585</v>
      </c>
      <c r="I10" s="179">
        <f t="shared" si="5"/>
        <v>1.0386066315856557</v>
      </c>
      <c r="J10" s="179"/>
      <c r="K10" s="28">
        <v>37265172</v>
      </c>
      <c r="L10" s="28">
        <v>34781</v>
      </c>
      <c r="M10" s="179">
        <f t="shared" si="6"/>
        <v>0.9333379703708331</v>
      </c>
      <c r="N10" s="179"/>
      <c r="O10" s="28">
        <v>33264612</v>
      </c>
      <c r="P10" s="28">
        <v>27818</v>
      </c>
      <c r="Q10" s="179">
        <f t="shared" si="7"/>
        <v>0.83626407546854897</v>
      </c>
      <c r="R10" s="179"/>
      <c r="S10" s="28">
        <v>30513356</v>
      </c>
      <c r="T10" s="28">
        <v>23092</v>
      </c>
      <c r="U10" s="179">
        <f t="shared" si="8"/>
        <v>0.7567833574255155</v>
      </c>
      <c r="V10" s="179"/>
      <c r="W10" s="156">
        <v>27226092</v>
      </c>
      <c r="X10" s="156">
        <v>19599</v>
      </c>
      <c r="Y10" s="179">
        <f t="shared" si="9"/>
        <v>0.71986093340167956</v>
      </c>
      <c r="Z10" s="179"/>
      <c r="AA10" s="156">
        <v>23106834</v>
      </c>
      <c r="AB10" s="28">
        <v>22529</v>
      </c>
      <c r="AC10" s="4">
        <f t="shared" si="10"/>
        <v>0.97499293931829867</v>
      </c>
      <c r="AD10" s="4"/>
      <c r="AE10" s="98">
        <f t="shared" si="0"/>
        <v>0.25513200591661911</v>
      </c>
      <c r="AF10" s="179">
        <f t="shared" si="1"/>
        <v>35.441846345376888</v>
      </c>
      <c r="AG10"/>
      <c r="AH10" s="98">
        <f t="shared" si="2"/>
        <v>-0.18292498565640336</v>
      </c>
      <c r="AI10" s="179">
        <f t="shared" si="3"/>
        <v>-15.797750575490907</v>
      </c>
    </row>
    <row r="11" spans="1:35" x14ac:dyDescent="0.25">
      <c r="A11" s="250" t="s">
        <v>118</v>
      </c>
      <c r="B11" s="7">
        <v>2</v>
      </c>
      <c r="C11" s="156">
        <v>1407778</v>
      </c>
      <c r="D11" s="156">
        <v>443</v>
      </c>
      <c r="E11" s="179">
        <f t="shared" si="4"/>
        <v>0.3146802976037415</v>
      </c>
      <c r="F11" s="179"/>
      <c r="G11" s="28">
        <v>1229257</v>
      </c>
      <c r="H11" s="28">
        <v>416</v>
      </c>
      <c r="I11" s="179">
        <f t="shared" si="5"/>
        <v>0.33841580727219778</v>
      </c>
      <c r="J11" s="179"/>
      <c r="K11" s="28">
        <v>1085475</v>
      </c>
      <c r="L11" s="28">
        <v>325</v>
      </c>
      <c r="M11" s="179">
        <f t="shared" si="6"/>
        <v>0.29940809323107392</v>
      </c>
      <c r="N11" s="179"/>
      <c r="O11" s="28">
        <v>930451</v>
      </c>
      <c r="P11" s="28">
        <v>203</v>
      </c>
      <c r="Q11" s="179">
        <f t="shared" si="7"/>
        <v>0.2181737673450832</v>
      </c>
      <c r="R11" s="179"/>
      <c r="S11" s="28">
        <v>806366</v>
      </c>
      <c r="T11" s="28">
        <v>177</v>
      </c>
      <c r="U11" s="179">
        <f t="shared" si="8"/>
        <v>0.21950330247059027</v>
      </c>
      <c r="V11" s="179"/>
      <c r="W11" s="156">
        <v>710785</v>
      </c>
      <c r="X11" s="156">
        <v>60</v>
      </c>
      <c r="Y11" s="179">
        <f t="shared" si="9"/>
        <v>8.4413711600554317E-2</v>
      </c>
      <c r="Z11" s="179"/>
      <c r="AA11" s="156">
        <v>588504</v>
      </c>
      <c r="AB11" s="28">
        <v>19</v>
      </c>
      <c r="AC11" s="4">
        <f t="shared" si="10"/>
        <v>3.228525209684216E-2</v>
      </c>
      <c r="AD11" s="4"/>
      <c r="AE11" s="98">
        <f t="shared" si="0"/>
        <v>-5.2128459503712157E-2</v>
      </c>
      <c r="AF11" s="179">
        <f t="shared" si="1"/>
        <v>-61.753545147243408</v>
      </c>
      <c r="AG11"/>
      <c r="AH11" s="98">
        <f t="shared" si="2"/>
        <v>-0.28239504550689931</v>
      </c>
      <c r="AI11" s="179">
        <f t="shared" si="3"/>
        <v>-89.740300761537625</v>
      </c>
    </row>
    <row r="12" spans="1:35" s="250" customFormat="1" x14ac:dyDescent="0.25">
      <c r="A12" s="250" t="s">
        <v>3</v>
      </c>
      <c r="B12" s="7"/>
      <c r="C12" s="266">
        <v>413343</v>
      </c>
      <c r="D12" s="185">
        <v>114</v>
      </c>
      <c r="E12" s="179">
        <f t="shared" si="4"/>
        <v>0.27580000145157896</v>
      </c>
      <c r="F12" s="179"/>
      <c r="G12" s="266">
        <v>361031</v>
      </c>
      <c r="H12" s="185">
        <v>92</v>
      </c>
      <c r="I12" s="179">
        <f t="shared" si="5"/>
        <v>0.2548257628846276</v>
      </c>
      <c r="J12" s="179"/>
      <c r="K12" s="266">
        <v>318339</v>
      </c>
      <c r="L12" s="275">
        <v>99</v>
      </c>
      <c r="M12" s="179">
        <f t="shared" si="6"/>
        <v>0.31098922846399596</v>
      </c>
      <c r="N12" s="179"/>
      <c r="O12" s="266">
        <v>268144</v>
      </c>
      <c r="P12" s="275">
        <v>55</v>
      </c>
      <c r="Q12" s="179">
        <f t="shared" si="7"/>
        <v>0.20511367026672234</v>
      </c>
      <c r="R12" s="179"/>
      <c r="S12" s="266">
        <v>228877</v>
      </c>
      <c r="T12" s="185">
        <v>59</v>
      </c>
      <c r="U12" s="179">
        <f t="shared" si="8"/>
        <v>0.25778037985468177</v>
      </c>
      <c r="V12" s="179"/>
      <c r="W12" s="266">
        <v>201439</v>
      </c>
      <c r="X12" s="275">
        <v>12</v>
      </c>
      <c r="Y12" s="179">
        <f t="shared" si="9"/>
        <v>5.9571383892890649E-2</v>
      </c>
      <c r="Z12" s="179"/>
      <c r="AA12" s="266">
        <v>165417</v>
      </c>
      <c r="AB12" s="275">
        <v>1</v>
      </c>
      <c r="AC12" s="4">
        <f t="shared" si="10"/>
        <v>6.0453278683569398E-3</v>
      </c>
      <c r="AD12" s="4"/>
      <c r="AE12" s="98">
        <f t="shared" si="0"/>
        <v>-5.3526056024533711E-2</v>
      </c>
      <c r="AF12" s="179">
        <f t="shared" si="1"/>
        <v>-89.851959996050397</v>
      </c>
      <c r="AH12" s="98">
        <f t="shared" si="2"/>
        <v>-0.26975467358322203</v>
      </c>
      <c r="AI12" s="179">
        <f t="shared" si="3"/>
        <v>-97.80807547623661</v>
      </c>
    </row>
    <row r="13" spans="1:35" s="250" customFormat="1" x14ac:dyDescent="0.25">
      <c r="A13" s="250" t="s">
        <v>4</v>
      </c>
      <c r="B13" s="7"/>
      <c r="C13" s="266">
        <v>994435</v>
      </c>
      <c r="D13" s="185">
        <v>329</v>
      </c>
      <c r="E13" s="179">
        <f t="shared" si="4"/>
        <v>0.33084113089342188</v>
      </c>
      <c r="F13" s="179"/>
      <c r="G13" s="266">
        <v>868226</v>
      </c>
      <c r="H13" s="185">
        <v>324</v>
      </c>
      <c r="I13" s="179">
        <f t="shared" si="5"/>
        <v>0.37317472639612265</v>
      </c>
      <c r="J13" s="179"/>
      <c r="K13" s="266">
        <v>767136</v>
      </c>
      <c r="L13" s="275">
        <v>226</v>
      </c>
      <c r="M13" s="179">
        <f t="shared" si="6"/>
        <v>0.29460226087681973</v>
      </c>
      <c r="N13" s="179"/>
      <c r="O13" s="266">
        <v>662307</v>
      </c>
      <c r="P13" s="275">
        <v>148</v>
      </c>
      <c r="Q13" s="179">
        <f t="shared" si="7"/>
        <v>0.22346132533704158</v>
      </c>
      <c r="R13" s="179"/>
      <c r="S13" s="266">
        <v>577489</v>
      </c>
      <c r="T13" s="185">
        <v>118</v>
      </c>
      <c r="U13" s="179">
        <f t="shared" si="8"/>
        <v>0.20433289638417357</v>
      </c>
      <c r="V13" s="179"/>
      <c r="W13" s="266">
        <v>509346</v>
      </c>
      <c r="X13" s="275">
        <v>48</v>
      </c>
      <c r="Y13" s="179">
        <f t="shared" si="9"/>
        <v>9.4238494068864781E-2</v>
      </c>
      <c r="Z13" s="179"/>
      <c r="AA13" s="266">
        <v>423087</v>
      </c>
      <c r="AB13" s="275">
        <v>18</v>
      </c>
      <c r="AC13" s="4">
        <f t="shared" si="10"/>
        <v>4.2544441214218347E-2</v>
      </c>
      <c r="AD13" s="4"/>
      <c r="AE13" s="98">
        <f t="shared" si="0"/>
        <v>-5.1694052854646434E-2</v>
      </c>
      <c r="AF13" s="179">
        <f t="shared" si="1"/>
        <v>-54.854498011047383</v>
      </c>
      <c r="AH13" s="98">
        <f t="shared" si="2"/>
        <v>-0.28829668967920352</v>
      </c>
      <c r="AI13" s="179">
        <f t="shared" si="3"/>
        <v>-87.140522371166796</v>
      </c>
    </row>
    <row r="14" spans="1:35" x14ac:dyDescent="0.25">
      <c r="A14" s="250" t="s">
        <v>7</v>
      </c>
      <c r="B14" s="7">
        <v>2</v>
      </c>
      <c r="C14" s="156">
        <v>14369143</v>
      </c>
      <c r="D14" s="156">
        <v>6424</v>
      </c>
      <c r="E14" s="179">
        <f t="shared" si="4"/>
        <v>0.44706911191572107</v>
      </c>
      <c r="F14" s="179"/>
      <c r="G14" s="28">
        <v>13168662</v>
      </c>
      <c r="H14" s="28">
        <v>4498</v>
      </c>
      <c r="I14" s="179">
        <f t="shared" si="5"/>
        <v>0.34156849040547932</v>
      </c>
      <c r="J14" s="179"/>
      <c r="K14" s="28">
        <v>12129064</v>
      </c>
      <c r="L14" s="28">
        <v>3619</v>
      </c>
      <c r="M14" s="179">
        <f t="shared" si="6"/>
        <v>0.29837421914832013</v>
      </c>
      <c r="N14" s="179"/>
      <c r="O14" s="28">
        <v>10629301</v>
      </c>
      <c r="P14" s="28">
        <v>2812</v>
      </c>
      <c r="Q14" s="179">
        <f t="shared" si="7"/>
        <v>0.26455173298789825</v>
      </c>
      <c r="R14" s="179"/>
      <c r="S14" s="28">
        <v>9308252</v>
      </c>
      <c r="T14" s="28">
        <v>1790</v>
      </c>
      <c r="U14" s="179">
        <f t="shared" si="8"/>
        <v>0.19230248600918839</v>
      </c>
      <c r="V14" s="179"/>
      <c r="W14" s="156">
        <v>8457004</v>
      </c>
      <c r="X14" s="156">
        <v>1070</v>
      </c>
      <c r="Y14" s="179">
        <f t="shared" si="9"/>
        <v>0.12652234763043743</v>
      </c>
      <c r="Z14" s="179"/>
      <c r="AA14" s="156">
        <v>7197836</v>
      </c>
      <c r="AB14" s="28">
        <v>472</v>
      </c>
      <c r="AC14" s="4">
        <f t="shared" si="10"/>
        <v>6.5575264565627789E-2</v>
      </c>
      <c r="AD14" s="4"/>
      <c r="AE14" s="98">
        <f t="shared" si="0"/>
        <v>-6.0947083064809643E-2</v>
      </c>
      <c r="AF14" s="179">
        <f t="shared" si="1"/>
        <v>-48.171002361441815</v>
      </c>
      <c r="AG14"/>
      <c r="AH14" s="98">
        <f t="shared" si="2"/>
        <v>-0.38149384735009328</v>
      </c>
      <c r="AI14" s="179">
        <f t="shared" si="3"/>
        <v>-85.332186273251267</v>
      </c>
    </row>
    <row r="15" spans="1:35" x14ac:dyDescent="0.25">
      <c r="A15" s="250" t="s">
        <v>50</v>
      </c>
      <c r="B15" s="7">
        <v>2</v>
      </c>
      <c r="C15" s="156">
        <v>2897629</v>
      </c>
      <c r="D15" s="156">
        <v>941</v>
      </c>
      <c r="E15" s="8">
        <f t="shared" si="4"/>
        <v>0.32474826832558618</v>
      </c>
      <c r="F15" s="179"/>
      <c r="G15" s="28">
        <v>2670355</v>
      </c>
      <c r="H15" s="28">
        <v>827</v>
      </c>
      <c r="I15" s="179">
        <f t="shared" si="5"/>
        <v>0.30969665081983483</v>
      </c>
      <c r="J15" s="179"/>
      <c r="K15" s="28">
        <v>2484228</v>
      </c>
      <c r="L15" s="28">
        <v>456</v>
      </c>
      <c r="M15" s="179">
        <f t="shared" si="6"/>
        <v>0.18355803090537584</v>
      </c>
      <c r="N15" s="179"/>
      <c r="O15" s="28">
        <v>2129177</v>
      </c>
      <c r="P15" s="28">
        <v>378</v>
      </c>
      <c r="Q15" s="179">
        <f t="shared" si="7"/>
        <v>0.17753338496517668</v>
      </c>
      <c r="R15" s="179"/>
      <c r="S15" s="28">
        <v>1872854</v>
      </c>
      <c r="T15" s="28">
        <v>292</v>
      </c>
      <c r="U15" s="179">
        <f t="shared" si="8"/>
        <v>0.15591177956210148</v>
      </c>
      <c r="V15" s="179"/>
      <c r="W15" s="156">
        <v>1689226</v>
      </c>
      <c r="X15" s="156">
        <v>149</v>
      </c>
      <c r="Y15" s="179">
        <f t="shared" si="9"/>
        <v>8.8206077813152303E-2</v>
      </c>
      <c r="Z15" s="179"/>
      <c r="AA15" s="156">
        <v>1431673</v>
      </c>
      <c r="AB15" s="28">
        <v>85</v>
      </c>
      <c r="AC15" s="4">
        <f t="shared" si="10"/>
        <v>5.9371099406079465E-2</v>
      </c>
      <c r="AD15" s="4"/>
      <c r="AE15" s="98">
        <f t="shared" si="0"/>
        <v>-2.8834978407072838E-2</v>
      </c>
      <c r="AF15" s="179">
        <f t="shared" si="1"/>
        <v>-32.690466600446996</v>
      </c>
      <c r="AG15"/>
      <c r="AH15" s="98">
        <f t="shared" si="2"/>
        <v>-0.26537716891950669</v>
      </c>
      <c r="AI15" s="179">
        <f t="shared" si="3"/>
        <v>-81.717808777796094</v>
      </c>
    </row>
    <row r="16" spans="1:35" x14ac:dyDescent="0.25">
      <c r="A16" s="250" t="s">
        <v>8</v>
      </c>
      <c r="B16" s="7">
        <v>2</v>
      </c>
      <c r="C16" s="156">
        <v>18123275</v>
      </c>
      <c r="D16" s="156">
        <v>8536</v>
      </c>
      <c r="E16" s="8">
        <f t="shared" si="4"/>
        <v>0.47099655001648433</v>
      </c>
      <c r="F16" s="179"/>
      <c r="G16" s="28">
        <v>16367491</v>
      </c>
      <c r="H16" s="28">
        <v>7006</v>
      </c>
      <c r="I16" s="179">
        <f t="shared" si="5"/>
        <v>0.42804361401512298</v>
      </c>
      <c r="J16" s="179"/>
      <c r="K16" s="28">
        <v>15399934</v>
      </c>
      <c r="L16" s="28">
        <v>5287</v>
      </c>
      <c r="M16" s="179">
        <f t="shared" si="6"/>
        <v>0.3433131596538011</v>
      </c>
      <c r="N16" s="179"/>
      <c r="O16" s="28">
        <v>13622896</v>
      </c>
      <c r="P16" s="28">
        <v>4442</v>
      </c>
      <c r="Q16" s="179">
        <f t="shared" si="7"/>
        <v>0.32606870081075273</v>
      </c>
      <c r="R16" s="179"/>
      <c r="S16" s="28">
        <v>12245022</v>
      </c>
      <c r="T16" s="28">
        <v>3507</v>
      </c>
      <c r="U16" s="179">
        <f t="shared" si="8"/>
        <v>0.28640209874673966</v>
      </c>
      <c r="V16" s="179"/>
      <c r="W16" s="156">
        <v>11134586</v>
      </c>
      <c r="X16" s="156">
        <v>1683</v>
      </c>
      <c r="Y16" s="179">
        <f t="shared" si="9"/>
        <v>0.15115065795890389</v>
      </c>
      <c r="Z16" s="179"/>
      <c r="AA16" s="156">
        <v>9807048</v>
      </c>
      <c r="AB16" s="28">
        <v>858</v>
      </c>
      <c r="AC16" s="4">
        <f t="shared" si="10"/>
        <v>8.748810039473652E-2</v>
      </c>
      <c r="AD16" s="4"/>
      <c r="AE16" s="98">
        <f t="shared" si="0"/>
        <v>-6.3662557564167374E-2</v>
      </c>
      <c r="AF16" s="179">
        <f t="shared" si="1"/>
        <v>-42.118610943444573</v>
      </c>
      <c r="AG16"/>
      <c r="AH16" s="98">
        <f t="shared" si="2"/>
        <v>-0.38350844962174779</v>
      </c>
      <c r="AI16" s="179">
        <f t="shared" si="3"/>
        <v>-81.424895704294528</v>
      </c>
    </row>
    <row r="17" spans="1:35" x14ac:dyDescent="0.25">
      <c r="A17" s="250" t="s">
        <v>9</v>
      </c>
      <c r="B17" s="7">
        <v>3</v>
      </c>
      <c r="C17" s="156">
        <v>17622772</v>
      </c>
      <c r="D17" s="156">
        <v>6513</v>
      </c>
      <c r="E17" s="8">
        <f t="shared" si="4"/>
        <v>0.36957863382673284</v>
      </c>
      <c r="F17" s="179"/>
      <c r="G17" s="28">
        <v>16323955</v>
      </c>
      <c r="H17" s="28">
        <v>4922</v>
      </c>
      <c r="I17" s="179">
        <f t="shared" si="5"/>
        <v>0.30152006667501841</v>
      </c>
      <c r="J17" s="179"/>
      <c r="K17" s="28">
        <v>15126036</v>
      </c>
      <c r="L17" s="28">
        <v>3813</v>
      </c>
      <c r="M17" s="179">
        <f t="shared" si="6"/>
        <v>0.2520819069847513</v>
      </c>
      <c r="N17" s="179"/>
      <c r="O17" s="28">
        <v>13612328</v>
      </c>
      <c r="P17" s="28">
        <v>2960</v>
      </c>
      <c r="Q17" s="179">
        <f t="shared" si="7"/>
        <v>0.21744994684230354</v>
      </c>
      <c r="R17" s="179"/>
      <c r="S17" s="28">
        <v>12117632</v>
      </c>
      <c r="T17" s="28">
        <v>2655</v>
      </c>
      <c r="U17" s="179">
        <f t="shared" si="8"/>
        <v>0.21910221402993588</v>
      </c>
      <c r="V17" s="179"/>
      <c r="W17" s="156">
        <v>10976994</v>
      </c>
      <c r="X17" s="156">
        <v>1124</v>
      </c>
      <c r="Y17" s="179">
        <f t="shared" si="9"/>
        <v>0.10239597470855864</v>
      </c>
      <c r="Z17" s="179"/>
      <c r="AA17" s="156">
        <v>9684217</v>
      </c>
      <c r="AB17" s="28">
        <v>541</v>
      </c>
      <c r="AC17" s="4">
        <f t="shared" si="10"/>
        <v>5.5864093090850817E-2</v>
      </c>
      <c r="AD17" s="4"/>
      <c r="AE17" s="98">
        <f t="shared" si="0"/>
        <v>-4.6531881617707826E-2</v>
      </c>
      <c r="AF17" s="179">
        <f t="shared" si="1"/>
        <v>-45.443076986324655</v>
      </c>
      <c r="AG17"/>
      <c r="AH17" s="98">
        <f t="shared" si="2"/>
        <v>-0.31371454073588201</v>
      </c>
      <c r="AI17" s="179">
        <f t="shared" si="3"/>
        <v>-84.884382380978977</v>
      </c>
    </row>
    <row r="18" spans="1:35" x14ac:dyDescent="0.25">
      <c r="A18" s="250" t="s">
        <v>10</v>
      </c>
      <c r="B18" s="7">
        <v>3</v>
      </c>
      <c r="C18" s="156">
        <v>3688674</v>
      </c>
      <c r="D18" s="156">
        <v>2602</v>
      </c>
      <c r="E18" s="8">
        <f t="shared" si="4"/>
        <v>0.70540253760565452</v>
      </c>
      <c r="F18" s="179"/>
      <c r="G18" s="28">
        <v>3385256</v>
      </c>
      <c r="H18" s="28">
        <v>1603</v>
      </c>
      <c r="I18" s="179">
        <f t="shared" si="5"/>
        <v>0.47352401118261073</v>
      </c>
      <c r="J18" s="179"/>
      <c r="K18" s="28">
        <v>3120605</v>
      </c>
      <c r="L18" s="28">
        <v>1171</v>
      </c>
      <c r="M18" s="179">
        <f t="shared" si="6"/>
        <v>0.37524774843339676</v>
      </c>
      <c r="N18" s="179"/>
      <c r="O18" s="28">
        <v>2795952</v>
      </c>
      <c r="P18" s="28">
        <v>867</v>
      </c>
      <c r="Q18" s="179">
        <f t="shared" si="7"/>
        <v>0.31009116036326806</v>
      </c>
      <c r="R18" s="179"/>
      <c r="S18" s="28">
        <v>2459102</v>
      </c>
      <c r="T18" s="28">
        <v>953</v>
      </c>
      <c r="U18" s="179">
        <f t="shared" si="8"/>
        <v>0.38753984177964151</v>
      </c>
      <c r="V18" s="179"/>
      <c r="W18" s="156">
        <v>2279234</v>
      </c>
      <c r="X18" s="156">
        <v>309</v>
      </c>
      <c r="Y18" s="179">
        <f t="shared" si="9"/>
        <v>0.13557186317859421</v>
      </c>
      <c r="Z18" s="179"/>
      <c r="AA18" s="156">
        <v>2037814</v>
      </c>
      <c r="AB18" s="28">
        <v>51</v>
      </c>
      <c r="AC18" s="4">
        <f t="shared" si="10"/>
        <v>2.5026817952963323E-2</v>
      </c>
      <c r="AD18" s="4"/>
      <c r="AE18" s="98">
        <f t="shared" si="0"/>
        <v>-0.11054504522563088</v>
      </c>
      <c r="AF18" s="179">
        <f t="shared" si="1"/>
        <v>-81.539814113202453</v>
      </c>
      <c r="AG18"/>
      <c r="AH18" s="98">
        <f t="shared" si="2"/>
        <v>-0.68037571965269117</v>
      </c>
      <c r="AI18" s="179">
        <f t="shared" si="3"/>
        <v>-96.452122494779815</v>
      </c>
    </row>
    <row r="19" spans="1:35" x14ac:dyDescent="0.25">
      <c r="A19" s="250" t="s">
        <v>11</v>
      </c>
      <c r="B19" s="7">
        <v>3</v>
      </c>
      <c r="C19" s="156">
        <v>5845802</v>
      </c>
      <c r="D19" s="156">
        <v>3944</v>
      </c>
      <c r="E19" s="8">
        <f t="shared" si="4"/>
        <v>0.67467218356010006</v>
      </c>
      <c r="F19" s="179"/>
      <c r="G19" s="28">
        <v>5467049</v>
      </c>
      <c r="H19" s="28">
        <v>2769</v>
      </c>
      <c r="I19" s="179">
        <f t="shared" si="5"/>
        <v>0.50648896689969303</v>
      </c>
      <c r="J19" s="179"/>
      <c r="K19" s="28">
        <v>5124147</v>
      </c>
      <c r="L19" s="28">
        <v>1618</v>
      </c>
      <c r="M19" s="179">
        <f t="shared" si="6"/>
        <v>0.31575987183818105</v>
      </c>
      <c r="N19" s="179"/>
      <c r="O19" s="28">
        <v>4733687</v>
      </c>
      <c r="P19" s="28">
        <v>1172</v>
      </c>
      <c r="Q19" s="179">
        <f t="shared" si="7"/>
        <v>0.2475871345105834</v>
      </c>
      <c r="R19" s="179"/>
      <c r="S19" s="28">
        <v>4008650</v>
      </c>
      <c r="T19" s="28">
        <v>824</v>
      </c>
      <c r="U19" s="179">
        <f t="shared" si="8"/>
        <v>0.20555548626096068</v>
      </c>
      <c r="V19" s="179"/>
      <c r="W19" s="156">
        <v>3603588</v>
      </c>
      <c r="X19" s="156">
        <v>319</v>
      </c>
      <c r="Y19" s="179">
        <f t="shared" si="9"/>
        <v>8.8522883304084699E-2</v>
      </c>
      <c r="Z19" s="179"/>
      <c r="AA19" s="156">
        <v>3432330</v>
      </c>
      <c r="AB19" s="28">
        <v>99</v>
      </c>
      <c r="AC19" s="4">
        <f t="shared" si="10"/>
        <v>2.884338044418806E-2</v>
      </c>
      <c r="AD19" s="4"/>
      <c r="AE19" s="98">
        <f t="shared" si="0"/>
        <v>-5.9679502859896635E-2</v>
      </c>
      <c r="AF19" s="179">
        <f t="shared" si="1"/>
        <v>-67.41703459306872</v>
      </c>
      <c r="AG19"/>
      <c r="AH19" s="98">
        <f t="shared" si="2"/>
        <v>-0.64582880311591195</v>
      </c>
      <c r="AI19" s="179">
        <f t="shared" si="3"/>
        <v>-95.724830347682669</v>
      </c>
    </row>
    <row r="20" spans="1:35" x14ac:dyDescent="0.25">
      <c r="A20" s="250" t="s">
        <v>12</v>
      </c>
      <c r="B20" s="7">
        <v>3</v>
      </c>
      <c r="C20" s="156">
        <v>26003875</v>
      </c>
      <c r="D20" s="156">
        <v>68487</v>
      </c>
      <c r="E20" s="8">
        <f t="shared" si="4"/>
        <v>2.6337228586124182</v>
      </c>
      <c r="F20" s="179"/>
      <c r="G20" s="28">
        <v>20795848</v>
      </c>
      <c r="H20" s="28">
        <v>43697</v>
      </c>
      <c r="I20" s="179">
        <f t="shared" si="5"/>
        <v>2.101236746873703</v>
      </c>
      <c r="J20" s="179"/>
      <c r="K20" s="28">
        <v>19444506</v>
      </c>
      <c r="L20" s="28">
        <v>35990</v>
      </c>
      <c r="M20" s="179">
        <f t="shared" si="6"/>
        <v>1.850908426267039</v>
      </c>
      <c r="N20" s="179"/>
      <c r="O20" s="28">
        <v>16923716</v>
      </c>
      <c r="P20" s="28">
        <v>33861</v>
      </c>
      <c r="Q20" s="179">
        <f t="shared" si="7"/>
        <v>2.0008017151788651</v>
      </c>
      <c r="R20" s="179"/>
      <c r="S20" s="28">
        <v>14947082</v>
      </c>
      <c r="T20" s="28">
        <v>35616</v>
      </c>
      <c r="U20" s="179">
        <f t="shared" si="8"/>
        <v>2.382806222645999</v>
      </c>
      <c r="V20" s="179"/>
      <c r="W20" s="156">
        <v>13328054</v>
      </c>
      <c r="X20" s="156">
        <v>28613</v>
      </c>
      <c r="Y20" s="179">
        <f t="shared" si="9"/>
        <v>2.1468250353727556</v>
      </c>
      <c r="Z20" s="179"/>
      <c r="AA20" s="156">
        <v>11569703</v>
      </c>
      <c r="AB20" s="28">
        <v>29372</v>
      </c>
      <c r="AC20" s="4">
        <f t="shared" si="10"/>
        <v>2.5386995673095498</v>
      </c>
      <c r="AD20" s="4"/>
      <c r="AE20" s="98">
        <f t="shared" si="0"/>
        <v>0.39187453193679422</v>
      </c>
      <c r="AF20" s="179">
        <f t="shared" si="1"/>
        <v>18.253678128397297</v>
      </c>
      <c r="AG20"/>
      <c r="AH20" s="98">
        <f t="shared" si="2"/>
        <v>-9.5023291302868351E-2</v>
      </c>
      <c r="AI20" s="179">
        <f t="shared" si="3"/>
        <v>-3.6079457256535927</v>
      </c>
    </row>
    <row r="21" spans="1:35" x14ac:dyDescent="0.25">
      <c r="A21" s="250" t="s">
        <v>13</v>
      </c>
      <c r="B21" s="7">
        <v>4</v>
      </c>
      <c r="C21" s="156">
        <v>4202632</v>
      </c>
      <c r="D21" s="156">
        <v>6296</v>
      </c>
      <c r="E21" s="8">
        <f t="shared" si="4"/>
        <v>1.498108804196989</v>
      </c>
      <c r="F21" s="179"/>
      <c r="G21" s="28">
        <v>3891318</v>
      </c>
      <c r="H21" s="28">
        <v>4075</v>
      </c>
      <c r="I21" s="179">
        <f t="shared" si="5"/>
        <v>1.0472030299245654</v>
      </c>
      <c r="J21" s="179"/>
      <c r="K21" s="28">
        <v>3706296</v>
      </c>
      <c r="L21" s="28">
        <v>3203</v>
      </c>
      <c r="M21" s="179">
        <f t="shared" si="6"/>
        <v>0.86420512554852602</v>
      </c>
      <c r="N21" s="179"/>
      <c r="O21" s="28">
        <v>3228165</v>
      </c>
      <c r="P21" s="28">
        <v>2513</v>
      </c>
      <c r="Q21" s="179">
        <f t="shared" si="7"/>
        <v>0.7784608283653407</v>
      </c>
      <c r="R21" s="179"/>
      <c r="S21" s="28">
        <v>2992904</v>
      </c>
      <c r="T21" s="28">
        <v>2077</v>
      </c>
      <c r="U21" s="179">
        <f t="shared" si="8"/>
        <v>0.6939748150959737</v>
      </c>
      <c r="V21" s="179"/>
      <c r="W21" s="156">
        <v>2684588</v>
      </c>
      <c r="X21" s="156">
        <v>1175</v>
      </c>
      <c r="Y21" s="179">
        <f t="shared" si="9"/>
        <v>0.43768354771756413</v>
      </c>
      <c r="Z21" s="179"/>
      <c r="AA21" s="156">
        <v>2504711</v>
      </c>
      <c r="AB21" s="28">
        <v>828</v>
      </c>
      <c r="AC21" s="4">
        <f t="shared" si="10"/>
        <v>0.33057706058702979</v>
      </c>
      <c r="AD21" s="4"/>
      <c r="AE21" s="98">
        <f t="shared" si="0"/>
        <v>-0.10710648713053433</v>
      </c>
      <c r="AF21" s="179">
        <f t="shared" si="1"/>
        <v>-24.471216176407395</v>
      </c>
      <c r="AG21"/>
      <c r="AH21" s="98">
        <f t="shared" si="2"/>
        <v>-1.1675317436099593</v>
      </c>
      <c r="AI21" s="179">
        <f t="shared" si="3"/>
        <v>-77.933708175206647</v>
      </c>
    </row>
    <row r="22" spans="1:35" x14ac:dyDescent="0.25">
      <c r="A22" s="250" t="s">
        <v>14</v>
      </c>
      <c r="B22" s="7">
        <v>4</v>
      </c>
      <c r="C22" s="156">
        <v>728126</v>
      </c>
      <c r="D22" s="156">
        <v>917</v>
      </c>
      <c r="E22" s="8">
        <f t="shared" si="4"/>
        <v>1.2593974119863871</v>
      </c>
      <c r="F22" s="179"/>
      <c r="G22" s="28">
        <v>679765</v>
      </c>
      <c r="H22" s="28">
        <v>659</v>
      </c>
      <c r="I22" s="179">
        <f t="shared" si="5"/>
        <v>0.96945267849918726</v>
      </c>
      <c r="J22" s="179"/>
      <c r="K22" s="28">
        <v>646168</v>
      </c>
      <c r="L22" s="28">
        <v>660</v>
      </c>
      <c r="M22" s="179">
        <f t="shared" si="6"/>
        <v>1.0214061977690014</v>
      </c>
      <c r="N22" s="179"/>
      <c r="O22" s="28">
        <v>578380</v>
      </c>
      <c r="P22" s="28">
        <v>514</v>
      </c>
      <c r="Q22" s="179">
        <f t="shared" si="7"/>
        <v>0.88868909713337252</v>
      </c>
      <c r="R22" s="179"/>
      <c r="S22" s="28">
        <v>525729</v>
      </c>
      <c r="T22" s="28">
        <v>406</v>
      </c>
      <c r="U22" s="179">
        <f t="shared" si="8"/>
        <v>0.77226099378196755</v>
      </c>
      <c r="V22" s="179"/>
      <c r="W22" s="156">
        <v>494304</v>
      </c>
      <c r="X22" s="156">
        <v>169</v>
      </c>
      <c r="Y22" s="179">
        <f t="shared" si="9"/>
        <v>0.34189486631708421</v>
      </c>
      <c r="Z22" s="179"/>
      <c r="AA22" s="156">
        <v>453776</v>
      </c>
      <c r="AB22" s="28">
        <v>160</v>
      </c>
      <c r="AC22" s="4">
        <f t="shared" si="10"/>
        <v>0.35259687599167872</v>
      </c>
      <c r="AD22" s="4"/>
      <c r="AE22" s="98">
        <f t="shared" si="0"/>
        <v>1.0702009674594504E-2</v>
      </c>
      <c r="AF22" s="179">
        <f t="shared" si="1"/>
        <v>3.1302048462667229</v>
      </c>
      <c r="AG22"/>
      <c r="AH22" s="98">
        <f t="shared" si="2"/>
        <v>-0.90680053599470845</v>
      </c>
      <c r="AI22" s="179">
        <f t="shared" si="3"/>
        <v>-72.002731414578307</v>
      </c>
    </row>
    <row r="23" spans="1:35" x14ac:dyDescent="0.25">
      <c r="A23" s="250" t="s">
        <v>15</v>
      </c>
      <c r="B23" s="7">
        <v>4</v>
      </c>
      <c r="C23" s="156">
        <v>13804540</v>
      </c>
      <c r="D23" s="156">
        <v>23870</v>
      </c>
      <c r="E23" s="8">
        <f t="shared" si="4"/>
        <v>1.7291412825056105</v>
      </c>
      <c r="F23" s="179"/>
      <c r="G23" s="28">
        <v>12783809</v>
      </c>
      <c r="H23" s="28">
        <v>19084</v>
      </c>
      <c r="I23" s="179">
        <f t="shared" si="5"/>
        <v>1.4928258080201293</v>
      </c>
      <c r="J23" s="179"/>
      <c r="K23" s="28">
        <v>12054680</v>
      </c>
      <c r="L23" s="28">
        <v>14409</v>
      </c>
      <c r="M23" s="179">
        <f t="shared" si="6"/>
        <v>1.1953034008368535</v>
      </c>
      <c r="N23" s="179"/>
      <c r="O23" s="28">
        <v>10772556</v>
      </c>
      <c r="P23" s="28">
        <v>9905</v>
      </c>
      <c r="Q23" s="179">
        <f t="shared" si="7"/>
        <v>0.91946609514028055</v>
      </c>
      <c r="R23" s="179"/>
      <c r="S23" s="28">
        <v>9722455</v>
      </c>
      <c r="T23" s="28">
        <v>8648</v>
      </c>
      <c r="U23" s="179">
        <f t="shared" si="8"/>
        <v>0.88948727456182619</v>
      </c>
      <c r="V23" s="179"/>
      <c r="W23" s="156">
        <v>8955879</v>
      </c>
      <c r="X23" s="156">
        <v>4562</v>
      </c>
      <c r="Y23" s="179">
        <f t="shared" si="9"/>
        <v>0.50938606919544138</v>
      </c>
      <c r="Z23" s="179"/>
      <c r="AA23" s="156">
        <v>8089048</v>
      </c>
      <c r="AB23" s="28">
        <v>1794</v>
      </c>
      <c r="AC23" s="4">
        <f t="shared" si="10"/>
        <v>0.22178135177341018</v>
      </c>
      <c r="AD23" s="4"/>
      <c r="AE23" s="98">
        <f t="shared" ref="AE23:AE35" si="11">AC23-Y23</f>
        <v>-0.2876047174220312</v>
      </c>
      <c r="AF23" s="179">
        <f t="shared" ref="AF23:AF35" si="12">(AC23-Y23)/Y23*100</f>
        <v>-56.461048861484066</v>
      </c>
      <c r="AG23"/>
      <c r="AH23" s="98">
        <f t="shared" ref="AH23:AH35" si="13">AC23-E23</f>
        <v>-1.5073599307322003</v>
      </c>
      <c r="AI23" s="179">
        <f t="shared" ref="AI23:AI35" si="14">(AC23-E23)/E23*100</f>
        <v>-87.17390221277708</v>
      </c>
    </row>
    <row r="24" spans="1:35" x14ac:dyDescent="0.25">
      <c r="A24" s="250" t="s">
        <v>16</v>
      </c>
      <c r="B24" s="7">
        <v>4</v>
      </c>
      <c r="C24" s="156">
        <v>12578489</v>
      </c>
      <c r="D24" s="156">
        <v>10744</v>
      </c>
      <c r="E24" s="8">
        <f t="shared" si="4"/>
        <v>0.85415664790898183</v>
      </c>
      <c r="F24" s="179"/>
      <c r="G24" s="28">
        <v>11937633</v>
      </c>
      <c r="H24" s="28">
        <v>8324</v>
      </c>
      <c r="I24" s="179">
        <f t="shared" si="5"/>
        <v>0.69729066055222166</v>
      </c>
      <c r="J24" s="179"/>
      <c r="K24" s="28">
        <v>11390541</v>
      </c>
      <c r="L24" s="28">
        <v>6559</v>
      </c>
      <c r="M24" s="179">
        <f t="shared" si="6"/>
        <v>0.575828663449787</v>
      </c>
      <c r="N24" s="179"/>
      <c r="O24" s="28">
        <v>10409878</v>
      </c>
      <c r="P24" s="28">
        <v>4489</v>
      </c>
      <c r="Q24" s="179">
        <f t="shared" si="7"/>
        <v>0.4312250345297034</v>
      </c>
      <c r="R24" s="179"/>
      <c r="S24" s="28">
        <v>9596549</v>
      </c>
      <c r="T24" s="28">
        <v>3666</v>
      </c>
      <c r="U24" s="179">
        <f t="shared" si="8"/>
        <v>0.38201232547241726</v>
      </c>
      <c r="V24" s="179"/>
      <c r="W24" s="156">
        <v>9240184</v>
      </c>
      <c r="X24" s="156">
        <v>1937</v>
      </c>
      <c r="Y24" s="179">
        <f t="shared" si="9"/>
        <v>0.20962786022442845</v>
      </c>
      <c r="Z24" s="179"/>
      <c r="AA24" s="156">
        <v>8595305</v>
      </c>
      <c r="AB24" s="28">
        <v>1082</v>
      </c>
      <c r="AC24" s="4">
        <f t="shared" si="10"/>
        <v>0.12588267664730918</v>
      </c>
      <c r="AD24" s="4"/>
      <c r="AE24" s="98">
        <f t="shared" si="11"/>
        <v>-8.374518357711927E-2</v>
      </c>
      <c r="AF24" s="179">
        <f t="shared" si="12"/>
        <v>-39.949453039048024</v>
      </c>
      <c r="AG24"/>
      <c r="AH24" s="98">
        <f t="shared" si="13"/>
        <v>-0.72827397126167259</v>
      </c>
      <c r="AI24" s="179">
        <f t="shared" si="14"/>
        <v>-85.262343042640211</v>
      </c>
    </row>
    <row r="25" spans="1:35" x14ac:dyDescent="0.25">
      <c r="A25" s="250" t="s">
        <v>17</v>
      </c>
      <c r="B25" s="7">
        <v>4</v>
      </c>
      <c r="C25" s="156">
        <v>1548973</v>
      </c>
      <c r="D25" s="156">
        <v>1334</v>
      </c>
      <c r="E25" s="8">
        <f t="shared" si="4"/>
        <v>0.86121578620156714</v>
      </c>
      <c r="F25" s="179"/>
      <c r="G25" s="28">
        <v>1461793</v>
      </c>
      <c r="H25" s="28">
        <v>1113</v>
      </c>
      <c r="I25" s="179">
        <f t="shared" si="5"/>
        <v>0.76139371306334069</v>
      </c>
      <c r="J25" s="179"/>
      <c r="K25" s="28">
        <v>1419946</v>
      </c>
      <c r="L25" s="28">
        <v>682</v>
      </c>
      <c r="M25" s="179">
        <f t="shared" si="6"/>
        <v>0.48029995506871392</v>
      </c>
      <c r="N25" s="179"/>
      <c r="O25" s="28">
        <v>1303991</v>
      </c>
      <c r="P25" s="28">
        <v>562</v>
      </c>
      <c r="Q25" s="179">
        <f t="shared" si="7"/>
        <v>0.43098456967877846</v>
      </c>
      <c r="R25" s="179"/>
      <c r="S25" s="28">
        <v>1204165</v>
      </c>
      <c r="T25" s="28">
        <v>685</v>
      </c>
      <c r="U25" s="179">
        <f t="shared" si="8"/>
        <v>0.56885891883587381</v>
      </c>
      <c r="V25" s="179"/>
      <c r="W25" s="156">
        <v>1152604</v>
      </c>
      <c r="X25" s="156">
        <v>601</v>
      </c>
      <c r="Y25" s="179">
        <f t="shared" si="9"/>
        <v>0.52142800129098976</v>
      </c>
      <c r="Z25" s="179"/>
      <c r="AA25" s="156">
        <v>1075380</v>
      </c>
      <c r="AB25" s="28">
        <v>359</v>
      </c>
      <c r="AC25" s="4">
        <f t="shared" si="10"/>
        <v>0.3338354814112221</v>
      </c>
      <c r="AD25" s="4"/>
      <c r="AE25" s="98">
        <f t="shared" si="11"/>
        <v>-0.18759251987976766</v>
      </c>
      <c r="AF25" s="179">
        <f t="shared" si="12"/>
        <v>-35.976686985607273</v>
      </c>
      <c r="AG25"/>
      <c r="AH25" s="98">
        <f t="shared" si="13"/>
        <v>-0.52738030479034503</v>
      </c>
      <c r="AI25" s="179">
        <f t="shared" si="14"/>
        <v>-61.236720603599338</v>
      </c>
    </row>
    <row r="26" spans="1:35" x14ac:dyDescent="0.25">
      <c r="A26" s="250" t="s">
        <v>18</v>
      </c>
      <c r="B26" s="7">
        <v>4</v>
      </c>
      <c r="C26" s="156">
        <v>4389283</v>
      </c>
      <c r="D26" s="156">
        <v>6905</v>
      </c>
      <c r="E26" s="8">
        <f t="shared" si="4"/>
        <v>1.5731498743644463</v>
      </c>
      <c r="F26" s="179"/>
      <c r="G26" s="28">
        <v>4070696</v>
      </c>
      <c r="H26" s="28">
        <v>5735</v>
      </c>
      <c r="I26" s="179">
        <f t="shared" si="5"/>
        <v>1.4088499853587693</v>
      </c>
      <c r="J26" s="179"/>
      <c r="K26" s="28">
        <v>3931973</v>
      </c>
      <c r="L26" s="28">
        <v>4227</v>
      </c>
      <c r="M26" s="179">
        <f t="shared" si="6"/>
        <v>1.0750328143148491</v>
      </c>
      <c r="N26" s="179"/>
      <c r="O26" s="28">
        <v>3594053</v>
      </c>
      <c r="P26" s="28">
        <v>2871</v>
      </c>
      <c r="Q26" s="179">
        <f t="shared" si="7"/>
        <v>0.79881960560960008</v>
      </c>
      <c r="R26" s="179"/>
      <c r="S26" s="28">
        <v>3269924</v>
      </c>
      <c r="T26" s="28">
        <v>3047</v>
      </c>
      <c r="U26" s="179">
        <f t="shared" si="8"/>
        <v>0.93182593846217832</v>
      </c>
      <c r="V26" s="179"/>
      <c r="W26" s="156">
        <v>3070064</v>
      </c>
      <c r="X26" s="156">
        <v>1851</v>
      </c>
      <c r="Y26" s="179">
        <f t="shared" si="9"/>
        <v>0.60291902709520062</v>
      </c>
      <c r="Z26" s="179"/>
      <c r="AA26" s="156">
        <v>2840661</v>
      </c>
      <c r="AB26" s="28">
        <v>1115</v>
      </c>
      <c r="AC26" s="4">
        <f t="shared" si="10"/>
        <v>0.39251427748682438</v>
      </c>
      <c r="AD26" s="4"/>
      <c r="AE26" s="98">
        <f t="shared" si="11"/>
        <v>-0.21040474960837624</v>
      </c>
      <c r="AF26" s="179">
        <f t="shared" si="12"/>
        <v>-34.897679481452727</v>
      </c>
      <c r="AG26"/>
      <c r="AH26" s="98">
        <f t="shared" si="13"/>
        <v>-1.1806355968776219</v>
      </c>
      <c r="AI26" s="179">
        <f t="shared" si="14"/>
        <v>-75.049149233451104</v>
      </c>
    </row>
    <row r="27" spans="1:35" x14ac:dyDescent="0.25">
      <c r="A27" s="250" t="s">
        <v>19</v>
      </c>
      <c r="B27" s="7">
        <v>5</v>
      </c>
      <c r="C27" s="156">
        <v>15140016</v>
      </c>
      <c r="D27" s="156">
        <v>19286</v>
      </c>
      <c r="E27" s="8">
        <f t="shared" si="4"/>
        <v>1.2738427753312811</v>
      </c>
      <c r="F27" s="179"/>
      <c r="G27" s="28">
        <v>13983562</v>
      </c>
      <c r="H27" s="28">
        <v>14501</v>
      </c>
      <c r="I27" s="179">
        <f t="shared" si="5"/>
        <v>1.0370033043083013</v>
      </c>
      <c r="J27" s="179"/>
      <c r="K27" s="28">
        <v>13147717</v>
      </c>
      <c r="L27" s="28">
        <v>11583</v>
      </c>
      <c r="M27" s="179">
        <f t="shared" si="6"/>
        <v>0.88098945238933879</v>
      </c>
      <c r="N27" s="179"/>
      <c r="O27" s="28">
        <v>11830879</v>
      </c>
      <c r="P27" s="28">
        <v>8507</v>
      </c>
      <c r="Q27" s="179">
        <f t="shared" si="7"/>
        <v>0.71905054561034731</v>
      </c>
      <c r="R27" s="179"/>
      <c r="S27" s="28">
        <v>10826159</v>
      </c>
      <c r="T27" s="28">
        <v>7638</v>
      </c>
      <c r="U27" s="179">
        <f t="shared" si="8"/>
        <v>0.70551337736680209</v>
      </c>
      <c r="V27" s="179"/>
      <c r="W27" s="156">
        <v>10006178</v>
      </c>
      <c r="X27" s="156">
        <v>4518</v>
      </c>
      <c r="Y27" s="179">
        <f t="shared" si="9"/>
        <v>0.45152105029512768</v>
      </c>
      <c r="Z27" s="179"/>
      <c r="AA27" s="156">
        <v>8982807</v>
      </c>
      <c r="AB27" s="28">
        <v>2343</v>
      </c>
      <c r="AC27" s="4">
        <f t="shared" si="10"/>
        <v>0.26083160864972388</v>
      </c>
      <c r="AD27" s="4"/>
      <c r="AE27" s="98">
        <f t="shared" si="11"/>
        <v>-0.1906894416454038</v>
      </c>
      <c r="AF27" s="179">
        <f t="shared" si="12"/>
        <v>-42.232680297134202</v>
      </c>
      <c r="AG27"/>
      <c r="AH27" s="98">
        <f t="shared" si="13"/>
        <v>-1.0130111666815571</v>
      </c>
      <c r="AI27" s="179">
        <f t="shared" si="14"/>
        <v>-79.524034386277293</v>
      </c>
    </row>
    <row r="28" spans="1:35" x14ac:dyDescent="0.25">
      <c r="A28" s="250" t="s">
        <v>20</v>
      </c>
      <c r="B28" s="58">
        <v>5</v>
      </c>
      <c r="C28" s="156">
        <v>5942353</v>
      </c>
      <c r="D28" s="156">
        <v>3698</v>
      </c>
      <c r="E28" s="8">
        <f t="shared" si="4"/>
        <v>0.62231240722319925</v>
      </c>
      <c r="F28" s="179"/>
      <c r="G28" s="28">
        <v>5523284</v>
      </c>
      <c r="H28" s="28">
        <v>2832</v>
      </c>
      <c r="I28" s="179">
        <f t="shared" si="5"/>
        <v>0.51273843604638103</v>
      </c>
      <c r="J28" s="179"/>
      <c r="K28" s="28">
        <v>5330416</v>
      </c>
      <c r="L28" s="28">
        <v>2246</v>
      </c>
      <c r="M28" s="179">
        <f t="shared" si="6"/>
        <v>0.42135548144835228</v>
      </c>
      <c r="N28" s="179"/>
      <c r="O28" s="28">
        <v>4770004</v>
      </c>
      <c r="P28" s="28">
        <v>1631</v>
      </c>
      <c r="Q28" s="179">
        <f t="shared" si="7"/>
        <v>0.3419284344415644</v>
      </c>
      <c r="R28" s="179"/>
      <c r="S28" s="28">
        <v>4349642</v>
      </c>
      <c r="T28" s="28">
        <v>1354</v>
      </c>
      <c r="U28" s="179">
        <f t="shared" si="8"/>
        <v>0.31128998662418655</v>
      </c>
      <c r="V28" s="179"/>
      <c r="W28" s="156">
        <v>4050731</v>
      </c>
      <c r="X28" s="156">
        <v>1448</v>
      </c>
      <c r="Y28" s="179">
        <f t="shared" si="9"/>
        <v>0.35746634372907016</v>
      </c>
      <c r="Z28" s="179"/>
      <c r="AA28" s="156">
        <v>3642747</v>
      </c>
      <c r="AB28" s="28">
        <v>1185</v>
      </c>
      <c r="AC28" s="4">
        <f t="shared" si="10"/>
        <v>0.32530395330776468</v>
      </c>
      <c r="AD28" s="4"/>
      <c r="AE28" s="98">
        <f t="shared" si="11"/>
        <v>-3.2162390421305476E-2</v>
      </c>
      <c r="AF28" s="179">
        <f t="shared" si="12"/>
        <v>-8.9973198835417918</v>
      </c>
      <c r="AG28"/>
      <c r="AH28" s="98">
        <f t="shared" si="13"/>
        <v>-0.29700845391543457</v>
      </c>
      <c r="AI28" s="179">
        <f t="shared" si="14"/>
        <v>-47.726584022437656</v>
      </c>
    </row>
    <row r="29" spans="1:35" s="178" customFormat="1" x14ac:dyDescent="0.25">
      <c r="A29" s="250"/>
      <c r="B29" s="58"/>
      <c r="C29" s="156"/>
      <c r="D29" s="156"/>
      <c r="E29" s="179"/>
      <c r="F29" s="179"/>
      <c r="G29" s="210"/>
      <c r="H29" s="28"/>
      <c r="I29" s="179"/>
      <c r="J29" s="179"/>
      <c r="K29" s="28"/>
      <c r="L29" s="28"/>
      <c r="M29" s="179"/>
      <c r="N29" s="179"/>
      <c r="O29" s="28"/>
      <c r="P29" s="28"/>
      <c r="Q29" s="179"/>
      <c r="R29" s="179"/>
      <c r="S29" s="28"/>
      <c r="T29" s="28"/>
      <c r="U29" s="179"/>
      <c r="V29" s="179"/>
      <c r="W29" s="156"/>
      <c r="X29" s="156"/>
      <c r="Y29" s="179"/>
      <c r="Z29" s="179"/>
      <c r="AA29" s="156"/>
      <c r="AB29" s="28"/>
      <c r="AC29" s="4"/>
      <c r="AD29" s="4"/>
      <c r="AE29" s="98"/>
      <c r="AF29" s="179"/>
      <c r="AG29"/>
      <c r="AH29" s="98">
        <f t="shared" si="13"/>
        <v>0</v>
      </c>
      <c r="AI29" s="179"/>
    </row>
    <row r="30" spans="1:35" s="197" customFormat="1" x14ac:dyDescent="0.25">
      <c r="A30" s="206" t="s">
        <v>38</v>
      </c>
      <c r="B30" s="206"/>
      <c r="C30" s="196">
        <f>C7+C8+C9+C10</f>
        <v>71257592</v>
      </c>
      <c r="D30" s="196">
        <v>60410</v>
      </c>
      <c r="E30" s="208">
        <f t="shared" si="4"/>
        <v>0.84776931558394508</v>
      </c>
      <c r="F30" s="208"/>
      <c r="G30" s="196">
        <f>G7+G8+G9+G10</f>
        <v>65477792</v>
      </c>
      <c r="H30" s="199">
        <v>49723</v>
      </c>
      <c r="I30" s="208">
        <f t="shared" si="5"/>
        <v>0.75938724384597445</v>
      </c>
      <c r="J30" s="208"/>
      <c r="K30" s="203">
        <f>K7+K8+K9+K10</f>
        <v>59856183</v>
      </c>
      <c r="L30" s="199">
        <v>40130</v>
      </c>
      <c r="M30" s="208">
        <f t="shared" si="6"/>
        <v>0.67044034531904584</v>
      </c>
      <c r="N30" s="208"/>
      <c r="O30" s="203">
        <f>O7+O8+O9+O10</f>
        <v>53367403</v>
      </c>
      <c r="P30" s="199">
        <v>31724</v>
      </c>
      <c r="Q30" s="208">
        <f t="shared" si="7"/>
        <v>0.59444526464965897</v>
      </c>
      <c r="R30" s="208"/>
      <c r="S30" s="203">
        <f>S7+S8+S9+S10</f>
        <v>48735149</v>
      </c>
      <c r="T30" s="199">
        <v>26107</v>
      </c>
      <c r="U30" s="208">
        <f t="shared" si="8"/>
        <v>0.53569139595736137</v>
      </c>
      <c r="V30" s="208"/>
      <c r="W30" s="196">
        <f>W7+W8+W9+W10</f>
        <v>43740311</v>
      </c>
      <c r="X30" s="196">
        <v>20922</v>
      </c>
      <c r="Y30" s="208">
        <f t="shared" si="9"/>
        <v>0.47832307365167109</v>
      </c>
      <c r="Z30" s="208"/>
      <c r="AA30" s="196">
        <f>AA7+AA8+AA9+AA10</f>
        <v>37640503</v>
      </c>
      <c r="AB30" s="203">
        <v>23207</v>
      </c>
      <c r="AC30" s="153">
        <f t="shared" si="10"/>
        <v>0.61654330177256134</v>
      </c>
      <c r="AD30" s="195"/>
      <c r="AE30" s="98">
        <f t="shared" si="11"/>
        <v>0.13822022812089024</v>
      </c>
      <c r="AF30" s="179">
        <f t="shared" si="12"/>
        <v>28.89683474093626</v>
      </c>
      <c r="AG30"/>
      <c r="AH30" s="98">
        <f t="shared" si="13"/>
        <v>-0.23122601381138375</v>
      </c>
      <c r="AI30" s="179">
        <f t="shared" si="14"/>
        <v>-27.274638225389751</v>
      </c>
    </row>
    <row r="31" spans="1:35" s="197" customFormat="1" x14ac:dyDescent="0.25">
      <c r="A31" s="206" t="s">
        <v>39</v>
      </c>
      <c r="B31" s="206"/>
      <c r="C31" s="196">
        <f>C11+C14+C15+C16</f>
        <v>36797825</v>
      </c>
      <c r="D31" s="196">
        <v>16344</v>
      </c>
      <c r="E31" s="208">
        <f t="shared" si="4"/>
        <v>0.44415668589108187</v>
      </c>
      <c r="F31" s="208"/>
      <c r="G31" s="196">
        <f>G11+G14+G15+G16</f>
        <v>33435765</v>
      </c>
      <c r="H31" s="199">
        <v>12747</v>
      </c>
      <c r="I31" s="208">
        <f t="shared" si="5"/>
        <v>0.3812384732336766</v>
      </c>
      <c r="J31" s="208"/>
      <c r="K31" s="203">
        <f>K11+K14+K15+K16</f>
        <v>31098701</v>
      </c>
      <c r="L31" s="199">
        <v>9687</v>
      </c>
      <c r="M31" s="208">
        <f t="shared" si="6"/>
        <v>0.31149211023315732</v>
      </c>
      <c r="N31" s="208"/>
      <c r="O31" s="203">
        <f>O11+O14+O15+O16</f>
        <v>27311825</v>
      </c>
      <c r="P31" s="199">
        <v>7835</v>
      </c>
      <c r="Q31" s="208">
        <f t="shared" si="7"/>
        <v>0.28687207830307931</v>
      </c>
      <c r="R31" s="208"/>
      <c r="S31" s="203">
        <f>S11+S14+S15+S16</f>
        <v>24232494</v>
      </c>
      <c r="T31" s="199">
        <v>5766</v>
      </c>
      <c r="U31" s="208">
        <f t="shared" si="8"/>
        <v>0.23794496761249584</v>
      </c>
      <c r="V31" s="208"/>
      <c r="W31" s="196">
        <f>W11+W14+W15+W16</f>
        <v>21991601</v>
      </c>
      <c r="X31" s="196">
        <v>2962</v>
      </c>
      <c r="Y31" s="208">
        <f t="shared" si="9"/>
        <v>0.13468778375889959</v>
      </c>
      <c r="Z31" s="208"/>
      <c r="AA31" s="196">
        <f>AA11+AA14+AA15+AA16</f>
        <v>19025061</v>
      </c>
      <c r="AB31" s="203">
        <v>1434</v>
      </c>
      <c r="AC31" s="153">
        <f t="shared" si="10"/>
        <v>7.5374265554260245E-2</v>
      </c>
      <c r="AD31" s="195"/>
      <c r="AE31" s="98">
        <f t="shared" si="11"/>
        <v>-5.9313518204639343E-2</v>
      </c>
      <c r="AF31" s="179">
        <f t="shared" si="12"/>
        <v>-44.037786166869168</v>
      </c>
      <c r="AG31"/>
      <c r="AH31" s="98">
        <f t="shared" si="13"/>
        <v>-0.36878242033682163</v>
      </c>
      <c r="AI31" s="179">
        <f t="shared" si="14"/>
        <v>-83.029802781637315</v>
      </c>
    </row>
    <row r="32" spans="1:35" s="197" customFormat="1" x14ac:dyDescent="0.25">
      <c r="A32" s="206" t="s">
        <v>23</v>
      </c>
      <c r="B32" s="206"/>
      <c r="C32" s="196">
        <f>C17+C18+C19+C20</f>
        <v>53161123</v>
      </c>
      <c r="D32" s="196">
        <v>81546</v>
      </c>
      <c r="E32" s="208">
        <f t="shared" si="4"/>
        <v>1.5339405076149351</v>
      </c>
      <c r="F32" s="208"/>
      <c r="G32" s="196">
        <f>G17+G18+G19+G20</f>
        <v>45972108</v>
      </c>
      <c r="H32" s="199">
        <v>52991</v>
      </c>
      <c r="I32" s="208">
        <f t="shared" si="5"/>
        <v>1.1526771841743693</v>
      </c>
      <c r="J32" s="208"/>
      <c r="K32" s="203">
        <f>K17+K18+K19+K20</f>
        <v>42815294</v>
      </c>
      <c r="L32" s="199">
        <v>42592</v>
      </c>
      <c r="M32" s="208">
        <f t="shared" si="6"/>
        <v>0.99478471407903923</v>
      </c>
      <c r="N32" s="208"/>
      <c r="O32" s="203">
        <f>O17+O18+O19+O20</f>
        <v>38065683</v>
      </c>
      <c r="P32" s="199">
        <v>38860</v>
      </c>
      <c r="Q32" s="208">
        <f t="shared" si="7"/>
        <v>1.0208670103200301</v>
      </c>
      <c r="R32" s="208"/>
      <c r="S32" s="203">
        <f>S17+S18+S19+S20</f>
        <v>33532466</v>
      </c>
      <c r="T32" s="199">
        <v>40048</v>
      </c>
      <c r="U32" s="208">
        <f t="shared" si="8"/>
        <v>1.1943052443563202</v>
      </c>
      <c r="V32" s="208"/>
      <c r="W32" s="196">
        <f>W17+W18+W19+W20</f>
        <v>30187870</v>
      </c>
      <c r="X32" s="196">
        <v>30365</v>
      </c>
      <c r="Y32" s="208">
        <f t="shared" si="9"/>
        <v>1.0058675885380453</v>
      </c>
      <c r="Z32" s="208"/>
      <c r="AA32" s="196">
        <f>AA17+AA18+AA19+AA20</f>
        <v>26724064</v>
      </c>
      <c r="AB32" s="203">
        <v>30063</v>
      </c>
      <c r="AC32" s="153">
        <f t="shared" si="10"/>
        <v>1.1249411766114614</v>
      </c>
      <c r="AD32" s="195"/>
      <c r="AE32" s="98">
        <f t="shared" si="11"/>
        <v>0.11907358807341617</v>
      </c>
      <c r="AF32" s="179">
        <f t="shared" si="12"/>
        <v>11.837898887514697</v>
      </c>
      <c r="AG32"/>
      <c r="AH32" s="98">
        <f t="shared" si="13"/>
        <v>-0.40899933100347363</v>
      </c>
      <c r="AI32" s="179">
        <f t="shared" si="14"/>
        <v>-26.663311189259282</v>
      </c>
    </row>
    <row r="33" spans="1:35" s="197" customFormat="1" x14ac:dyDescent="0.25">
      <c r="A33" s="206" t="s">
        <v>24</v>
      </c>
      <c r="B33" s="206"/>
      <c r="C33" s="196">
        <f>C21+C22+C23+C24+C25+C26</f>
        <v>37252043</v>
      </c>
      <c r="D33" s="196">
        <v>50066</v>
      </c>
      <c r="E33" s="208">
        <f t="shared" si="4"/>
        <v>1.3439799798362737</v>
      </c>
      <c r="F33" s="208"/>
      <c r="G33" s="196">
        <f>G21+G22+G23+G24+G25+G26</f>
        <v>34825014</v>
      </c>
      <c r="H33" s="199">
        <v>38990</v>
      </c>
      <c r="I33" s="208">
        <f t="shared" si="5"/>
        <v>1.1195975398602855</v>
      </c>
      <c r="J33" s="208"/>
      <c r="K33" s="203">
        <f>K21+K22+K23+K24+K25+K26</f>
        <v>33149604</v>
      </c>
      <c r="L33" s="199">
        <v>29740</v>
      </c>
      <c r="M33" s="208">
        <f t="shared" si="6"/>
        <v>0.89714495533641969</v>
      </c>
      <c r="N33" s="208"/>
      <c r="O33" s="203">
        <f>O21+O22+O23+O24+O25+O26</f>
        <v>29887023</v>
      </c>
      <c r="P33" s="199">
        <v>20854</v>
      </c>
      <c r="Q33" s="208">
        <f t="shared" si="7"/>
        <v>0.69776103160224423</v>
      </c>
      <c r="R33" s="208"/>
      <c r="S33" s="203">
        <f>S21+S22+S23+S24+S25+S26</f>
        <v>27311726</v>
      </c>
      <c r="T33" s="199">
        <v>18529</v>
      </c>
      <c r="U33" s="208">
        <f t="shared" si="8"/>
        <v>0.67842654836241401</v>
      </c>
      <c r="V33" s="208"/>
      <c r="W33" s="196">
        <f>W21+W22+W23+W24+W25+W26</f>
        <v>25597623</v>
      </c>
      <c r="X33" s="196">
        <v>10295</v>
      </c>
      <c r="Y33" s="208">
        <f t="shared" si="9"/>
        <v>0.40218578107818842</v>
      </c>
      <c r="Z33" s="208"/>
      <c r="AA33" s="196">
        <f>AA21+AA22+AA23+AA24+AA25+AA26</f>
        <v>23558881</v>
      </c>
      <c r="AB33" s="203">
        <v>5338</v>
      </c>
      <c r="AC33" s="153">
        <f t="shared" si="10"/>
        <v>0.22658122005030715</v>
      </c>
      <c r="AD33" s="195"/>
      <c r="AE33" s="98">
        <f t="shared" si="11"/>
        <v>-0.17560456102788127</v>
      </c>
      <c r="AF33" s="179">
        <f t="shared" si="12"/>
        <v>-43.66254832707331</v>
      </c>
      <c r="AG33"/>
      <c r="AH33" s="98">
        <f t="shared" si="13"/>
        <v>-1.1173987597859665</v>
      </c>
      <c r="AI33" s="179">
        <f t="shared" si="14"/>
        <v>-83.141027139562766</v>
      </c>
    </row>
    <row r="34" spans="1:35" s="197" customFormat="1" x14ac:dyDescent="0.25">
      <c r="A34" s="206" t="s">
        <v>25</v>
      </c>
      <c r="B34" s="206"/>
      <c r="C34" s="196">
        <f>C27+C28</f>
        <v>21082369</v>
      </c>
      <c r="D34" s="196">
        <v>22984</v>
      </c>
      <c r="E34" s="208">
        <f t="shared" si="4"/>
        <v>1.090200062431314</v>
      </c>
      <c r="F34" s="208"/>
      <c r="G34" s="196">
        <f>G27+G28</f>
        <v>19506846</v>
      </c>
      <c r="H34" s="199">
        <v>17333</v>
      </c>
      <c r="I34" s="208">
        <f t="shared" si="5"/>
        <v>0.88855984201648996</v>
      </c>
      <c r="J34" s="208"/>
      <c r="K34" s="203">
        <f>K27+K28</f>
        <v>18478133</v>
      </c>
      <c r="L34" s="199">
        <v>13829</v>
      </c>
      <c r="M34" s="208">
        <f t="shared" si="6"/>
        <v>0.74839812009146156</v>
      </c>
      <c r="N34" s="208"/>
      <c r="O34" s="203">
        <f>O27+O28</f>
        <v>16600883</v>
      </c>
      <c r="P34" s="199">
        <v>10138</v>
      </c>
      <c r="Q34" s="208">
        <f t="shared" si="7"/>
        <v>0.6106904072512287</v>
      </c>
      <c r="R34" s="208"/>
      <c r="S34" s="203">
        <f>S27+S28</f>
        <v>15175801</v>
      </c>
      <c r="T34" s="199">
        <v>8992</v>
      </c>
      <c r="U34" s="208">
        <f t="shared" si="8"/>
        <v>0.59252226620525672</v>
      </c>
      <c r="V34" s="208"/>
      <c r="W34" s="196">
        <f>W27+W28</f>
        <v>14056909</v>
      </c>
      <c r="X34" s="196">
        <v>5966</v>
      </c>
      <c r="Y34" s="208">
        <f t="shared" si="9"/>
        <v>0.42441762979329239</v>
      </c>
      <c r="Z34" s="208"/>
      <c r="AA34" s="196">
        <f>AA27+AA28</f>
        <v>12625554</v>
      </c>
      <c r="AB34" s="203">
        <v>3528</v>
      </c>
      <c r="AC34" s="153">
        <f t="shared" si="10"/>
        <v>0.27943328269001111</v>
      </c>
      <c r="AD34" s="195"/>
      <c r="AE34" s="98">
        <f t="shared" si="11"/>
        <v>-0.14498434710328129</v>
      </c>
      <c r="AF34" s="179">
        <f t="shared" si="12"/>
        <v>-34.160773946618143</v>
      </c>
      <c r="AG34"/>
      <c r="AH34" s="98">
        <f t="shared" si="13"/>
        <v>-0.81076677974130285</v>
      </c>
      <c r="AI34" s="179">
        <f t="shared" si="14"/>
        <v>-74.368623492202715</v>
      </c>
    </row>
    <row r="35" spans="1:35" s="197" customFormat="1" x14ac:dyDescent="0.25">
      <c r="A35" s="198" t="s">
        <v>1</v>
      </c>
      <c r="B35" s="198"/>
      <c r="C35" s="209">
        <v>219550952</v>
      </c>
      <c r="D35" s="209">
        <v>231350</v>
      </c>
      <c r="E35" s="194">
        <f t="shared" si="4"/>
        <v>1.0537417300745753</v>
      </c>
      <c r="F35" s="194"/>
      <c r="G35" s="207">
        <v>199217525</v>
      </c>
      <c r="H35" s="204">
        <v>171784</v>
      </c>
      <c r="I35" s="194">
        <f t="shared" si="5"/>
        <v>0.86229361598584264</v>
      </c>
      <c r="J35" s="194"/>
      <c r="K35" s="207">
        <v>185397915</v>
      </c>
      <c r="L35" s="204">
        <v>135978</v>
      </c>
      <c r="M35" s="194">
        <f t="shared" si="6"/>
        <v>0.73343866893001464</v>
      </c>
      <c r="N35" s="194"/>
      <c r="O35" s="205">
        <v>165232817</v>
      </c>
      <c r="P35" s="204">
        <v>109411</v>
      </c>
      <c r="Q35" s="194">
        <f t="shared" si="7"/>
        <v>0.662162650171364</v>
      </c>
      <c r="R35" s="194"/>
      <c r="S35" s="205">
        <v>148987636</v>
      </c>
      <c r="T35" s="204">
        <v>99442</v>
      </c>
      <c r="U35" s="194">
        <f t="shared" si="8"/>
        <v>0.66745135817847334</v>
      </c>
      <c r="V35" s="194"/>
      <c r="W35" s="207">
        <v>135574314</v>
      </c>
      <c r="X35" s="209">
        <v>70510</v>
      </c>
      <c r="Y35" s="194">
        <f>X35/W35*1000</f>
        <v>0.52008376749005714</v>
      </c>
      <c r="Z35" s="194"/>
      <c r="AA35" s="201">
        <v>119574063</v>
      </c>
      <c r="AB35" s="205">
        <v>63570</v>
      </c>
      <c r="AC35" s="153">
        <f t="shared" si="10"/>
        <v>0.5316370323554197</v>
      </c>
      <c r="AD35" s="195"/>
      <c r="AE35" s="98">
        <f t="shared" si="11"/>
        <v>1.1553264865362567E-2</v>
      </c>
      <c r="AF35" s="179">
        <f t="shared" si="12"/>
        <v>2.2214238527610726</v>
      </c>
      <c r="AG35"/>
      <c r="AH35" s="98">
        <f t="shared" si="13"/>
        <v>-0.52210469771915557</v>
      </c>
      <c r="AI35" s="179">
        <f t="shared" si="14"/>
        <v>-49.547691129419846</v>
      </c>
    </row>
    <row r="36" spans="1:35" s="2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0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4"/>
      <c r="AF36" s="14"/>
      <c r="AG36" s="14"/>
      <c r="AH36" s="14"/>
      <c r="AI36" s="90"/>
    </row>
    <row r="37" spans="1:35" s="2" customFormat="1" x14ac:dyDescent="0.25">
      <c r="S37" s="200"/>
      <c r="AE37" s="7"/>
      <c r="AF37" s="7"/>
      <c r="AG37" s="7"/>
      <c r="AH37" s="7"/>
      <c r="AI37" s="13"/>
    </row>
    <row r="38" spans="1:35" x14ac:dyDescent="0.25">
      <c r="A38" s="229" t="s">
        <v>113</v>
      </c>
      <c r="S38" s="28"/>
    </row>
    <row r="39" spans="1:35" x14ac:dyDescent="0.25">
      <c r="S39" s="28"/>
    </row>
    <row r="40" spans="1:35" x14ac:dyDescent="0.25">
      <c r="E40"/>
    </row>
    <row r="41" spans="1:35" x14ac:dyDescent="0.25">
      <c r="E41"/>
    </row>
    <row r="42" spans="1:35" x14ac:dyDescent="0.25">
      <c r="E42"/>
    </row>
    <row r="43" spans="1:35" x14ac:dyDescent="0.25">
      <c r="E43"/>
    </row>
    <row r="44" spans="1:35" x14ac:dyDescent="0.25">
      <c r="E44"/>
    </row>
    <row r="45" spans="1:35" x14ac:dyDescent="0.25">
      <c r="E45"/>
    </row>
    <row r="46" spans="1:35" x14ac:dyDescent="0.25">
      <c r="E46"/>
    </row>
  </sheetData>
  <mergeCells count="12">
    <mergeCell ref="AE4:AE5"/>
    <mergeCell ref="AF4:AF5"/>
    <mergeCell ref="AH4:AH5"/>
    <mergeCell ref="AI4:AI5"/>
    <mergeCell ref="A4:A5"/>
    <mergeCell ref="C4:E4"/>
    <mergeCell ref="AA4:AC4"/>
    <mergeCell ref="G4:I4"/>
    <mergeCell ref="K4:M4"/>
    <mergeCell ref="O4:Q4"/>
    <mergeCell ref="S4:U4"/>
    <mergeCell ref="W4:Y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U41"/>
  <sheetViews>
    <sheetView zoomScale="95" zoomScaleNormal="95" workbookViewId="0"/>
  </sheetViews>
  <sheetFormatPr defaultRowHeight="15" x14ac:dyDescent="0.25"/>
  <cols>
    <col min="1" max="1" width="25.85546875" customWidth="1"/>
    <col min="2" max="2" width="3.42578125" customWidth="1"/>
    <col min="3" max="3" width="12.5703125" style="210" bestFit="1" customWidth="1"/>
    <col min="4" max="4" width="17.28515625" customWidth="1"/>
    <col min="5" max="5" width="11.5703125" style="7" bestFit="1" customWidth="1"/>
    <col min="6" max="6" width="19.28515625" customWidth="1"/>
    <col min="7" max="7" width="14.28515625" style="60" bestFit="1" customWidth="1"/>
    <col min="8" max="8" width="11.7109375" style="7" customWidth="1"/>
    <col min="9" max="9" width="16.5703125" style="7" customWidth="1"/>
    <col min="10" max="10" width="1" style="7" customWidth="1"/>
    <col min="11" max="11" width="12.5703125" style="7" bestFit="1" customWidth="1"/>
    <col min="12" max="12" width="17" style="7" customWidth="1"/>
    <col min="13" max="13" width="11.5703125" style="7" bestFit="1" customWidth="1"/>
    <col min="14" max="14" width="8.28515625" style="7" bestFit="1" customWidth="1"/>
    <col min="15" max="15" width="17.7109375" style="7" customWidth="1"/>
    <col min="16" max="16" width="12.5703125" style="7" customWidth="1"/>
    <col min="17" max="17" width="15" style="7" customWidth="1"/>
    <col min="18" max="18" width="0.85546875" style="7" customWidth="1"/>
    <col min="19" max="19" width="12.5703125" style="7" bestFit="1" customWidth="1"/>
    <col min="20" max="20" width="18.7109375" style="7" customWidth="1"/>
    <col min="21" max="21" width="11.85546875" style="7" customWidth="1"/>
    <col min="22" max="22" width="9.140625" style="7"/>
    <col min="23" max="23" width="13.28515625" style="7" customWidth="1"/>
    <col min="24" max="24" width="11.5703125" style="7" customWidth="1"/>
    <col min="25" max="25" width="16.7109375" style="7" customWidth="1"/>
    <col min="26" max="26" width="0.85546875" style="7" customWidth="1"/>
    <col min="27" max="27" width="11.5703125" style="7" bestFit="1" customWidth="1"/>
    <col min="28" max="28" width="15.28515625" style="7" bestFit="1" customWidth="1"/>
    <col min="29" max="29" width="11.5703125" style="7" bestFit="1" customWidth="1"/>
    <col min="30" max="30" width="8.28515625" style="7" bestFit="1" customWidth="1"/>
    <col min="31" max="32" width="11.5703125" style="7" bestFit="1" customWidth="1"/>
    <col min="33" max="33" width="14.5703125" style="7" customWidth="1"/>
    <col min="34" max="34" width="0.85546875" style="7" customWidth="1"/>
    <col min="35" max="35" width="11.5703125" style="7" bestFit="1" customWidth="1"/>
    <col min="36" max="36" width="15.28515625" style="7" bestFit="1" customWidth="1"/>
    <col min="37" max="37" width="11.5703125" style="7" bestFit="1" customWidth="1"/>
    <col min="38" max="38" width="8.28515625" style="7" bestFit="1" customWidth="1"/>
    <col min="39" max="39" width="12.5703125" style="58" bestFit="1" customWidth="1"/>
    <col min="40" max="41" width="11.5703125" style="7" customWidth="1"/>
    <col min="42" max="42" width="0.85546875" style="7" customWidth="1"/>
    <col min="43" max="43" width="12.5703125" style="7" bestFit="1" customWidth="1"/>
    <col min="44" max="44" width="18.42578125" style="7" customWidth="1"/>
    <col min="45" max="46" width="11.5703125" style="7" customWidth="1"/>
    <col min="47" max="47" width="12.5703125" style="7" bestFit="1" customWidth="1"/>
    <col min="48" max="49" width="11.5703125" style="7" customWidth="1"/>
    <col min="50" max="50" width="0.85546875" style="7" customWidth="1"/>
    <col min="51" max="51" width="12.5703125" style="7" bestFit="1" customWidth="1"/>
    <col min="52" max="52" width="17.140625" style="7" customWidth="1"/>
    <col min="53" max="54" width="11.5703125" style="7" customWidth="1"/>
    <col min="55" max="55" width="12.5703125" style="7" bestFit="1" customWidth="1"/>
    <col min="56" max="57" width="11.5703125" style="7" customWidth="1"/>
    <col min="58" max="58" width="0.85546875" customWidth="1"/>
    <col min="60" max="60" width="12.42578125" customWidth="1"/>
    <col min="61" max="61" width="12.5703125" customWidth="1"/>
    <col min="63" max="64" width="11.5703125" customWidth="1"/>
    <col min="65" max="65" width="15.5703125" customWidth="1"/>
    <col min="66" max="66" width="0.85546875" customWidth="1"/>
    <col min="67" max="67" width="8.28515625" bestFit="1" customWidth="1"/>
    <col min="68" max="68" width="11.5703125" bestFit="1" customWidth="1"/>
    <col min="69" max="69" width="12" customWidth="1"/>
    <col min="71" max="71" width="11.5703125" bestFit="1" customWidth="1"/>
    <col min="72" max="72" width="12.42578125" customWidth="1"/>
    <col min="73" max="73" width="15.28515625" customWidth="1"/>
  </cols>
  <sheetData>
    <row r="1" spans="1:73" x14ac:dyDescent="0.25">
      <c r="A1" s="210" t="s">
        <v>532</v>
      </c>
      <c r="B1" s="210"/>
      <c r="D1" s="210"/>
      <c r="F1" s="210"/>
      <c r="BG1" s="2"/>
    </row>
    <row r="2" spans="1:73" x14ac:dyDescent="0.25">
      <c r="A2" s="185" t="s">
        <v>115</v>
      </c>
      <c r="B2" s="185"/>
      <c r="C2" s="185"/>
      <c r="D2" s="7"/>
      <c r="F2" s="7"/>
      <c r="G2" s="58"/>
      <c r="BG2" s="279"/>
    </row>
    <row r="3" spans="1:73" s="342" customFormat="1" ht="15" customHeight="1" x14ac:dyDescent="0.25">
      <c r="A3" s="346"/>
      <c r="B3" s="346"/>
      <c r="C3" s="346"/>
      <c r="D3" s="346"/>
      <c r="E3" s="346"/>
      <c r="F3" s="346"/>
      <c r="G3" s="480"/>
      <c r="H3" s="346"/>
      <c r="I3" s="346"/>
      <c r="J3" s="346"/>
      <c r="K3" s="345"/>
      <c r="L3" s="345"/>
      <c r="M3" s="345"/>
      <c r="N3" s="345"/>
      <c r="O3" s="345"/>
      <c r="R3" s="346"/>
      <c r="Z3" s="346"/>
      <c r="AH3" s="346"/>
      <c r="AM3" s="58"/>
      <c r="AP3" s="346"/>
      <c r="BG3" s="481"/>
      <c r="BN3" s="346"/>
    </row>
    <row r="4" spans="1:73" x14ac:dyDescent="0.25">
      <c r="A4" s="522" t="s">
        <v>48</v>
      </c>
      <c r="B4" s="217"/>
      <c r="C4" s="525" t="s">
        <v>55</v>
      </c>
      <c r="D4" s="525"/>
      <c r="E4" s="525"/>
      <c r="F4" s="525"/>
      <c r="G4" s="525"/>
      <c r="H4" s="525"/>
      <c r="I4" s="525"/>
      <c r="J4" s="257"/>
      <c r="K4" s="527" t="s">
        <v>56</v>
      </c>
      <c r="L4" s="527"/>
      <c r="M4" s="527"/>
      <c r="N4" s="527"/>
      <c r="O4" s="527"/>
      <c r="P4" s="527"/>
      <c r="Q4" s="527"/>
      <c r="S4" s="525" t="s">
        <v>57</v>
      </c>
      <c r="T4" s="525"/>
      <c r="U4" s="525"/>
      <c r="V4" s="525"/>
      <c r="W4" s="525"/>
      <c r="X4" s="525"/>
      <c r="Y4" s="525"/>
      <c r="Z4" s="257"/>
      <c r="AA4" s="527" t="s">
        <v>58</v>
      </c>
      <c r="AB4" s="527"/>
      <c r="AC4" s="527"/>
      <c r="AD4" s="527"/>
      <c r="AE4" s="527"/>
      <c r="AF4" s="527"/>
      <c r="AG4" s="527"/>
      <c r="AH4" s="257"/>
      <c r="AI4" s="527" t="s">
        <v>59</v>
      </c>
      <c r="AJ4" s="527"/>
      <c r="AK4" s="527"/>
      <c r="AL4" s="527"/>
      <c r="AM4" s="527"/>
      <c r="AN4" s="527"/>
      <c r="AO4" s="527"/>
      <c r="AP4" s="257"/>
      <c r="AQ4" s="525" t="s">
        <v>60</v>
      </c>
      <c r="AR4" s="525"/>
      <c r="AS4" s="525"/>
      <c r="AT4" s="525"/>
      <c r="AU4" s="525"/>
      <c r="AV4" s="525"/>
      <c r="AW4" s="525"/>
      <c r="AX4" s="257"/>
      <c r="AY4" s="525" t="s">
        <v>79</v>
      </c>
      <c r="AZ4" s="525"/>
      <c r="BA4" s="525"/>
      <c r="BB4" s="525"/>
      <c r="BC4" s="525"/>
      <c r="BD4" s="525"/>
      <c r="BE4" s="525"/>
      <c r="BG4" s="525" t="s">
        <v>76</v>
      </c>
      <c r="BH4" s="525"/>
      <c r="BI4" s="525"/>
      <c r="BJ4" s="525"/>
      <c r="BK4" s="525"/>
      <c r="BL4" s="525"/>
      <c r="BM4" s="525"/>
      <c r="BO4" s="525" t="s">
        <v>75</v>
      </c>
      <c r="BP4" s="525"/>
      <c r="BQ4" s="525"/>
      <c r="BR4" s="525"/>
      <c r="BS4" s="525"/>
      <c r="BT4" s="525"/>
      <c r="BU4" s="525"/>
    </row>
    <row r="5" spans="1:73" s="210" customFormat="1" ht="15" customHeight="1" x14ac:dyDescent="0.25">
      <c r="A5" s="522"/>
      <c r="B5" s="217"/>
      <c r="C5" s="505" t="s">
        <v>66</v>
      </c>
      <c r="D5" s="505"/>
      <c r="E5" s="505"/>
      <c r="F5" s="526" t="s">
        <v>43</v>
      </c>
      <c r="G5" s="526"/>
      <c r="H5" s="526"/>
      <c r="I5" s="498" t="s">
        <v>70</v>
      </c>
      <c r="J5" s="258"/>
      <c r="K5" s="528" t="s">
        <v>66</v>
      </c>
      <c r="L5" s="528"/>
      <c r="M5" s="528"/>
      <c r="N5" s="526" t="s">
        <v>43</v>
      </c>
      <c r="O5" s="526"/>
      <c r="P5" s="526"/>
      <c r="Q5" s="498" t="s">
        <v>70</v>
      </c>
      <c r="R5" s="7"/>
      <c r="S5" s="505" t="s">
        <v>66</v>
      </c>
      <c r="T5" s="505"/>
      <c r="U5" s="505"/>
      <c r="V5" s="526" t="s">
        <v>43</v>
      </c>
      <c r="W5" s="526"/>
      <c r="X5" s="526"/>
      <c r="Y5" s="498" t="s">
        <v>70</v>
      </c>
      <c r="Z5" s="258"/>
      <c r="AA5" s="528" t="s">
        <v>66</v>
      </c>
      <c r="AB5" s="528"/>
      <c r="AC5" s="528"/>
      <c r="AD5" s="526" t="s">
        <v>43</v>
      </c>
      <c r="AE5" s="526"/>
      <c r="AF5" s="526"/>
      <c r="AG5" s="498" t="s">
        <v>70</v>
      </c>
      <c r="AH5" s="258"/>
      <c r="AI5" s="528" t="s">
        <v>66</v>
      </c>
      <c r="AJ5" s="528"/>
      <c r="AK5" s="528"/>
      <c r="AL5" s="526" t="s">
        <v>43</v>
      </c>
      <c r="AM5" s="526"/>
      <c r="AN5" s="526"/>
      <c r="AO5" s="498" t="s">
        <v>70</v>
      </c>
      <c r="AP5" s="258"/>
      <c r="AQ5" s="528" t="s">
        <v>66</v>
      </c>
      <c r="AR5" s="528"/>
      <c r="AS5" s="528"/>
      <c r="AT5" s="526" t="s">
        <v>43</v>
      </c>
      <c r="AU5" s="526"/>
      <c r="AV5" s="526"/>
      <c r="AW5" s="498" t="s">
        <v>70</v>
      </c>
      <c r="AX5" s="258"/>
      <c r="AY5" s="528" t="s">
        <v>66</v>
      </c>
      <c r="AZ5" s="528"/>
      <c r="BA5" s="528"/>
      <c r="BB5" s="526" t="s">
        <v>43</v>
      </c>
      <c r="BC5" s="526"/>
      <c r="BD5" s="526"/>
      <c r="BE5" s="498" t="s">
        <v>70</v>
      </c>
      <c r="BG5" s="505" t="s">
        <v>66</v>
      </c>
      <c r="BH5" s="505"/>
      <c r="BI5" s="505"/>
      <c r="BJ5" s="526" t="s">
        <v>43</v>
      </c>
      <c r="BK5" s="526"/>
      <c r="BL5" s="526"/>
      <c r="BM5" s="495" t="s">
        <v>70</v>
      </c>
      <c r="BO5" s="505" t="s">
        <v>66</v>
      </c>
      <c r="BP5" s="505"/>
      <c r="BQ5" s="505"/>
      <c r="BR5" s="526" t="s">
        <v>43</v>
      </c>
      <c r="BS5" s="526"/>
      <c r="BT5" s="526"/>
      <c r="BU5" s="495" t="s">
        <v>70</v>
      </c>
    </row>
    <row r="6" spans="1:73" ht="57" customHeight="1" x14ac:dyDescent="0.25">
      <c r="A6" s="510"/>
      <c r="B6" s="216"/>
      <c r="C6" s="192" t="s">
        <v>27</v>
      </c>
      <c r="D6" s="192" t="s">
        <v>28</v>
      </c>
      <c r="E6" s="251" t="s">
        <v>114</v>
      </c>
      <c r="F6" s="193" t="s">
        <v>27</v>
      </c>
      <c r="G6" s="232" t="s">
        <v>28</v>
      </c>
      <c r="H6" s="251" t="s">
        <v>114</v>
      </c>
      <c r="I6" s="497"/>
      <c r="J6" s="253"/>
      <c r="K6" s="193" t="s">
        <v>27</v>
      </c>
      <c r="L6" s="193" t="s">
        <v>28</v>
      </c>
      <c r="M6" s="251" t="s">
        <v>114</v>
      </c>
      <c r="N6" s="193" t="s">
        <v>27</v>
      </c>
      <c r="O6" s="232" t="s">
        <v>28</v>
      </c>
      <c r="P6" s="251" t="s">
        <v>114</v>
      </c>
      <c r="Q6" s="497"/>
      <c r="S6" s="193" t="s">
        <v>27</v>
      </c>
      <c r="T6" s="193" t="s">
        <v>28</v>
      </c>
      <c r="U6" s="251" t="s">
        <v>114</v>
      </c>
      <c r="V6" s="193" t="s">
        <v>27</v>
      </c>
      <c r="W6" s="232" t="s">
        <v>28</v>
      </c>
      <c r="X6" s="251" t="s">
        <v>114</v>
      </c>
      <c r="Y6" s="497"/>
      <c r="Z6" s="258"/>
      <c r="AA6" s="193" t="s">
        <v>27</v>
      </c>
      <c r="AB6" s="193" t="s">
        <v>28</v>
      </c>
      <c r="AC6" s="251" t="s">
        <v>114</v>
      </c>
      <c r="AD6" s="193" t="s">
        <v>27</v>
      </c>
      <c r="AE6" s="232" t="s">
        <v>28</v>
      </c>
      <c r="AF6" s="251" t="s">
        <v>114</v>
      </c>
      <c r="AG6" s="497"/>
      <c r="AH6" s="258"/>
      <c r="AI6" s="193" t="s">
        <v>27</v>
      </c>
      <c r="AJ6" s="193" t="s">
        <v>28</v>
      </c>
      <c r="AK6" s="251" t="s">
        <v>114</v>
      </c>
      <c r="AL6" s="193" t="s">
        <v>27</v>
      </c>
      <c r="AM6" s="232" t="s">
        <v>28</v>
      </c>
      <c r="AN6" s="251" t="s">
        <v>114</v>
      </c>
      <c r="AO6" s="497"/>
      <c r="AP6" s="258"/>
      <c r="AQ6" s="193" t="s">
        <v>27</v>
      </c>
      <c r="AR6" s="193" t="s">
        <v>28</v>
      </c>
      <c r="AS6" s="251" t="s">
        <v>114</v>
      </c>
      <c r="AT6" s="193" t="s">
        <v>27</v>
      </c>
      <c r="AU6" s="232" t="s">
        <v>28</v>
      </c>
      <c r="AV6" s="251" t="s">
        <v>114</v>
      </c>
      <c r="AW6" s="497"/>
      <c r="AX6" s="258"/>
      <c r="AY6" s="193" t="s">
        <v>27</v>
      </c>
      <c r="AZ6" s="193" t="s">
        <v>28</v>
      </c>
      <c r="BA6" s="251" t="s">
        <v>114</v>
      </c>
      <c r="BB6" s="193" t="s">
        <v>27</v>
      </c>
      <c r="BC6" s="232" t="s">
        <v>28</v>
      </c>
      <c r="BD6" s="251" t="s">
        <v>114</v>
      </c>
      <c r="BE6" s="497"/>
      <c r="BG6" s="193" t="s">
        <v>27</v>
      </c>
      <c r="BH6" s="192" t="s">
        <v>28</v>
      </c>
      <c r="BI6" s="231" t="s">
        <v>114</v>
      </c>
      <c r="BJ6" s="193" t="s">
        <v>27</v>
      </c>
      <c r="BK6" s="232" t="s">
        <v>28</v>
      </c>
      <c r="BL6" s="231" t="s">
        <v>114</v>
      </c>
      <c r="BM6" s="491"/>
      <c r="BO6" s="193" t="s">
        <v>27</v>
      </c>
      <c r="BP6" s="192" t="s">
        <v>28</v>
      </c>
      <c r="BQ6" s="231" t="s">
        <v>114</v>
      </c>
      <c r="BR6" s="193" t="s">
        <v>27</v>
      </c>
      <c r="BS6" s="232" t="s">
        <v>28</v>
      </c>
      <c r="BT6" s="231" t="s">
        <v>114</v>
      </c>
      <c r="BU6" s="491"/>
    </row>
    <row r="7" spans="1:73" x14ac:dyDescent="0.25">
      <c r="A7" s="217"/>
      <c r="B7" s="217"/>
      <c r="C7" s="217"/>
      <c r="D7" s="190"/>
      <c r="E7" s="191"/>
      <c r="F7" s="191"/>
      <c r="G7" s="233"/>
      <c r="H7" s="191"/>
      <c r="I7" s="258"/>
      <c r="J7" s="258"/>
      <c r="K7" s="258"/>
      <c r="L7" s="258"/>
      <c r="M7" s="258"/>
      <c r="O7" s="258"/>
    </row>
    <row r="8" spans="1:73" x14ac:dyDescent="0.25">
      <c r="A8" s="210" t="s">
        <v>37</v>
      </c>
      <c r="B8" s="7">
        <v>1</v>
      </c>
      <c r="C8" s="156">
        <v>17990715</v>
      </c>
      <c r="D8" s="156">
        <v>29505559974</v>
      </c>
      <c r="E8" s="237">
        <f>D8/C8</f>
        <v>1640.0437655757428</v>
      </c>
      <c r="F8" s="156">
        <v>6421</v>
      </c>
      <c r="G8" s="235">
        <v>28032372</v>
      </c>
      <c r="H8" s="87">
        <f>G8/F8</f>
        <v>4365.7330633857655</v>
      </c>
      <c r="I8" s="259">
        <f>G8/D8*10000</f>
        <v>9.5007083494439151</v>
      </c>
      <c r="J8" s="259"/>
      <c r="K8" s="64">
        <v>16649171</v>
      </c>
      <c r="L8" s="237">
        <v>26348426713</v>
      </c>
      <c r="M8" s="254">
        <f>L8/K8</f>
        <v>1582.5668865434802</v>
      </c>
      <c r="N8" s="64">
        <v>5359</v>
      </c>
      <c r="O8" s="237">
        <v>24979852</v>
      </c>
      <c r="P8" s="254">
        <f>O8/N8</f>
        <v>4661.2897928718048</v>
      </c>
      <c r="Q8" s="13">
        <f>O8/L8*10000</f>
        <v>9.4805857943978253</v>
      </c>
      <c r="S8" s="64">
        <v>15288078</v>
      </c>
      <c r="T8" s="254">
        <v>24453313136</v>
      </c>
      <c r="U8" s="254">
        <f>T8/S8</f>
        <v>1599.5021176631883</v>
      </c>
      <c r="V8" s="64">
        <v>4029</v>
      </c>
      <c r="W8" s="64">
        <v>24725273</v>
      </c>
      <c r="X8" s="64">
        <f>W8/V8</f>
        <v>6136.826259617771</v>
      </c>
      <c r="Y8" s="259">
        <f>W8/T8*10000</f>
        <v>10.111215957726245</v>
      </c>
      <c r="Z8" s="259"/>
      <c r="AA8" s="64">
        <v>13535886</v>
      </c>
      <c r="AB8" s="64">
        <v>22159175633</v>
      </c>
      <c r="AC8" s="254">
        <f>AB8/AA8</f>
        <v>1637.0687247957023</v>
      </c>
      <c r="AD8" s="64">
        <v>2947</v>
      </c>
      <c r="AE8" s="64">
        <v>11725019</v>
      </c>
      <c r="AF8" s="254">
        <f>AE8/AD8</f>
        <v>3978.6287750254496</v>
      </c>
      <c r="AG8" s="13">
        <f>AE8/AB8*10000</f>
        <v>5.2912703947970012</v>
      </c>
      <c r="AH8" s="13"/>
      <c r="AI8" s="64">
        <v>12255462</v>
      </c>
      <c r="AJ8" s="254">
        <v>20536108109</v>
      </c>
      <c r="AK8" s="254">
        <f>AJ8/AI8</f>
        <v>1675.669844923023</v>
      </c>
      <c r="AL8" s="64">
        <v>2134</v>
      </c>
      <c r="AM8" s="451">
        <v>7696251</v>
      </c>
      <c r="AN8" s="254">
        <f>AM8/AL8</f>
        <v>3606.4906279287725</v>
      </c>
      <c r="AO8" s="13">
        <f>AM8/AJ8*10000</f>
        <v>3.7476677465615302</v>
      </c>
      <c r="AP8" s="13"/>
      <c r="AQ8" s="237">
        <v>11069874</v>
      </c>
      <c r="AR8" s="254">
        <v>19124666874</v>
      </c>
      <c r="AS8" s="254">
        <f>AR8/AQ8</f>
        <v>1727.6318478421706</v>
      </c>
      <c r="AT8" s="237">
        <v>865</v>
      </c>
      <c r="AU8" s="254">
        <v>3635547</v>
      </c>
      <c r="AV8" s="254">
        <f>AU8/AT8</f>
        <v>4202.94450867052</v>
      </c>
      <c r="AW8" s="13">
        <f>AU8/AR8*10000</f>
        <v>1.9009727196568997</v>
      </c>
      <c r="AX8" s="13"/>
      <c r="AY8" s="254">
        <v>9698176</v>
      </c>
      <c r="AZ8" s="254">
        <v>16852823162</v>
      </c>
      <c r="BA8" s="254">
        <f>AZ8/AY8</f>
        <v>1737.7312148181265</v>
      </c>
      <c r="BB8" s="64">
        <v>404</v>
      </c>
      <c r="BC8" s="254">
        <v>1997899</v>
      </c>
      <c r="BD8" s="254">
        <f>BC8/BB8</f>
        <v>4945.2945544554459</v>
      </c>
      <c r="BE8" s="13">
        <f>BC8/AZ8*10000</f>
        <v>1.1854981096015371</v>
      </c>
      <c r="BG8" s="4">
        <f>(AY8-AQ8)/AQ8*100</f>
        <v>-12.391270216806442</v>
      </c>
      <c r="BH8" s="4">
        <f t="shared" ref="BH8:BM8" si="0">(AZ8-AR8)/AR8*100</f>
        <v>-11.879128284783738</v>
      </c>
      <c r="BI8" s="4">
        <f t="shared" si="0"/>
        <v>0.58457865248143903</v>
      </c>
      <c r="BJ8" s="4">
        <f t="shared" si="0"/>
        <v>-53.294797687861276</v>
      </c>
      <c r="BK8" s="4">
        <f t="shared" si="0"/>
        <v>-45.045436078807398</v>
      </c>
      <c r="BL8" s="4">
        <f>(BD8-AV8)/AV8*100</f>
        <v>17.662618296612887</v>
      </c>
      <c r="BM8" s="4">
        <f t="shared" si="0"/>
        <v>-37.637289723152698</v>
      </c>
      <c r="BO8" s="4">
        <f>(AY8-C8)/C8*100</f>
        <v>-46.093437642695136</v>
      </c>
      <c r="BP8" s="4">
        <f t="shared" ref="BP8:BT8" si="1">(AZ8-D8)/D8*100</f>
        <v>-42.882551028177282</v>
      </c>
      <c r="BQ8" s="4">
        <f t="shared" si="1"/>
        <v>5.9563928288273615</v>
      </c>
      <c r="BR8" s="4">
        <f t="shared" si="1"/>
        <v>-93.708145148730722</v>
      </c>
      <c r="BS8" s="4">
        <f t="shared" si="1"/>
        <v>-92.872886390063599</v>
      </c>
      <c r="BT8" s="4">
        <f t="shared" si="1"/>
        <v>13.275238835152509</v>
      </c>
      <c r="BU8" s="4">
        <f>(BE8-I8)/I8*100</f>
        <v>-87.522002928645577</v>
      </c>
    </row>
    <row r="9" spans="1:73" x14ac:dyDescent="0.25">
      <c r="A9" s="250" t="s">
        <v>117</v>
      </c>
      <c r="B9" s="7">
        <v>1</v>
      </c>
      <c r="C9" s="156">
        <v>603738</v>
      </c>
      <c r="D9" s="156">
        <v>906772551</v>
      </c>
      <c r="E9" s="237">
        <f t="shared" ref="E9:E29" si="2">D9/C9</f>
        <v>1501.9305576259901</v>
      </c>
      <c r="F9" s="156">
        <v>77</v>
      </c>
      <c r="G9" s="235">
        <v>354349</v>
      </c>
      <c r="H9" s="87">
        <f t="shared" ref="H9:H29" si="3">G9/F9</f>
        <v>4601.9350649350654</v>
      </c>
      <c r="I9" s="259">
        <f t="shared" ref="I9:I29" si="4">G9/D9*10000</f>
        <v>3.9078046596053166</v>
      </c>
      <c r="J9" s="259"/>
      <c r="K9" s="64">
        <v>553555</v>
      </c>
      <c r="L9" s="237">
        <v>793466376</v>
      </c>
      <c r="M9" s="254">
        <f t="shared" ref="M9:M29" si="5">L9/K9</f>
        <v>1433.401154356839</v>
      </c>
      <c r="N9" s="64">
        <v>71</v>
      </c>
      <c r="O9" s="237">
        <v>315807</v>
      </c>
      <c r="P9" s="254">
        <f t="shared" ref="P9:P29" si="6">O9/N9</f>
        <v>4447.9859154929582</v>
      </c>
      <c r="Q9" s="13">
        <f t="shared" ref="Q9:Q29" si="7">O9/L9*10000</f>
        <v>3.9800930392543816</v>
      </c>
      <c r="S9" s="64">
        <v>499411</v>
      </c>
      <c r="T9" s="254">
        <v>700944724</v>
      </c>
      <c r="U9" s="254">
        <f t="shared" ref="U9:U29" si="8">T9/S9</f>
        <v>1403.5428214436606</v>
      </c>
      <c r="V9" s="64">
        <v>64</v>
      </c>
      <c r="W9" s="64">
        <v>440084</v>
      </c>
      <c r="X9" s="64">
        <f t="shared" ref="X9:X29" si="9">W9/V9</f>
        <v>6876.3125</v>
      </c>
      <c r="Y9" s="259">
        <f t="shared" ref="Y9:Y29" si="10">W9/T9*10000</f>
        <v>6.2784408660446669</v>
      </c>
      <c r="Z9" s="259"/>
      <c r="AA9" s="64">
        <v>443185</v>
      </c>
      <c r="AB9" s="64">
        <v>645674800</v>
      </c>
      <c r="AC9" s="254">
        <f t="shared" ref="AC9:AC29" si="11">AB9/AA9</f>
        <v>1456.8967812538781</v>
      </c>
      <c r="AD9" s="64">
        <v>32</v>
      </c>
      <c r="AE9" s="64">
        <v>94805</v>
      </c>
      <c r="AF9" s="254">
        <f t="shared" ref="AF9:AF29" si="12">AE9/AD9</f>
        <v>2962.65625</v>
      </c>
      <c r="AG9" s="13">
        <f t="shared" ref="AG9:AG29" si="13">AE9/AB9*10000</f>
        <v>1.4683088142823602</v>
      </c>
      <c r="AH9" s="13"/>
      <c r="AI9" s="64">
        <v>398524</v>
      </c>
      <c r="AJ9" s="254">
        <v>590550633</v>
      </c>
      <c r="AK9" s="254">
        <f t="shared" ref="AK9:AK29" si="14">AJ9/AI9</f>
        <v>1481.8445890335338</v>
      </c>
      <c r="AL9" s="64">
        <v>46</v>
      </c>
      <c r="AM9" s="451">
        <v>74993</v>
      </c>
      <c r="AN9" s="254">
        <f t="shared" ref="AN9:AN29" si="15">AM9/AL9</f>
        <v>1630.2826086956522</v>
      </c>
      <c r="AO9" s="13">
        <f t="shared" ref="AO9:AO29" si="16">AM9/AJ9*10000</f>
        <v>1.2698826452701475</v>
      </c>
      <c r="AP9" s="13"/>
      <c r="AQ9" s="237">
        <v>355399</v>
      </c>
      <c r="AR9" s="254">
        <v>529822502</v>
      </c>
      <c r="AS9" s="254">
        <f t="shared" ref="AS9:AS29" si="17">AR9/AQ9</f>
        <v>1490.7821969110773</v>
      </c>
      <c r="AT9" s="237">
        <v>3</v>
      </c>
      <c r="AU9" s="254">
        <v>9141</v>
      </c>
      <c r="AV9" s="254">
        <f t="shared" ref="AV9:AV29" si="18">AU9/AT9</f>
        <v>3047</v>
      </c>
      <c r="AW9" s="13">
        <f t="shared" ref="AW9:AW29" si="19">AU9/AR9*10000</f>
        <v>0.17252947856110498</v>
      </c>
      <c r="AX9" s="13"/>
      <c r="AY9" s="254">
        <v>306810</v>
      </c>
      <c r="AZ9" s="254">
        <v>517659284</v>
      </c>
      <c r="BA9" s="254">
        <f t="shared" ref="BA9:BA29" si="20">AZ9/AY9</f>
        <v>1687.2308073400475</v>
      </c>
      <c r="BB9" s="220">
        <v>0</v>
      </c>
      <c r="BC9" s="220">
        <v>0</v>
      </c>
      <c r="BD9" s="278">
        <v>0</v>
      </c>
      <c r="BE9" s="13">
        <f t="shared" ref="BE9:BE29" si="21">BC9/AZ9*10000</f>
        <v>0</v>
      </c>
      <c r="BG9" s="4">
        <f t="shared" ref="BG9:BG29" si="22">(AY9-AQ9)/AQ9*100</f>
        <v>-13.67167605986511</v>
      </c>
      <c r="BH9" s="4">
        <f t="shared" ref="BH9:BH29" si="23">(AZ9-AR9)/AR9*100</f>
        <v>-2.2957156319495091</v>
      </c>
      <c r="BI9" s="4">
        <f t="shared" ref="BI9:BI29" si="24">(BA9-AS9)/AS9*100</f>
        <v>13.177552752911495</v>
      </c>
      <c r="BJ9" s="4">
        <f t="shared" ref="BJ9:BJ29" si="25">(BB9-AT9)/AT9*100</f>
        <v>-100</v>
      </c>
      <c r="BK9" s="4">
        <f t="shared" ref="BK9:BK29" si="26">(BC9-AU9)/AU9*100</f>
        <v>-100</v>
      </c>
      <c r="BL9" s="362">
        <f t="shared" ref="BL9:BL29" si="27">(BD9-AV9)/AV9*100</f>
        <v>-100</v>
      </c>
      <c r="BM9" s="4">
        <f t="shared" ref="BM9:BM29" si="28">(BE9-AW9)/AW9*100</f>
        <v>-100</v>
      </c>
      <c r="BO9" s="4">
        <f t="shared" ref="BO9:BO29" si="29">(AY9-C9)/C9*100</f>
        <v>-49.181598640469872</v>
      </c>
      <c r="BP9" s="4">
        <f t="shared" ref="BP9:BP29" si="30">(AZ9-D9)/D9*100</f>
        <v>-42.911893017811472</v>
      </c>
      <c r="BQ9" s="4">
        <f t="shared" ref="BQ9:BQ29" si="31">(BA9-E9)/E9*100</f>
        <v>12.337471181553838</v>
      </c>
      <c r="BR9" s="4">
        <f t="shared" ref="BR9:BR29" si="32">(BB9-F9)/F9*100</f>
        <v>-100</v>
      </c>
      <c r="BS9" s="4">
        <f t="shared" ref="BS9:BS29" si="33">(BC9-G9)/G9*100</f>
        <v>-100</v>
      </c>
      <c r="BT9" s="362">
        <f t="shared" ref="BT9:BT29" si="34">(BD9-H9)/H9*100</f>
        <v>-100</v>
      </c>
      <c r="BU9" s="4">
        <f t="shared" ref="BU9:BU29" si="35">(BE9-I9)/I9*100</f>
        <v>-100</v>
      </c>
    </row>
    <row r="10" spans="1:73" x14ac:dyDescent="0.25">
      <c r="A10" s="210" t="s">
        <v>5</v>
      </c>
      <c r="B10" s="7">
        <v>1</v>
      </c>
      <c r="C10" s="156">
        <v>7798992</v>
      </c>
      <c r="D10" s="156">
        <v>11329581007</v>
      </c>
      <c r="E10" s="237">
        <f t="shared" si="2"/>
        <v>1452.6981188081743</v>
      </c>
      <c r="F10" s="156">
        <v>1963</v>
      </c>
      <c r="G10" s="235">
        <v>8642283</v>
      </c>
      <c r="H10" s="87">
        <f t="shared" si="3"/>
        <v>4402.5894039735103</v>
      </c>
      <c r="I10" s="259">
        <f t="shared" si="4"/>
        <v>7.6280693828486257</v>
      </c>
      <c r="J10" s="259"/>
      <c r="K10" s="64">
        <v>7273017</v>
      </c>
      <c r="L10" s="237">
        <v>10285582167</v>
      </c>
      <c r="M10" s="254">
        <f t="shared" si="5"/>
        <v>1414.2112093234487</v>
      </c>
      <c r="N10" s="64">
        <v>1708</v>
      </c>
      <c r="O10" s="237">
        <v>5545192</v>
      </c>
      <c r="P10" s="254">
        <f t="shared" si="6"/>
        <v>3246.5995316159251</v>
      </c>
      <c r="Q10" s="13">
        <f t="shared" si="7"/>
        <v>5.3912281385404253</v>
      </c>
      <c r="S10" s="64">
        <v>6803522</v>
      </c>
      <c r="T10" s="254">
        <v>9853142204</v>
      </c>
      <c r="U10" s="254">
        <f t="shared" si="8"/>
        <v>1448.2413967353968</v>
      </c>
      <c r="V10" s="64">
        <v>1256</v>
      </c>
      <c r="W10" s="64">
        <v>4009019</v>
      </c>
      <c r="X10" s="64">
        <f t="shared" si="9"/>
        <v>3191.8941082802548</v>
      </c>
      <c r="Y10" s="259">
        <f t="shared" si="10"/>
        <v>4.0687720901587019</v>
      </c>
      <c r="Z10" s="259"/>
      <c r="AA10" s="64">
        <v>6123720</v>
      </c>
      <c r="AB10" s="64">
        <v>9320023662</v>
      </c>
      <c r="AC10" s="254">
        <f t="shared" si="11"/>
        <v>1521.9545736905018</v>
      </c>
      <c r="AD10" s="64">
        <v>927</v>
      </c>
      <c r="AE10" s="64">
        <v>3233854</v>
      </c>
      <c r="AF10" s="254">
        <f t="shared" si="12"/>
        <v>3488.5156418554475</v>
      </c>
      <c r="AG10" s="13">
        <f t="shared" si="13"/>
        <v>3.4697916199346235</v>
      </c>
      <c r="AH10" s="13"/>
      <c r="AI10" s="64">
        <v>5567807</v>
      </c>
      <c r="AJ10" s="254">
        <v>8252759942</v>
      </c>
      <c r="AK10" s="254">
        <f t="shared" si="14"/>
        <v>1482.2280912395131</v>
      </c>
      <c r="AL10" s="64">
        <v>835</v>
      </c>
      <c r="AM10" s="451">
        <v>2784890</v>
      </c>
      <c r="AN10" s="254">
        <f t="shared" si="15"/>
        <v>3335.1976047904191</v>
      </c>
      <c r="AO10" s="13">
        <f t="shared" si="16"/>
        <v>3.3744953440692238</v>
      </c>
      <c r="AP10" s="13"/>
      <c r="AQ10" s="237">
        <v>5088946</v>
      </c>
      <c r="AR10" s="254">
        <v>7449381708</v>
      </c>
      <c r="AS10" s="254">
        <f t="shared" si="17"/>
        <v>1463.8358724969769</v>
      </c>
      <c r="AT10" s="237">
        <v>455</v>
      </c>
      <c r="AU10" s="254">
        <v>1488314</v>
      </c>
      <c r="AV10" s="254">
        <f t="shared" si="18"/>
        <v>3271.0197802197804</v>
      </c>
      <c r="AW10" s="13">
        <f t="shared" si="19"/>
        <v>1.9979027231235551</v>
      </c>
      <c r="AX10" s="13"/>
      <c r="AY10" s="254">
        <v>4528683</v>
      </c>
      <c r="AZ10" s="254">
        <v>6811127658</v>
      </c>
      <c r="BA10" s="254">
        <f t="shared" si="20"/>
        <v>1503.997444290095</v>
      </c>
      <c r="BB10" s="64">
        <v>274</v>
      </c>
      <c r="BC10" s="254">
        <v>876887</v>
      </c>
      <c r="BD10" s="254">
        <f t="shared" ref="BD10:BD29" si="36">BC10/BB10</f>
        <v>3200.317518248175</v>
      </c>
      <c r="BE10" s="13">
        <f t="shared" si="21"/>
        <v>1.2874329245173575</v>
      </c>
      <c r="BG10" s="4">
        <f t="shared" si="22"/>
        <v>-11.009411379095004</v>
      </c>
      <c r="BH10" s="4">
        <f t="shared" si="23"/>
        <v>-8.5678795236733496</v>
      </c>
      <c r="BI10" s="4">
        <f t="shared" si="24"/>
        <v>2.7435843421852657</v>
      </c>
      <c r="BJ10" s="4">
        <f t="shared" si="25"/>
        <v>-39.780219780219781</v>
      </c>
      <c r="BK10" s="4">
        <f t="shared" si="26"/>
        <v>-41.081855038654481</v>
      </c>
      <c r="BL10" s="4">
        <f t="shared" si="27"/>
        <v>-2.1614746079846348</v>
      </c>
      <c r="BM10" s="4">
        <f t="shared" si="28"/>
        <v>-35.560780331458638</v>
      </c>
      <c r="BO10" s="4">
        <f t="shared" si="29"/>
        <v>-41.932457425267266</v>
      </c>
      <c r="BP10" s="4">
        <f t="shared" si="30"/>
        <v>-39.88191042729882</v>
      </c>
      <c r="BQ10" s="4">
        <f t="shared" si="31"/>
        <v>3.5313135480624034</v>
      </c>
      <c r="BR10" s="4">
        <f t="shared" si="32"/>
        <v>-86.041772796739679</v>
      </c>
      <c r="BS10" s="4">
        <f t="shared" si="33"/>
        <v>-89.85352597224599</v>
      </c>
      <c r="BT10" s="4">
        <f t="shared" si="34"/>
        <v>-27.308290085835342</v>
      </c>
      <c r="BU10" s="4">
        <f t="shared" si="35"/>
        <v>-83.122427708745107</v>
      </c>
    </row>
    <row r="11" spans="1:73" x14ac:dyDescent="0.25">
      <c r="A11" s="210" t="s">
        <v>6</v>
      </c>
      <c r="B11" s="7">
        <v>1</v>
      </c>
      <c r="C11" s="156">
        <v>44864147</v>
      </c>
      <c r="D11" s="156">
        <v>83230537704</v>
      </c>
      <c r="E11" s="237">
        <f t="shared" si="2"/>
        <v>1855.168174801139</v>
      </c>
      <c r="F11" s="156">
        <v>51949</v>
      </c>
      <c r="G11" s="235">
        <v>205345536</v>
      </c>
      <c r="H11" s="87">
        <f t="shared" si="3"/>
        <v>3952.8294288629231</v>
      </c>
      <c r="I11" s="259">
        <f t="shared" si="4"/>
        <v>24.671898279726147</v>
      </c>
      <c r="J11" s="259"/>
      <c r="K11" s="64">
        <v>41002049</v>
      </c>
      <c r="L11" s="237">
        <v>73329687813</v>
      </c>
      <c r="M11" s="254">
        <f t="shared" si="5"/>
        <v>1788.4395926896239</v>
      </c>
      <c r="N11" s="64">
        <v>42585</v>
      </c>
      <c r="O11" s="237">
        <v>141789657</v>
      </c>
      <c r="P11" s="254">
        <f t="shared" si="6"/>
        <v>3329.5680873547026</v>
      </c>
      <c r="Q11" s="13">
        <f t="shared" si="7"/>
        <v>19.335914447308379</v>
      </c>
      <c r="S11" s="64">
        <v>37265172</v>
      </c>
      <c r="T11" s="254">
        <v>67627237451</v>
      </c>
      <c r="U11" s="254">
        <f t="shared" si="8"/>
        <v>1814.7571531670376</v>
      </c>
      <c r="V11" s="64">
        <v>34781</v>
      </c>
      <c r="W11" s="64">
        <v>122343405</v>
      </c>
      <c r="X11" s="64">
        <f t="shared" si="9"/>
        <v>3517.5355797705643</v>
      </c>
      <c r="Y11" s="259">
        <f t="shared" si="10"/>
        <v>18.09084765419335</v>
      </c>
      <c r="Z11" s="259"/>
      <c r="AA11" s="64">
        <v>33264612</v>
      </c>
      <c r="AB11" s="64">
        <v>61373615910</v>
      </c>
      <c r="AC11" s="254">
        <f t="shared" si="11"/>
        <v>1845.0122283103738</v>
      </c>
      <c r="AD11" s="64">
        <v>27818</v>
      </c>
      <c r="AE11" s="64">
        <v>90912408</v>
      </c>
      <c r="AF11" s="254">
        <f t="shared" si="12"/>
        <v>3268.1144582644333</v>
      </c>
      <c r="AG11" s="13">
        <f t="shared" si="13"/>
        <v>14.812946353579122</v>
      </c>
      <c r="AH11" s="13"/>
      <c r="AI11" s="64">
        <v>30513356</v>
      </c>
      <c r="AJ11" s="254">
        <v>56097875635</v>
      </c>
      <c r="AK11" s="254">
        <f t="shared" si="14"/>
        <v>1838.4695421572114</v>
      </c>
      <c r="AL11" s="64">
        <v>23092</v>
      </c>
      <c r="AM11" s="451">
        <v>81098578</v>
      </c>
      <c r="AN11" s="254">
        <f t="shared" si="15"/>
        <v>3511.9772215485882</v>
      </c>
      <c r="AO11" s="13">
        <f t="shared" si="16"/>
        <v>14.456621945484478</v>
      </c>
      <c r="AP11" s="13"/>
      <c r="AQ11" s="237">
        <v>27226092</v>
      </c>
      <c r="AR11" s="254">
        <v>50732949403</v>
      </c>
      <c r="AS11" s="254">
        <f t="shared" si="17"/>
        <v>1863.3944747927833</v>
      </c>
      <c r="AT11" s="237">
        <v>19599</v>
      </c>
      <c r="AU11" s="254">
        <v>64355853</v>
      </c>
      <c r="AV11" s="254">
        <f t="shared" si="18"/>
        <v>3283.6294198683609</v>
      </c>
      <c r="AW11" s="13">
        <f t="shared" si="19"/>
        <v>12.685218138765345</v>
      </c>
      <c r="AX11" s="13"/>
      <c r="AY11" s="254">
        <v>23106834</v>
      </c>
      <c r="AZ11" s="254">
        <v>44954899073</v>
      </c>
      <c r="BA11" s="254">
        <f t="shared" si="20"/>
        <v>1945.5239550775325</v>
      </c>
      <c r="BB11" s="64">
        <v>22529</v>
      </c>
      <c r="BC11" s="254">
        <v>66271981</v>
      </c>
      <c r="BD11" s="254">
        <f t="shared" si="36"/>
        <v>2941.6299436282125</v>
      </c>
      <c r="BE11" s="13">
        <f t="shared" si="21"/>
        <v>14.741881834143209</v>
      </c>
      <c r="BG11" s="4">
        <f t="shared" si="22"/>
        <v>-15.129817382531433</v>
      </c>
      <c r="BH11" s="4">
        <f t="shared" si="23"/>
        <v>-11.389147285922087</v>
      </c>
      <c r="BI11" s="4">
        <f t="shared" si="24"/>
        <v>4.4075197922802856</v>
      </c>
      <c r="BJ11" s="4">
        <f t="shared" si="25"/>
        <v>14.949742333792541</v>
      </c>
      <c r="BK11" s="4">
        <f t="shared" si="26"/>
        <v>2.9773950785797214</v>
      </c>
      <c r="BL11" s="4">
        <f t="shared" si="27"/>
        <v>-10.415288466195403</v>
      </c>
      <c r="BM11" s="4">
        <f t="shared" si="28"/>
        <v>16.213073144503603</v>
      </c>
      <c r="BO11" s="4">
        <f t="shared" si="29"/>
        <v>-48.495991687973032</v>
      </c>
      <c r="BP11" s="4">
        <f t="shared" si="30"/>
        <v>-45.987494117991865</v>
      </c>
      <c r="BQ11" s="4">
        <f t="shared" si="31"/>
        <v>4.8704899913496513</v>
      </c>
      <c r="BR11" s="4">
        <f t="shared" si="32"/>
        <v>-56.632466457487155</v>
      </c>
      <c r="BS11" s="4">
        <f t="shared" si="33"/>
        <v>-67.726602539828278</v>
      </c>
      <c r="BT11" s="4">
        <f t="shared" si="34"/>
        <v>-25.581662539018129</v>
      </c>
      <c r="BU11" s="4">
        <f t="shared" si="35"/>
        <v>-40.248287071379572</v>
      </c>
    </row>
    <row r="12" spans="1:73" x14ac:dyDescent="0.25">
      <c r="A12" s="250" t="s">
        <v>118</v>
      </c>
      <c r="B12" s="7">
        <v>2</v>
      </c>
      <c r="C12" s="156">
        <v>1407778</v>
      </c>
      <c r="D12" s="156">
        <v>2656918312</v>
      </c>
      <c r="E12" s="237">
        <f t="shared" si="2"/>
        <v>1887.3134201557348</v>
      </c>
      <c r="F12" s="156">
        <v>443</v>
      </c>
      <c r="G12" s="235">
        <v>4554157</v>
      </c>
      <c r="H12" s="87">
        <f t="shared" si="3"/>
        <v>10280.264108352145</v>
      </c>
      <c r="I12" s="259">
        <f t="shared" si="4"/>
        <v>17.140749037827401</v>
      </c>
      <c r="J12" s="259"/>
      <c r="K12" s="64">
        <v>1229257</v>
      </c>
      <c r="L12" s="237">
        <v>2329204658</v>
      </c>
      <c r="M12" s="254">
        <f t="shared" si="5"/>
        <v>1894.8069101904646</v>
      </c>
      <c r="N12" s="64">
        <v>416</v>
      </c>
      <c r="O12" s="237">
        <v>3419467</v>
      </c>
      <c r="P12" s="254">
        <f t="shared" si="6"/>
        <v>8219.8725961538457</v>
      </c>
      <c r="Q12" s="13">
        <f t="shared" si="7"/>
        <v>14.680835315416925</v>
      </c>
      <c r="S12" s="64">
        <v>1085475</v>
      </c>
      <c r="T12" s="254">
        <v>2153134518</v>
      </c>
      <c r="U12" s="254">
        <f t="shared" si="8"/>
        <v>1983.587386167346</v>
      </c>
      <c r="V12" s="64">
        <v>325</v>
      </c>
      <c r="W12" s="64">
        <v>2215680</v>
      </c>
      <c r="X12" s="64">
        <f t="shared" si="9"/>
        <v>6817.4769230769234</v>
      </c>
      <c r="Y12" s="259">
        <f t="shared" si="10"/>
        <v>10.290485715022102</v>
      </c>
      <c r="Z12" s="259"/>
      <c r="AA12" s="64">
        <v>930451</v>
      </c>
      <c r="AB12" s="64">
        <v>1965684483</v>
      </c>
      <c r="AC12" s="254">
        <f t="shared" si="11"/>
        <v>2112.6147244723256</v>
      </c>
      <c r="AD12" s="64">
        <v>203</v>
      </c>
      <c r="AE12" s="64">
        <v>1358581</v>
      </c>
      <c r="AF12" s="254">
        <f t="shared" si="12"/>
        <v>6692.5172413793107</v>
      </c>
      <c r="AG12" s="13">
        <f t="shared" si="13"/>
        <v>6.911490688101444</v>
      </c>
      <c r="AH12" s="13"/>
      <c r="AI12" s="64">
        <v>806366</v>
      </c>
      <c r="AJ12" s="254">
        <v>1752808439</v>
      </c>
      <c r="AK12" s="254">
        <f t="shared" si="14"/>
        <v>2173.7132257560461</v>
      </c>
      <c r="AL12" s="64">
        <v>177</v>
      </c>
      <c r="AM12" s="451">
        <v>1539506</v>
      </c>
      <c r="AN12" s="254">
        <f t="shared" si="15"/>
        <v>8697.7740112994343</v>
      </c>
      <c r="AO12" s="13">
        <f t="shared" si="16"/>
        <v>8.7830818573552065</v>
      </c>
      <c r="AP12" s="13"/>
      <c r="AQ12" s="237">
        <v>710785</v>
      </c>
      <c r="AR12" s="254">
        <v>1531336237</v>
      </c>
      <c r="AS12" s="254">
        <f t="shared" si="17"/>
        <v>2154.4295912266016</v>
      </c>
      <c r="AT12" s="237">
        <v>60</v>
      </c>
      <c r="AU12" s="254">
        <v>358567</v>
      </c>
      <c r="AV12" s="254">
        <f t="shared" si="18"/>
        <v>5976.1166666666668</v>
      </c>
      <c r="AW12" s="13">
        <f t="shared" si="19"/>
        <v>2.3415301704246159</v>
      </c>
      <c r="AX12" s="13"/>
      <c r="AY12" s="254">
        <v>588504</v>
      </c>
      <c r="AZ12" s="254">
        <v>1317700871</v>
      </c>
      <c r="BA12" s="254">
        <f t="shared" si="20"/>
        <v>2239.0686741296577</v>
      </c>
      <c r="BB12" s="64">
        <v>19</v>
      </c>
      <c r="BC12" s="254">
        <v>242589</v>
      </c>
      <c r="BD12" s="254">
        <f t="shared" si="36"/>
        <v>12767.842105263158</v>
      </c>
      <c r="BE12" s="13">
        <f t="shared" si="21"/>
        <v>1.841002046358972</v>
      </c>
      <c r="BG12" s="4">
        <f t="shared" si="22"/>
        <v>-17.203655113712305</v>
      </c>
      <c r="BH12" s="4">
        <f t="shared" si="23"/>
        <v>-13.95091168341496</v>
      </c>
      <c r="BI12" s="4">
        <f t="shared" si="24"/>
        <v>3.928607518562151</v>
      </c>
      <c r="BJ12" s="4">
        <f t="shared" si="25"/>
        <v>-68.333333333333329</v>
      </c>
      <c r="BK12" s="4">
        <f t="shared" si="26"/>
        <v>-32.344861629765148</v>
      </c>
      <c r="BL12" s="4">
        <f t="shared" si="27"/>
        <v>113.64780537968902</v>
      </c>
      <c r="BM12" s="4">
        <f t="shared" si="28"/>
        <v>-21.376112526232259</v>
      </c>
      <c r="BO12" s="4">
        <f t="shared" si="29"/>
        <v>-58.196249692778267</v>
      </c>
      <c r="BP12" s="4">
        <f t="shared" si="30"/>
        <v>-50.404915911468187</v>
      </c>
      <c r="BQ12" s="4">
        <f t="shared" si="31"/>
        <v>18.637882304937843</v>
      </c>
      <c r="BR12" s="4">
        <f t="shared" si="32"/>
        <v>-95.711060948081268</v>
      </c>
      <c r="BS12" s="4">
        <f t="shared" si="33"/>
        <v>-94.673240294526522</v>
      </c>
      <c r="BT12" s="4">
        <f t="shared" si="34"/>
        <v>24.197607869723836</v>
      </c>
      <c r="BU12" s="4">
        <f t="shared" si="35"/>
        <v>-89.259500607026453</v>
      </c>
    </row>
    <row r="13" spans="1:73" s="185" customFormat="1" x14ac:dyDescent="0.25">
      <c r="A13" s="185" t="s">
        <v>3</v>
      </c>
      <c r="C13" s="266">
        <v>413343</v>
      </c>
      <c r="D13" s="266">
        <v>904437606</v>
      </c>
      <c r="E13" s="266">
        <f t="shared" si="2"/>
        <v>2188.1043249794966</v>
      </c>
      <c r="F13" s="185">
        <v>114</v>
      </c>
      <c r="G13" s="272">
        <v>1318301</v>
      </c>
      <c r="H13" s="270">
        <f t="shared" ref="H13:H14" si="37">G13/F13</f>
        <v>11564.043859649122</v>
      </c>
      <c r="I13" s="268">
        <f t="shared" si="4"/>
        <v>14.57591978987216</v>
      </c>
      <c r="K13" s="266">
        <v>361031</v>
      </c>
      <c r="L13" s="266">
        <v>809061379</v>
      </c>
      <c r="M13" s="254">
        <f t="shared" si="5"/>
        <v>2240.9748165669985</v>
      </c>
      <c r="N13" s="185">
        <v>92</v>
      </c>
      <c r="O13" s="266">
        <v>712628</v>
      </c>
      <c r="P13" s="254">
        <f t="shared" si="6"/>
        <v>7745.95652173913</v>
      </c>
      <c r="Q13" s="13">
        <f t="shared" si="7"/>
        <v>8.8080832739885366</v>
      </c>
      <c r="S13" s="266">
        <v>318339</v>
      </c>
      <c r="T13" s="266">
        <v>740707509</v>
      </c>
      <c r="U13" s="265">
        <f t="shared" si="8"/>
        <v>2326.7884519333165</v>
      </c>
      <c r="V13" s="275">
        <v>99</v>
      </c>
      <c r="W13" s="275">
        <v>929709</v>
      </c>
      <c r="X13" s="64">
        <f t="shared" si="9"/>
        <v>9391</v>
      </c>
      <c r="Y13" s="259">
        <f t="shared" si="10"/>
        <v>12.55163460210041</v>
      </c>
      <c r="AA13" s="266">
        <v>268144</v>
      </c>
      <c r="AB13" s="266">
        <v>655783877</v>
      </c>
      <c r="AC13" s="265">
        <f t="shared" si="11"/>
        <v>2445.6406893311055</v>
      </c>
      <c r="AD13" s="275">
        <v>55</v>
      </c>
      <c r="AE13" s="275">
        <v>398083</v>
      </c>
      <c r="AF13" s="254">
        <f t="shared" si="12"/>
        <v>7237.8727272727274</v>
      </c>
      <c r="AG13" s="13">
        <f t="shared" si="13"/>
        <v>6.0703383227581238</v>
      </c>
      <c r="AI13" s="266">
        <v>228877</v>
      </c>
      <c r="AJ13" s="266">
        <v>585261847</v>
      </c>
      <c r="AK13" s="254">
        <f t="shared" si="14"/>
        <v>2557.1020548154684</v>
      </c>
      <c r="AL13" s="185">
        <v>59</v>
      </c>
      <c r="AM13" s="477">
        <v>808971</v>
      </c>
      <c r="AN13" s="254">
        <f t="shared" si="15"/>
        <v>13711.372881355932</v>
      </c>
      <c r="AO13" s="13">
        <f t="shared" si="16"/>
        <v>13.822377182909037</v>
      </c>
      <c r="AQ13" s="266">
        <v>201439</v>
      </c>
      <c r="AR13" s="266">
        <v>494806118</v>
      </c>
      <c r="AS13" s="254">
        <f t="shared" si="17"/>
        <v>2456.3571006607458</v>
      </c>
      <c r="AT13" s="275">
        <v>12</v>
      </c>
      <c r="AU13" s="265">
        <v>106767</v>
      </c>
      <c r="AV13" s="254">
        <f t="shared" si="18"/>
        <v>8897.25</v>
      </c>
      <c r="AW13" s="13">
        <f t="shared" si="19"/>
        <v>2.1577542418341724</v>
      </c>
      <c r="AY13" s="266">
        <v>165417</v>
      </c>
      <c r="AZ13" s="266">
        <v>401506231</v>
      </c>
      <c r="BA13" s="265">
        <f t="shared" si="20"/>
        <v>2427.2368075832592</v>
      </c>
      <c r="BB13" s="275">
        <v>1</v>
      </c>
      <c r="BC13" s="265">
        <v>7100</v>
      </c>
      <c r="BD13" s="254">
        <f t="shared" ref="BD13:BD14" si="38">BC13/BB13</f>
        <v>7100</v>
      </c>
      <c r="BE13" s="13">
        <f t="shared" ref="BE13:BE14" si="39">BC13/AZ13*10000</f>
        <v>0.1768341174261876</v>
      </c>
      <c r="BG13" s="259">
        <f t="shared" si="22"/>
        <v>-17.882336588247558</v>
      </c>
      <c r="BH13" s="259">
        <f t="shared" si="23"/>
        <v>-18.855847493785436</v>
      </c>
      <c r="BI13" s="259">
        <f t="shared" si="24"/>
        <v>-1.1855073136415479</v>
      </c>
      <c r="BJ13" s="259">
        <f t="shared" si="25"/>
        <v>-91.666666666666657</v>
      </c>
      <c r="BK13" s="259">
        <f t="shared" si="26"/>
        <v>-93.35000515140446</v>
      </c>
      <c r="BL13" s="259">
        <f t="shared" ref="BL13:BL14" si="40">(BD13-AV13)/AV13*100</f>
        <v>-20.200061816853523</v>
      </c>
      <c r="BM13" s="259">
        <f t="shared" ref="BM13:BM14" si="41">(BE13-AW13)/AW13*100</f>
        <v>-91.8047146427634</v>
      </c>
      <c r="BN13" s="7"/>
      <c r="BO13" s="259">
        <f t="shared" ref="BO13:BO14" si="42">(AY13-C13)/C13*100</f>
        <v>-59.980693999898392</v>
      </c>
      <c r="BP13" s="259">
        <f t="shared" ref="BP13:BP14" si="43">(AZ13-D13)/D13*100</f>
        <v>-55.607083525007695</v>
      </c>
      <c r="BQ13" s="259">
        <f t="shared" ref="BQ13:BQ14" si="44">(BA13-E13)/E13*100</f>
        <v>10.928751425323533</v>
      </c>
      <c r="BR13" s="259">
        <f t="shared" ref="BR13:BR14" si="45">(BB13-F13)/F13*100</f>
        <v>-99.122807017543863</v>
      </c>
      <c r="BS13" s="259">
        <f t="shared" ref="BS13:BS14" si="46">(BC13-G13)/G13*100</f>
        <v>-99.461428004681778</v>
      </c>
      <c r="BT13" s="259">
        <f t="shared" ref="BT13:BT14" si="47">(BD13-H13)/H13*100</f>
        <v>-38.602792533723331</v>
      </c>
      <c r="BU13" s="259">
        <f t="shared" ref="BU13:BU14" si="48">(BE13-I13)/I13*100</f>
        <v>-98.786806459040349</v>
      </c>
    </row>
    <row r="14" spans="1:73" s="185" customFormat="1" x14ac:dyDescent="0.25">
      <c r="A14" s="185" t="s">
        <v>4</v>
      </c>
      <c r="C14" s="266">
        <v>994435</v>
      </c>
      <c r="D14" s="266">
        <v>1752480706</v>
      </c>
      <c r="E14" s="266">
        <f t="shared" si="2"/>
        <v>1762.2878378174541</v>
      </c>
      <c r="F14" s="185">
        <v>329</v>
      </c>
      <c r="G14" s="272">
        <v>3235856</v>
      </c>
      <c r="H14" s="270">
        <f t="shared" si="37"/>
        <v>9835.4285714285706</v>
      </c>
      <c r="I14" s="268">
        <f t="shared" si="4"/>
        <v>18.464431527955433</v>
      </c>
      <c r="K14" s="266">
        <v>868226</v>
      </c>
      <c r="L14" s="266">
        <v>1520143279</v>
      </c>
      <c r="M14" s="254">
        <f t="shared" si="5"/>
        <v>1750.8612722954622</v>
      </c>
      <c r="N14" s="185">
        <v>324</v>
      </c>
      <c r="O14" s="266">
        <v>2706839</v>
      </c>
      <c r="P14" s="254">
        <f t="shared" si="6"/>
        <v>8354.441358024691</v>
      </c>
      <c r="Q14" s="13">
        <f t="shared" si="7"/>
        <v>17.806472833144039</v>
      </c>
      <c r="S14" s="266">
        <v>767136</v>
      </c>
      <c r="T14" s="266">
        <v>1412427009</v>
      </c>
      <c r="U14" s="265">
        <f t="shared" si="8"/>
        <v>1841.1689830747091</v>
      </c>
      <c r="V14" s="275">
        <v>226</v>
      </c>
      <c r="W14" s="275">
        <v>1285971</v>
      </c>
      <c r="X14" s="64">
        <f t="shared" si="9"/>
        <v>5690.1371681415931</v>
      </c>
      <c r="Y14" s="259">
        <f t="shared" si="10"/>
        <v>9.104689954282799</v>
      </c>
      <c r="AA14" s="266">
        <v>662307</v>
      </c>
      <c r="AB14" s="266">
        <v>1309900606</v>
      </c>
      <c r="AC14" s="265">
        <f t="shared" si="11"/>
        <v>1977.7846315983372</v>
      </c>
      <c r="AD14" s="275">
        <v>148</v>
      </c>
      <c r="AE14" s="275">
        <v>960498</v>
      </c>
      <c r="AF14" s="254">
        <f t="shared" si="12"/>
        <v>6489.8513513513517</v>
      </c>
      <c r="AG14" s="13">
        <f t="shared" si="13"/>
        <v>7.3326021501206933</v>
      </c>
      <c r="AI14" s="266">
        <v>577489</v>
      </c>
      <c r="AJ14" s="266">
        <v>1167546592</v>
      </c>
      <c r="AK14" s="254">
        <f t="shared" si="14"/>
        <v>2021.764210227381</v>
      </c>
      <c r="AL14" s="185">
        <v>118</v>
      </c>
      <c r="AM14" s="477">
        <v>730535</v>
      </c>
      <c r="AN14" s="254">
        <f t="shared" si="15"/>
        <v>6190.9745762711864</v>
      </c>
      <c r="AO14" s="13">
        <f t="shared" si="16"/>
        <v>6.2570093990732998</v>
      </c>
      <c r="AQ14" s="266">
        <v>509346</v>
      </c>
      <c r="AR14" s="266">
        <v>1036530119</v>
      </c>
      <c r="AS14" s="254">
        <f t="shared" si="17"/>
        <v>2035.021613991275</v>
      </c>
      <c r="AT14" s="275">
        <v>48</v>
      </c>
      <c r="AU14" s="265">
        <v>251800</v>
      </c>
      <c r="AV14" s="254">
        <f t="shared" si="18"/>
        <v>5245.833333333333</v>
      </c>
      <c r="AW14" s="13">
        <f t="shared" si="19"/>
        <v>2.4292588838897018</v>
      </c>
      <c r="AY14" s="266">
        <v>423087</v>
      </c>
      <c r="AZ14" s="266">
        <v>916194640</v>
      </c>
      <c r="BA14" s="265">
        <f t="shared" si="20"/>
        <v>2165.4993890145524</v>
      </c>
      <c r="BB14" s="275">
        <v>18</v>
      </c>
      <c r="BC14" s="265">
        <v>235489</v>
      </c>
      <c r="BD14" s="254">
        <f t="shared" si="38"/>
        <v>13082.722222222223</v>
      </c>
      <c r="BE14" s="13">
        <f t="shared" si="39"/>
        <v>2.5702944518426785</v>
      </c>
      <c r="BG14" s="259">
        <f t="shared" si="22"/>
        <v>-16.935246374762929</v>
      </c>
      <c r="BH14" s="259">
        <f t="shared" si="23"/>
        <v>-11.609453193322981</v>
      </c>
      <c r="BI14" s="259">
        <f t="shared" si="24"/>
        <v>6.4116161777452678</v>
      </c>
      <c r="BJ14" s="259">
        <f t="shared" si="25"/>
        <v>-62.5</v>
      </c>
      <c r="BK14" s="259">
        <f t="shared" si="26"/>
        <v>-6.4777601270849878</v>
      </c>
      <c r="BL14" s="259">
        <f t="shared" si="40"/>
        <v>149.39263966110673</v>
      </c>
      <c r="BM14" s="259">
        <f t="shared" si="41"/>
        <v>5.8057034961688441</v>
      </c>
      <c r="BN14" s="7"/>
      <c r="BO14" s="259">
        <f t="shared" si="42"/>
        <v>-57.45453448440572</v>
      </c>
      <c r="BP14" s="259">
        <f t="shared" si="43"/>
        <v>-47.720129707379499</v>
      </c>
      <c r="BQ14" s="259">
        <f t="shared" si="44"/>
        <v>22.880005328554322</v>
      </c>
      <c r="BR14" s="259">
        <f t="shared" si="45"/>
        <v>-94.528875379939208</v>
      </c>
      <c r="BS14" s="259">
        <f t="shared" si="46"/>
        <v>-92.72251299192547</v>
      </c>
      <c r="BT14" s="259">
        <f t="shared" si="47"/>
        <v>33.016290314251059</v>
      </c>
      <c r="BU14" s="259">
        <f t="shared" si="48"/>
        <v>-86.079753129950348</v>
      </c>
    </row>
    <row r="15" spans="1:73" x14ac:dyDescent="0.25">
      <c r="A15" s="210" t="s">
        <v>7</v>
      </c>
      <c r="B15" s="7">
        <v>2</v>
      </c>
      <c r="C15" s="156">
        <v>14369143</v>
      </c>
      <c r="D15" s="156">
        <v>30329977316</v>
      </c>
      <c r="E15" s="237">
        <f t="shared" si="2"/>
        <v>2110.7714855367503</v>
      </c>
      <c r="F15" s="156">
        <v>6424</v>
      </c>
      <c r="G15" s="235">
        <v>48415667</v>
      </c>
      <c r="H15" s="87">
        <f t="shared" si="3"/>
        <v>7536.6853985056041</v>
      </c>
      <c r="I15" s="259">
        <f t="shared" si="4"/>
        <v>15.962975011675738</v>
      </c>
      <c r="J15" s="259"/>
      <c r="K15" s="64">
        <v>13168662</v>
      </c>
      <c r="L15" s="237">
        <v>27099536266</v>
      </c>
      <c r="M15" s="254">
        <f t="shared" si="5"/>
        <v>2057.8807676892307</v>
      </c>
      <c r="N15" s="64">
        <v>4498</v>
      </c>
      <c r="O15" s="237">
        <v>33326627</v>
      </c>
      <c r="P15" s="254">
        <f t="shared" si="6"/>
        <v>7409.2100933748334</v>
      </c>
      <c r="Q15" s="13">
        <f t="shared" si="7"/>
        <v>12.297858779898281</v>
      </c>
      <c r="S15" s="64">
        <v>12129064</v>
      </c>
      <c r="T15" s="254">
        <v>26005909354</v>
      </c>
      <c r="U15" s="254">
        <f t="shared" si="8"/>
        <v>2144.0986175025541</v>
      </c>
      <c r="V15" s="64">
        <v>3619</v>
      </c>
      <c r="W15" s="64">
        <v>22658743</v>
      </c>
      <c r="X15" s="64">
        <f t="shared" si="9"/>
        <v>6261.050842774247</v>
      </c>
      <c r="Y15" s="259">
        <f t="shared" si="10"/>
        <v>8.7129208563955984</v>
      </c>
      <c r="Z15" s="259"/>
      <c r="AA15" s="64">
        <v>10629301</v>
      </c>
      <c r="AB15" s="64">
        <v>24676906666</v>
      </c>
      <c r="AC15" s="254">
        <f t="shared" si="11"/>
        <v>2321.5926114050208</v>
      </c>
      <c r="AD15" s="64">
        <v>2812</v>
      </c>
      <c r="AE15" s="64">
        <v>17504761</v>
      </c>
      <c r="AF15" s="254">
        <f t="shared" si="12"/>
        <v>6225.0216927453766</v>
      </c>
      <c r="AG15" s="13">
        <f t="shared" si="13"/>
        <v>7.0935799356562681</v>
      </c>
      <c r="AH15" s="13"/>
      <c r="AI15" s="64">
        <v>9308252</v>
      </c>
      <c r="AJ15" s="254">
        <v>20820892529</v>
      </c>
      <c r="AK15" s="254">
        <f t="shared" si="14"/>
        <v>2236.8208906462783</v>
      </c>
      <c r="AL15" s="64">
        <v>1790</v>
      </c>
      <c r="AM15" s="451">
        <v>10215215</v>
      </c>
      <c r="AN15" s="254">
        <f t="shared" si="15"/>
        <v>5706.824022346369</v>
      </c>
      <c r="AO15" s="13">
        <f t="shared" si="16"/>
        <v>4.9062329992683669</v>
      </c>
      <c r="AP15" s="13"/>
      <c r="AQ15" s="237">
        <v>8457004</v>
      </c>
      <c r="AR15" s="254">
        <v>18935102423</v>
      </c>
      <c r="AS15" s="254">
        <f t="shared" si="17"/>
        <v>2238.9846833464899</v>
      </c>
      <c r="AT15" s="237">
        <v>1070</v>
      </c>
      <c r="AU15" s="254">
        <v>7155672</v>
      </c>
      <c r="AV15" s="254">
        <f t="shared" si="18"/>
        <v>6687.5439252336446</v>
      </c>
      <c r="AW15" s="13">
        <f t="shared" si="19"/>
        <v>3.7790511189990621</v>
      </c>
      <c r="AX15" s="13"/>
      <c r="AY15" s="254">
        <v>7197836</v>
      </c>
      <c r="AZ15" s="254">
        <v>16206439843</v>
      </c>
      <c r="BA15" s="254">
        <f t="shared" si="20"/>
        <v>2251.5711448552038</v>
      </c>
      <c r="BB15" s="64">
        <v>472</v>
      </c>
      <c r="BC15" s="254">
        <v>4887113</v>
      </c>
      <c r="BD15" s="254">
        <f t="shared" si="36"/>
        <v>10354.052966101695</v>
      </c>
      <c r="BE15" s="13">
        <f t="shared" si="21"/>
        <v>3.0155376796779194</v>
      </c>
      <c r="BG15" s="4">
        <f t="shared" si="22"/>
        <v>-14.889055273002116</v>
      </c>
      <c r="BH15" s="4">
        <f t="shared" si="23"/>
        <v>-14.410603750870452</v>
      </c>
      <c r="BI15" s="4">
        <f t="shared" si="24"/>
        <v>0.56215040693809504</v>
      </c>
      <c r="BJ15" s="4">
        <f t="shared" si="25"/>
        <v>-55.887850467289724</v>
      </c>
      <c r="BK15" s="4">
        <f t="shared" si="26"/>
        <v>-31.70294837438049</v>
      </c>
      <c r="BL15" s="4">
        <f t="shared" si="27"/>
        <v>54.825943303840852</v>
      </c>
      <c r="BM15" s="4">
        <f t="shared" si="28"/>
        <v>-20.203839939676989</v>
      </c>
      <c r="BO15" s="4">
        <f t="shared" si="29"/>
        <v>-49.907687605308126</v>
      </c>
      <c r="BP15" s="4">
        <f t="shared" si="30"/>
        <v>-46.566264543657923</v>
      </c>
      <c r="BQ15" s="4">
        <f t="shared" si="31"/>
        <v>6.670530670099958</v>
      </c>
      <c r="BR15" s="4">
        <f t="shared" si="32"/>
        <v>-92.65255292652553</v>
      </c>
      <c r="BS15" s="4">
        <f t="shared" si="33"/>
        <v>-89.905926525808269</v>
      </c>
      <c r="BT15" s="4">
        <f t="shared" si="34"/>
        <v>37.382050843660359</v>
      </c>
      <c r="BU15" s="4">
        <f t="shared" si="35"/>
        <v>-81.10917496599302</v>
      </c>
    </row>
    <row r="16" spans="1:73" x14ac:dyDescent="0.25">
      <c r="A16" s="210" t="s">
        <v>50</v>
      </c>
      <c r="B16" s="7">
        <v>2</v>
      </c>
      <c r="C16" s="156">
        <v>2897629</v>
      </c>
      <c r="D16" s="156">
        <v>5178635023</v>
      </c>
      <c r="E16" s="237">
        <f t="shared" si="2"/>
        <v>1787.1974027730948</v>
      </c>
      <c r="F16" s="156">
        <v>941</v>
      </c>
      <c r="G16" s="235">
        <v>6180619</v>
      </c>
      <c r="H16" s="87">
        <f t="shared" si="3"/>
        <v>6568.1392136025506</v>
      </c>
      <c r="I16" s="259">
        <f t="shared" si="4"/>
        <v>11.934841850313575</v>
      </c>
      <c r="J16" s="259"/>
      <c r="K16" s="64">
        <v>2670355</v>
      </c>
      <c r="L16" s="237">
        <v>4878440692</v>
      </c>
      <c r="M16" s="254">
        <f t="shared" si="5"/>
        <v>1826.8884444203111</v>
      </c>
      <c r="N16" s="64">
        <v>827</v>
      </c>
      <c r="O16" s="237">
        <v>4882764</v>
      </c>
      <c r="P16" s="254">
        <f t="shared" si="6"/>
        <v>5904.1886336154776</v>
      </c>
      <c r="Q16" s="13">
        <f t="shared" si="7"/>
        <v>10.008862069404861</v>
      </c>
      <c r="S16" s="64">
        <v>2484228</v>
      </c>
      <c r="T16" s="254">
        <v>4909907577</v>
      </c>
      <c r="U16" s="254">
        <f t="shared" si="8"/>
        <v>1976.4319446524232</v>
      </c>
      <c r="V16" s="64">
        <v>456</v>
      </c>
      <c r="W16" s="64">
        <v>2613878</v>
      </c>
      <c r="X16" s="64">
        <f t="shared" si="9"/>
        <v>5732.1885964912281</v>
      </c>
      <c r="Y16" s="259">
        <f t="shared" si="10"/>
        <v>5.3236806579506011</v>
      </c>
      <c r="Z16" s="259"/>
      <c r="AA16" s="64">
        <v>2129177</v>
      </c>
      <c r="AB16" s="64">
        <v>4146739916</v>
      </c>
      <c r="AC16" s="254">
        <f t="shared" si="11"/>
        <v>1947.5787668192922</v>
      </c>
      <c r="AD16" s="64">
        <v>378</v>
      </c>
      <c r="AE16" s="64">
        <v>1357562</v>
      </c>
      <c r="AF16" s="254">
        <f t="shared" si="12"/>
        <v>3591.4338624338625</v>
      </c>
      <c r="AG16" s="13">
        <f t="shared" si="13"/>
        <v>3.2738055134876221</v>
      </c>
      <c r="AH16" s="13"/>
      <c r="AI16" s="64">
        <v>1872854</v>
      </c>
      <c r="AJ16" s="254">
        <v>3657829523</v>
      </c>
      <c r="AK16" s="254">
        <f t="shared" si="14"/>
        <v>1953.0777748826124</v>
      </c>
      <c r="AL16" s="64">
        <v>292</v>
      </c>
      <c r="AM16" s="451">
        <v>2832358</v>
      </c>
      <c r="AN16" s="254">
        <f t="shared" si="15"/>
        <v>9699.8561643835619</v>
      </c>
      <c r="AO16" s="13">
        <f t="shared" si="16"/>
        <v>7.7432750274184938</v>
      </c>
      <c r="AP16" s="13"/>
      <c r="AQ16" s="237">
        <v>1689226</v>
      </c>
      <c r="AR16" s="254">
        <v>3430414599</v>
      </c>
      <c r="AS16" s="254">
        <f t="shared" si="17"/>
        <v>2030.7611882601855</v>
      </c>
      <c r="AT16" s="237">
        <v>149</v>
      </c>
      <c r="AU16" s="254">
        <v>578562</v>
      </c>
      <c r="AV16" s="254">
        <f t="shared" si="18"/>
        <v>3882.9664429530203</v>
      </c>
      <c r="AW16" s="13">
        <f t="shared" si="19"/>
        <v>1.686565816763538</v>
      </c>
      <c r="AX16" s="13"/>
      <c r="AY16" s="254">
        <v>1431673</v>
      </c>
      <c r="AZ16" s="254">
        <v>2988445563</v>
      </c>
      <c r="BA16" s="254">
        <f t="shared" si="20"/>
        <v>2087.3799834180013</v>
      </c>
      <c r="BB16" s="64">
        <v>85</v>
      </c>
      <c r="BC16" s="254">
        <v>422481</v>
      </c>
      <c r="BD16" s="254">
        <f t="shared" si="36"/>
        <v>4970.3647058823526</v>
      </c>
      <c r="BE16" s="13">
        <f t="shared" si="21"/>
        <v>1.4137148932232366</v>
      </c>
      <c r="BG16" s="4">
        <f t="shared" si="22"/>
        <v>-15.246805341617995</v>
      </c>
      <c r="BH16" s="4">
        <f t="shared" si="23"/>
        <v>-12.883837310185143</v>
      </c>
      <c r="BI16" s="4">
        <f t="shared" si="24"/>
        <v>2.7880577728749518</v>
      </c>
      <c r="BJ16" s="4">
        <f t="shared" si="25"/>
        <v>-42.95302013422819</v>
      </c>
      <c r="BK16" s="4">
        <f t="shared" si="26"/>
        <v>-26.977402594708948</v>
      </c>
      <c r="BL16" s="4">
        <f t="shared" si="27"/>
        <v>28.004317804569002</v>
      </c>
      <c r="BM16" s="4">
        <f t="shared" si="28"/>
        <v>-16.177899541678897</v>
      </c>
      <c r="BO16" s="4">
        <f t="shared" si="29"/>
        <v>-50.591569866259626</v>
      </c>
      <c r="BP16" s="4">
        <f t="shared" si="30"/>
        <v>-42.292794341996633</v>
      </c>
      <c r="BQ16" s="4">
        <f t="shared" si="31"/>
        <v>16.796274445068565</v>
      </c>
      <c r="BR16" s="4">
        <f t="shared" si="32"/>
        <v>-90.967056323060575</v>
      </c>
      <c r="BS16" s="4">
        <f t="shared" si="33"/>
        <v>-93.164422527905373</v>
      </c>
      <c r="BT16" s="4">
        <f t="shared" si="34"/>
        <v>-24.326136455987761</v>
      </c>
      <c r="BU16" s="4">
        <f t="shared" si="35"/>
        <v>-88.154724537166004</v>
      </c>
    </row>
    <row r="17" spans="1:73" x14ac:dyDescent="0.25">
      <c r="A17" s="210" t="s">
        <v>8</v>
      </c>
      <c r="B17" s="7">
        <v>2</v>
      </c>
      <c r="C17" s="156">
        <v>18123275</v>
      </c>
      <c r="D17" s="156">
        <v>33453957747</v>
      </c>
      <c r="E17" s="237">
        <f t="shared" si="2"/>
        <v>1845.9112796666166</v>
      </c>
      <c r="F17" s="156">
        <v>8536</v>
      </c>
      <c r="G17" s="235">
        <v>47934586</v>
      </c>
      <c r="H17" s="87">
        <f t="shared" si="3"/>
        <v>5615.5794283036548</v>
      </c>
      <c r="I17" s="259">
        <f t="shared" si="4"/>
        <v>14.328524703268796</v>
      </c>
      <c r="J17" s="259"/>
      <c r="K17" s="64">
        <v>16367491</v>
      </c>
      <c r="L17" s="237">
        <v>29635736630</v>
      </c>
      <c r="M17" s="254">
        <f t="shared" si="5"/>
        <v>1810.6462762069032</v>
      </c>
      <c r="N17" s="64">
        <v>7006</v>
      </c>
      <c r="O17" s="237">
        <v>38157683</v>
      </c>
      <c r="P17" s="254">
        <f t="shared" si="6"/>
        <v>5446.429203539823</v>
      </c>
      <c r="Q17" s="13">
        <f t="shared" si="7"/>
        <v>12.875564213704514</v>
      </c>
      <c r="S17" s="64">
        <v>15399934</v>
      </c>
      <c r="T17" s="254">
        <v>28439767105</v>
      </c>
      <c r="U17" s="254">
        <f t="shared" si="8"/>
        <v>1846.7460383271773</v>
      </c>
      <c r="V17" s="64">
        <v>5287</v>
      </c>
      <c r="W17" s="64">
        <v>25369318</v>
      </c>
      <c r="X17" s="64">
        <f t="shared" si="9"/>
        <v>4798.4335161717418</v>
      </c>
      <c r="Y17" s="259">
        <f t="shared" si="10"/>
        <v>8.9203677042558525</v>
      </c>
      <c r="Z17" s="259"/>
      <c r="AA17" s="64">
        <v>13622896</v>
      </c>
      <c r="AB17" s="64">
        <v>26085041335</v>
      </c>
      <c r="AC17" s="254">
        <f t="shared" si="11"/>
        <v>1914.7941329802416</v>
      </c>
      <c r="AD17" s="64">
        <v>4442</v>
      </c>
      <c r="AE17" s="64">
        <v>20063722</v>
      </c>
      <c r="AF17" s="254">
        <f t="shared" si="12"/>
        <v>4516.8217019360645</v>
      </c>
      <c r="AG17" s="13">
        <f t="shared" si="13"/>
        <v>7.6916581201959593</v>
      </c>
      <c r="AH17" s="13"/>
      <c r="AI17" s="64">
        <v>12245022</v>
      </c>
      <c r="AJ17" s="254">
        <v>23434652448</v>
      </c>
      <c r="AK17" s="254">
        <f t="shared" si="14"/>
        <v>1913.8105630189966</v>
      </c>
      <c r="AL17" s="64">
        <v>3507</v>
      </c>
      <c r="AM17" s="451">
        <v>14712928</v>
      </c>
      <c r="AN17" s="254">
        <f t="shared" si="15"/>
        <v>4195.3031080695755</v>
      </c>
      <c r="AO17" s="13">
        <f t="shared" si="16"/>
        <v>6.278278729606531</v>
      </c>
      <c r="AP17" s="13"/>
      <c r="AQ17" s="237">
        <v>11134586</v>
      </c>
      <c r="AR17" s="254">
        <v>21629026194</v>
      </c>
      <c r="AS17" s="254">
        <f t="shared" si="17"/>
        <v>1942.5083423847102</v>
      </c>
      <c r="AT17" s="237">
        <v>1683</v>
      </c>
      <c r="AU17" s="254">
        <v>7658906</v>
      </c>
      <c r="AV17" s="254">
        <f t="shared" si="18"/>
        <v>4550.7462863933451</v>
      </c>
      <c r="AW17" s="13">
        <f t="shared" si="19"/>
        <v>3.5410313581869062</v>
      </c>
      <c r="AX17" s="13"/>
      <c r="AY17" s="254">
        <v>9807048</v>
      </c>
      <c r="AZ17" s="254">
        <v>19589358640</v>
      </c>
      <c r="BA17" s="254">
        <f t="shared" si="20"/>
        <v>1997.4775936652904</v>
      </c>
      <c r="BB17" s="64">
        <v>858</v>
      </c>
      <c r="BC17" s="254">
        <v>4562109</v>
      </c>
      <c r="BD17" s="254">
        <f t="shared" si="36"/>
        <v>5317.143356643357</v>
      </c>
      <c r="BE17" s="13">
        <f t="shared" si="21"/>
        <v>2.3288710385262514</v>
      </c>
      <c r="BG17" s="4">
        <f t="shared" si="22"/>
        <v>-11.922652535083028</v>
      </c>
      <c r="BH17" s="4">
        <f t="shared" si="23"/>
        <v>-9.430232945789367</v>
      </c>
      <c r="BI17" s="4">
        <f t="shared" si="24"/>
        <v>2.8298077326709201</v>
      </c>
      <c r="BJ17" s="4">
        <f t="shared" si="25"/>
        <v>-49.019607843137251</v>
      </c>
      <c r="BK17" s="4">
        <f t="shared" si="26"/>
        <v>-40.433934037054378</v>
      </c>
      <c r="BL17" s="4">
        <f t="shared" si="27"/>
        <v>16.841129388854885</v>
      </c>
      <c r="BM17" s="4">
        <f t="shared" si="28"/>
        <v>-34.231843693169388</v>
      </c>
      <c r="BO17" s="4">
        <f t="shared" si="29"/>
        <v>-45.88699890058502</v>
      </c>
      <c r="BP17" s="4">
        <f t="shared" si="30"/>
        <v>-41.443823214738515</v>
      </c>
      <c r="BQ17" s="4">
        <f t="shared" si="31"/>
        <v>8.2109208426337652</v>
      </c>
      <c r="BR17" s="4">
        <f t="shared" si="32"/>
        <v>-89.948453608247419</v>
      </c>
      <c r="BS17" s="4">
        <f t="shared" si="33"/>
        <v>-90.482636065741758</v>
      </c>
      <c r="BT17" s="4">
        <f t="shared" si="34"/>
        <v>-5.3144306027641548</v>
      </c>
      <c r="BU17" s="4">
        <f t="shared" si="35"/>
        <v>-83.746609739975796</v>
      </c>
    </row>
    <row r="18" spans="1:73" x14ac:dyDescent="0.25">
      <c r="A18" s="210" t="s">
        <v>9</v>
      </c>
      <c r="B18" s="7">
        <v>3</v>
      </c>
      <c r="C18" s="156">
        <v>17622772</v>
      </c>
      <c r="D18" s="156">
        <v>30175870508</v>
      </c>
      <c r="E18" s="237">
        <f t="shared" si="2"/>
        <v>1712.3225851188452</v>
      </c>
      <c r="F18" s="156">
        <v>6513</v>
      </c>
      <c r="G18" s="235">
        <v>36795085</v>
      </c>
      <c r="H18" s="87">
        <f t="shared" si="3"/>
        <v>5649.4833410102874</v>
      </c>
      <c r="I18" s="259">
        <f t="shared" si="4"/>
        <v>12.19354549862784</v>
      </c>
      <c r="J18" s="259"/>
      <c r="K18" s="64">
        <v>16323955</v>
      </c>
      <c r="L18" s="237">
        <v>26911788774</v>
      </c>
      <c r="M18" s="254">
        <f t="shared" si="5"/>
        <v>1648.6071404877066</v>
      </c>
      <c r="N18" s="64">
        <v>4922</v>
      </c>
      <c r="O18" s="237">
        <v>24406853</v>
      </c>
      <c r="P18" s="254">
        <f t="shared" si="6"/>
        <v>4958.7267370987402</v>
      </c>
      <c r="Q18" s="13">
        <f t="shared" si="7"/>
        <v>9.0692050257097492</v>
      </c>
      <c r="S18" s="64">
        <v>15126036</v>
      </c>
      <c r="T18" s="254">
        <v>25591134128</v>
      </c>
      <c r="U18" s="254">
        <f t="shared" si="8"/>
        <v>1691.859924702017</v>
      </c>
      <c r="V18" s="64">
        <v>3813</v>
      </c>
      <c r="W18" s="64">
        <v>19940135</v>
      </c>
      <c r="X18" s="64">
        <f t="shared" si="9"/>
        <v>5229.5135064253873</v>
      </c>
      <c r="Y18" s="259">
        <f t="shared" si="10"/>
        <v>7.7918137196518078</v>
      </c>
      <c r="Z18" s="259"/>
      <c r="AA18" s="64">
        <v>13612328</v>
      </c>
      <c r="AB18" s="64">
        <v>24486280514</v>
      </c>
      <c r="AC18" s="254">
        <f t="shared" si="11"/>
        <v>1798.8312149104841</v>
      </c>
      <c r="AD18" s="64">
        <v>2960</v>
      </c>
      <c r="AE18" s="64">
        <v>11700135</v>
      </c>
      <c r="AF18" s="254">
        <f t="shared" si="12"/>
        <v>3952.7483108108108</v>
      </c>
      <c r="AG18" s="13">
        <f t="shared" si="13"/>
        <v>4.7782410208485775</v>
      </c>
      <c r="AH18" s="13"/>
      <c r="AI18" s="64">
        <v>12117632</v>
      </c>
      <c r="AJ18" s="254">
        <v>21267000237</v>
      </c>
      <c r="AK18" s="254">
        <f t="shared" si="14"/>
        <v>1755.0458899065427</v>
      </c>
      <c r="AL18" s="64">
        <v>2655</v>
      </c>
      <c r="AM18" s="451">
        <v>12748630</v>
      </c>
      <c r="AN18" s="254">
        <f t="shared" si="15"/>
        <v>4801.7438794726932</v>
      </c>
      <c r="AO18" s="13">
        <f t="shared" si="16"/>
        <v>5.9945595795969986</v>
      </c>
      <c r="AP18" s="13"/>
      <c r="AQ18" s="237">
        <v>10976994</v>
      </c>
      <c r="AR18" s="254">
        <v>19068307203</v>
      </c>
      <c r="AS18" s="254">
        <f t="shared" si="17"/>
        <v>1737.1155712574864</v>
      </c>
      <c r="AT18" s="237">
        <v>1124</v>
      </c>
      <c r="AU18" s="254">
        <v>5205163</v>
      </c>
      <c r="AV18" s="254">
        <f t="shared" si="18"/>
        <v>4630.9279359430602</v>
      </c>
      <c r="AW18" s="13">
        <f t="shared" si="19"/>
        <v>2.7297457213092708</v>
      </c>
      <c r="AX18" s="13"/>
      <c r="AY18" s="254">
        <v>9684217</v>
      </c>
      <c r="AZ18" s="254">
        <v>17025294176</v>
      </c>
      <c r="BA18" s="254">
        <f t="shared" si="20"/>
        <v>1758.0455060021889</v>
      </c>
      <c r="BB18" s="64">
        <v>541</v>
      </c>
      <c r="BC18" s="254">
        <v>2480509</v>
      </c>
      <c r="BD18" s="254">
        <f t="shared" si="36"/>
        <v>4585.044362292052</v>
      </c>
      <c r="BE18" s="13">
        <f t="shared" si="21"/>
        <v>1.4569551482386087</v>
      </c>
      <c r="BG18" s="4">
        <f t="shared" si="22"/>
        <v>-11.777149554787039</v>
      </c>
      <c r="BH18" s="4">
        <f t="shared" si="23"/>
        <v>-10.714181417627751</v>
      </c>
      <c r="BI18" s="4">
        <f t="shared" si="24"/>
        <v>1.2048671424637227</v>
      </c>
      <c r="BJ18" s="4">
        <f t="shared" si="25"/>
        <v>-51.868327402135229</v>
      </c>
      <c r="BK18" s="4">
        <f t="shared" si="26"/>
        <v>-52.345219544517633</v>
      </c>
      <c r="BL18" s="4">
        <f t="shared" si="27"/>
        <v>-0.99080733463549964</v>
      </c>
      <c r="BM18" s="4">
        <f t="shared" si="28"/>
        <v>-46.626708236406436</v>
      </c>
      <c r="BO18" s="4">
        <f t="shared" si="29"/>
        <v>-45.047141278341456</v>
      </c>
      <c r="BP18" s="4">
        <f t="shared" si="30"/>
        <v>-43.579774537121033</v>
      </c>
      <c r="BQ18" s="4">
        <f t="shared" si="31"/>
        <v>2.6702282198870995</v>
      </c>
      <c r="BR18" s="4">
        <f t="shared" si="32"/>
        <v>-91.693536004913241</v>
      </c>
      <c r="BS18" s="4">
        <f t="shared" si="33"/>
        <v>-93.258586031259341</v>
      </c>
      <c r="BT18" s="4">
        <f t="shared" si="34"/>
        <v>-18.841350871704378</v>
      </c>
      <c r="BU18" s="4">
        <f t="shared" si="35"/>
        <v>-88.051423202524958</v>
      </c>
    </row>
    <row r="19" spans="1:73" x14ac:dyDescent="0.25">
      <c r="A19" s="210" t="s">
        <v>10</v>
      </c>
      <c r="B19" s="7">
        <v>3</v>
      </c>
      <c r="C19" s="156">
        <v>3688674</v>
      </c>
      <c r="D19" s="156">
        <v>6439145109</v>
      </c>
      <c r="E19" s="237">
        <f t="shared" si="2"/>
        <v>1745.6530745194614</v>
      </c>
      <c r="F19" s="156">
        <v>2602</v>
      </c>
      <c r="G19" s="235">
        <v>13101578</v>
      </c>
      <c r="H19" s="87">
        <f t="shared" si="3"/>
        <v>5035.1952344350502</v>
      </c>
      <c r="I19" s="259">
        <f t="shared" si="4"/>
        <v>20.34676619057382</v>
      </c>
      <c r="J19" s="259"/>
      <c r="K19" s="64">
        <v>3385256</v>
      </c>
      <c r="L19" s="237">
        <v>5604655999</v>
      </c>
      <c r="M19" s="254">
        <f t="shared" si="5"/>
        <v>1655.6077292234324</v>
      </c>
      <c r="N19" s="64">
        <v>1603</v>
      </c>
      <c r="O19" s="237">
        <v>9522704</v>
      </c>
      <c r="P19" s="254">
        <f t="shared" si="6"/>
        <v>5940.5514660012477</v>
      </c>
      <c r="Q19" s="13">
        <f t="shared" si="7"/>
        <v>16.990702019355105</v>
      </c>
      <c r="S19" s="64">
        <v>3120605</v>
      </c>
      <c r="T19" s="254">
        <v>5242683183</v>
      </c>
      <c r="U19" s="254">
        <f t="shared" si="8"/>
        <v>1680.0214006578854</v>
      </c>
      <c r="V19" s="64">
        <v>1171</v>
      </c>
      <c r="W19" s="64">
        <v>5221283</v>
      </c>
      <c r="X19" s="64">
        <f t="shared" si="9"/>
        <v>4458.8240819812127</v>
      </c>
      <c r="Y19" s="259">
        <f t="shared" si="10"/>
        <v>9.9591808578679863</v>
      </c>
      <c r="Z19" s="259"/>
      <c r="AA19" s="64">
        <v>2795952</v>
      </c>
      <c r="AB19" s="64">
        <v>4811979046</v>
      </c>
      <c r="AC19" s="254">
        <f t="shared" si="11"/>
        <v>1721.0520945996211</v>
      </c>
      <c r="AD19" s="64">
        <v>867</v>
      </c>
      <c r="AE19" s="64">
        <v>3538781</v>
      </c>
      <c r="AF19" s="254">
        <f t="shared" si="12"/>
        <v>4081.6389850057672</v>
      </c>
      <c r="AG19" s="13">
        <f t="shared" si="13"/>
        <v>7.3541072522783386</v>
      </c>
      <c r="AH19" s="13"/>
      <c r="AI19" s="64">
        <v>2459102</v>
      </c>
      <c r="AJ19" s="254">
        <v>4095305622</v>
      </c>
      <c r="AK19" s="254">
        <f t="shared" si="14"/>
        <v>1665.3663093275513</v>
      </c>
      <c r="AL19" s="64">
        <v>953</v>
      </c>
      <c r="AM19" s="451">
        <v>4212983</v>
      </c>
      <c r="AN19" s="254">
        <f t="shared" si="15"/>
        <v>4420.7586568730321</v>
      </c>
      <c r="AO19" s="13">
        <f t="shared" si="16"/>
        <v>10.287346998885351</v>
      </c>
      <c r="AP19" s="13"/>
      <c r="AQ19" s="237">
        <v>2279234</v>
      </c>
      <c r="AR19" s="254">
        <v>3770374319</v>
      </c>
      <c r="AS19" s="254">
        <f t="shared" si="17"/>
        <v>1654.2287097331823</v>
      </c>
      <c r="AT19" s="237">
        <v>309</v>
      </c>
      <c r="AU19" s="254">
        <v>1391830</v>
      </c>
      <c r="AV19" s="254">
        <f t="shared" si="18"/>
        <v>4504.3042071197415</v>
      </c>
      <c r="AW19" s="13">
        <f t="shared" si="19"/>
        <v>3.6914902400702458</v>
      </c>
      <c r="AX19" s="13"/>
      <c r="AY19" s="254">
        <v>2037814</v>
      </c>
      <c r="AZ19" s="254">
        <v>3473056330</v>
      </c>
      <c r="BA19" s="254">
        <f t="shared" si="20"/>
        <v>1704.3048727705277</v>
      </c>
      <c r="BB19" s="64">
        <v>51</v>
      </c>
      <c r="BC19" s="254">
        <v>149913</v>
      </c>
      <c r="BD19" s="254">
        <f t="shared" si="36"/>
        <v>2939.4705882352941</v>
      </c>
      <c r="BE19" s="13">
        <f t="shared" si="21"/>
        <v>0.43164574874603312</v>
      </c>
      <c r="BG19" s="4">
        <f t="shared" si="22"/>
        <v>-10.592155083681623</v>
      </c>
      <c r="BH19" s="4">
        <f t="shared" si="23"/>
        <v>-7.885635850576671</v>
      </c>
      <c r="BI19" s="4">
        <f t="shared" si="24"/>
        <v>3.027160799634677</v>
      </c>
      <c r="BJ19" s="4">
        <f t="shared" si="25"/>
        <v>-83.495145631067956</v>
      </c>
      <c r="BK19" s="4">
        <f t="shared" si="26"/>
        <v>-89.229072516040034</v>
      </c>
      <c r="BL19" s="4">
        <f t="shared" si="27"/>
        <v>-34.740851126595501</v>
      </c>
      <c r="BM19" s="4">
        <f t="shared" si="28"/>
        <v>-88.307005554000341</v>
      </c>
      <c r="BO19" s="4">
        <f t="shared" si="29"/>
        <v>-44.754836019664516</v>
      </c>
      <c r="BP19" s="4">
        <f t="shared" si="30"/>
        <v>-46.06339395666506</v>
      </c>
      <c r="BQ19" s="4">
        <f t="shared" si="31"/>
        <v>-2.3686379815368457</v>
      </c>
      <c r="BR19" s="4">
        <f t="shared" si="32"/>
        <v>-98.039969254419674</v>
      </c>
      <c r="BS19" s="4">
        <f t="shared" si="33"/>
        <v>-98.855763786621736</v>
      </c>
      <c r="BT19" s="4">
        <f t="shared" si="34"/>
        <v>-41.621517113524533</v>
      </c>
      <c r="BU19" s="4">
        <f t="shared" si="35"/>
        <v>-97.87855355144346</v>
      </c>
    </row>
    <row r="20" spans="1:73" x14ac:dyDescent="0.25">
      <c r="A20" s="210" t="s">
        <v>11</v>
      </c>
      <c r="B20" s="7">
        <v>3</v>
      </c>
      <c r="C20" s="156">
        <v>5845802</v>
      </c>
      <c r="D20" s="156">
        <v>10246674693</v>
      </c>
      <c r="E20" s="237">
        <f t="shared" si="2"/>
        <v>1752.8261636299005</v>
      </c>
      <c r="F20" s="156">
        <v>3944</v>
      </c>
      <c r="G20" s="235">
        <v>31268837</v>
      </c>
      <c r="H20" s="87">
        <f t="shared" si="3"/>
        <v>7928.2041075050711</v>
      </c>
      <c r="I20" s="259">
        <f t="shared" si="4"/>
        <v>30.516082472454464</v>
      </c>
      <c r="J20" s="259"/>
      <c r="K20" s="64">
        <v>5467049</v>
      </c>
      <c r="L20" s="237">
        <v>9110449189</v>
      </c>
      <c r="M20" s="254">
        <f t="shared" si="5"/>
        <v>1666.4290349327398</v>
      </c>
      <c r="N20" s="64">
        <v>2769</v>
      </c>
      <c r="O20" s="237">
        <v>16163516</v>
      </c>
      <c r="P20" s="254">
        <f t="shared" si="6"/>
        <v>5837.3116648609603</v>
      </c>
      <c r="Q20" s="13">
        <f t="shared" si="7"/>
        <v>17.741733326953742</v>
      </c>
      <c r="S20" s="64">
        <v>5124147</v>
      </c>
      <c r="T20" s="254">
        <v>8638166498</v>
      </c>
      <c r="U20" s="254">
        <f t="shared" si="8"/>
        <v>1685.7764810416252</v>
      </c>
      <c r="V20" s="64">
        <v>1618</v>
      </c>
      <c r="W20" s="64">
        <v>8477213</v>
      </c>
      <c r="X20" s="64">
        <f t="shared" si="9"/>
        <v>5239.3158220024725</v>
      </c>
      <c r="Y20" s="259">
        <f t="shared" si="10"/>
        <v>9.8136716882717359</v>
      </c>
      <c r="Z20" s="259"/>
      <c r="AA20" s="64">
        <v>4733687</v>
      </c>
      <c r="AB20" s="64">
        <v>8161376637</v>
      </c>
      <c r="AC20" s="254">
        <f t="shared" si="11"/>
        <v>1724.1056785123308</v>
      </c>
      <c r="AD20" s="64">
        <v>1172</v>
      </c>
      <c r="AE20" s="64">
        <v>5911278</v>
      </c>
      <c r="AF20" s="254">
        <f t="shared" si="12"/>
        <v>5043.7525597269623</v>
      </c>
      <c r="AG20" s="13">
        <f t="shared" si="13"/>
        <v>7.2429913027183819</v>
      </c>
      <c r="AH20" s="13"/>
      <c r="AI20" s="64">
        <v>4008650</v>
      </c>
      <c r="AJ20" s="254">
        <v>6797576287</v>
      </c>
      <c r="AK20" s="254">
        <f t="shared" si="14"/>
        <v>1695.7270619784715</v>
      </c>
      <c r="AL20" s="64">
        <v>824</v>
      </c>
      <c r="AM20" s="451">
        <v>3511883</v>
      </c>
      <c r="AN20" s="254">
        <f t="shared" si="15"/>
        <v>4261.9939320388348</v>
      </c>
      <c r="AO20" s="13">
        <f t="shared" si="16"/>
        <v>5.1663752663082096</v>
      </c>
      <c r="AP20" s="13"/>
      <c r="AQ20" s="237">
        <v>3603588</v>
      </c>
      <c r="AR20" s="254">
        <v>6201327150</v>
      </c>
      <c r="AS20" s="254">
        <f t="shared" si="17"/>
        <v>1720.8757355169348</v>
      </c>
      <c r="AT20" s="237">
        <v>319</v>
      </c>
      <c r="AU20" s="254">
        <v>1302916</v>
      </c>
      <c r="AV20" s="254">
        <f t="shared" si="18"/>
        <v>4084.3761755485893</v>
      </c>
      <c r="AW20" s="13">
        <f t="shared" si="19"/>
        <v>2.1010276808247408</v>
      </c>
      <c r="AX20" s="13"/>
      <c r="AY20" s="254">
        <v>3432330</v>
      </c>
      <c r="AZ20" s="254">
        <v>5603419802</v>
      </c>
      <c r="BA20" s="254">
        <f t="shared" si="20"/>
        <v>1632.5411023998274</v>
      </c>
      <c r="BB20" s="64">
        <v>99</v>
      </c>
      <c r="BC20" s="254">
        <v>404387</v>
      </c>
      <c r="BD20" s="254">
        <f t="shared" si="36"/>
        <v>4084.7171717171718</v>
      </c>
      <c r="BE20" s="13">
        <f t="shared" si="21"/>
        <v>0.72167892874216599</v>
      </c>
      <c r="BG20" s="4">
        <f t="shared" si="22"/>
        <v>-4.7524300780222379</v>
      </c>
      <c r="BH20" s="4">
        <f t="shared" si="23"/>
        <v>-9.6416030558878028</v>
      </c>
      <c r="BI20" s="4">
        <f t="shared" si="24"/>
        <v>-5.1331209624251279</v>
      </c>
      <c r="BJ20" s="4">
        <f t="shared" si="25"/>
        <v>-68.965517241379317</v>
      </c>
      <c r="BK20" s="4">
        <f t="shared" si="26"/>
        <v>-68.962926236227048</v>
      </c>
      <c r="BL20" s="4">
        <f t="shared" si="27"/>
        <v>8.3487943795156842E-3</v>
      </c>
      <c r="BM20" s="4">
        <f t="shared" si="28"/>
        <v>-65.651146087762285</v>
      </c>
      <c r="BO20" s="4">
        <f t="shared" si="29"/>
        <v>-41.285558422950345</v>
      </c>
      <c r="BP20" s="4">
        <f t="shared" si="30"/>
        <v>-45.314748736700231</v>
      </c>
      <c r="BQ20" s="4">
        <f t="shared" si="31"/>
        <v>-6.8623497141882357</v>
      </c>
      <c r="BR20" s="4">
        <f t="shared" si="32"/>
        <v>-97.489858012170387</v>
      </c>
      <c r="BS20" s="4">
        <f t="shared" si="33"/>
        <v>-98.706741155739181</v>
      </c>
      <c r="BT20" s="4">
        <f t="shared" si="34"/>
        <v>-48.478657759952739</v>
      </c>
      <c r="BU20" s="4">
        <f t="shared" si="35"/>
        <v>-97.635086582972789</v>
      </c>
    </row>
    <row r="21" spans="1:73" x14ac:dyDescent="0.25">
      <c r="A21" s="210" t="s">
        <v>12</v>
      </c>
      <c r="B21" s="7">
        <v>3</v>
      </c>
      <c r="C21" s="156">
        <v>26003875</v>
      </c>
      <c r="D21" s="156">
        <v>43073271359</v>
      </c>
      <c r="E21" s="237">
        <f t="shared" si="2"/>
        <v>1656.4174131355423</v>
      </c>
      <c r="F21" s="156">
        <v>68487</v>
      </c>
      <c r="G21" s="235">
        <v>249845860</v>
      </c>
      <c r="H21" s="87">
        <f t="shared" si="3"/>
        <v>3648.0771533283687</v>
      </c>
      <c r="I21" s="259">
        <f t="shared" si="4"/>
        <v>58.004848974118062</v>
      </c>
      <c r="J21" s="259"/>
      <c r="K21" s="64">
        <v>20795848</v>
      </c>
      <c r="L21" s="237">
        <v>37418406273</v>
      </c>
      <c r="M21" s="254">
        <f t="shared" si="5"/>
        <v>1799.3210122039745</v>
      </c>
      <c r="N21" s="64">
        <v>43697</v>
      </c>
      <c r="O21" s="237">
        <v>141074029</v>
      </c>
      <c r="P21" s="254">
        <f t="shared" si="6"/>
        <v>3228.4602833146441</v>
      </c>
      <c r="Q21" s="13">
        <f t="shared" si="7"/>
        <v>37.701773819745711</v>
      </c>
      <c r="S21" s="64">
        <v>19444506</v>
      </c>
      <c r="T21" s="254">
        <v>35534549086</v>
      </c>
      <c r="U21" s="254">
        <f t="shared" si="8"/>
        <v>1827.485310555074</v>
      </c>
      <c r="V21" s="64">
        <v>35990</v>
      </c>
      <c r="W21" s="64">
        <v>113877627</v>
      </c>
      <c r="X21" s="64">
        <f t="shared" si="9"/>
        <v>3164.1463462072797</v>
      </c>
      <c r="Y21" s="259">
        <f t="shared" si="10"/>
        <v>32.047016193844385</v>
      </c>
      <c r="Z21" s="259"/>
      <c r="AA21" s="64">
        <v>16923716</v>
      </c>
      <c r="AB21" s="64">
        <v>32206374058</v>
      </c>
      <c r="AC21" s="254">
        <f t="shared" si="11"/>
        <v>1903.0320561985322</v>
      </c>
      <c r="AD21" s="64">
        <v>33861</v>
      </c>
      <c r="AE21" s="64">
        <v>96173721</v>
      </c>
      <c r="AF21" s="254">
        <f t="shared" si="12"/>
        <v>2840.2504651368831</v>
      </c>
      <c r="AG21" s="13">
        <f t="shared" si="13"/>
        <v>29.861704030016579</v>
      </c>
      <c r="AH21" s="13"/>
      <c r="AI21" s="64">
        <v>14947082</v>
      </c>
      <c r="AJ21" s="254">
        <v>28281194990</v>
      </c>
      <c r="AK21" s="254">
        <f t="shared" si="14"/>
        <v>1892.0880336376024</v>
      </c>
      <c r="AL21" s="64">
        <v>35616</v>
      </c>
      <c r="AM21" s="451">
        <v>99646336</v>
      </c>
      <c r="AN21" s="254">
        <f t="shared" si="15"/>
        <v>2797.7969451931717</v>
      </c>
      <c r="AO21" s="13">
        <f t="shared" si="16"/>
        <v>35.23413209209658</v>
      </c>
      <c r="AP21" s="13"/>
      <c r="AQ21" s="237">
        <v>13328054</v>
      </c>
      <c r="AR21" s="254">
        <v>25809712131</v>
      </c>
      <c r="AS21" s="254">
        <f t="shared" si="17"/>
        <v>1936.4951650856156</v>
      </c>
      <c r="AT21" s="237">
        <v>28613</v>
      </c>
      <c r="AU21" s="254">
        <v>84485364</v>
      </c>
      <c r="AV21" s="254">
        <f t="shared" si="18"/>
        <v>2952.6915737601789</v>
      </c>
      <c r="AW21" s="13">
        <f t="shared" si="19"/>
        <v>32.733942777503813</v>
      </c>
      <c r="AX21" s="13"/>
      <c r="AY21" s="254">
        <v>11569703</v>
      </c>
      <c r="AZ21" s="254">
        <v>23087531285</v>
      </c>
      <c r="BA21" s="254">
        <f t="shared" si="20"/>
        <v>1995.5163313180988</v>
      </c>
      <c r="BB21" s="64">
        <v>29372</v>
      </c>
      <c r="BC21" s="254">
        <v>79822324</v>
      </c>
      <c r="BD21" s="254">
        <f t="shared" si="36"/>
        <v>2717.6332561623317</v>
      </c>
      <c r="BE21" s="13">
        <f t="shared" si="21"/>
        <v>34.573780546151625</v>
      </c>
      <c r="BG21" s="4">
        <f t="shared" si="22"/>
        <v>-13.192856211416911</v>
      </c>
      <c r="BH21" s="4">
        <f t="shared" si="23"/>
        <v>-10.547118201796577</v>
      </c>
      <c r="BI21" s="4">
        <f t="shared" si="24"/>
        <v>3.0478344225493479</v>
      </c>
      <c r="BJ21" s="4">
        <f t="shared" si="25"/>
        <v>2.65264040820606</v>
      </c>
      <c r="BK21" s="4">
        <f t="shared" si="26"/>
        <v>-5.519346522552711</v>
      </c>
      <c r="BL21" s="4">
        <f t="shared" si="27"/>
        <v>-7.9608151317513451</v>
      </c>
      <c r="BM21" s="4">
        <f t="shared" si="28"/>
        <v>5.6205810010526065</v>
      </c>
      <c r="BO21" s="4">
        <f t="shared" si="29"/>
        <v>-55.507773360701052</v>
      </c>
      <c r="BP21" s="4">
        <f t="shared" si="30"/>
        <v>-46.399401400061187</v>
      </c>
      <c r="BQ21" s="4">
        <f t="shared" si="31"/>
        <v>20.471827662126156</v>
      </c>
      <c r="BR21" s="4">
        <f t="shared" si="32"/>
        <v>-57.113028749981751</v>
      </c>
      <c r="BS21" s="4">
        <f t="shared" si="33"/>
        <v>-68.051372154015283</v>
      </c>
      <c r="BT21" s="4">
        <f t="shared" si="34"/>
        <v>-25.505049867630536</v>
      </c>
      <c r="BU21" s="4">
        <f t="shared" si="35"/>
        <v>-40.395016696658324</v>
      </c>
    </row>
    <row r="22" spans="1:73" x14ac:dyDescent="0.25">
      <c r="A22" s="210" t="s">
        <v>13</v>
      </c>
      <c r="B22" s="7">
        <v>4</v>
      </c>
      <c r="C22" s="156">
        <v>4202632</v>
      </c>
      <c r="D22" s="156">
        <v>7823165459</v>
      </c>
      <c r="E22" s="237">
        <f t="shared" si="2"/>
        <v>1861.4919076902283</v>
      </c>
      <c r="F22" s="156">
        <v>6296</v>
      </c>
      <c r="G22" s="235">
        <v>31179701</v>
      </c>
      <c r="H22" s="87">
        <f t="shared" si="3"/>
        <v>4952.3032083862772</v>
      </c>
      <c r="I22" s="259">
        <f t="shared" si="4"/>
        <v>39.855607251831742</v>
      </c>
      <c r="J22" s="259"/>
      <c r="K22" s="64">
        <v>3891318</v>
      </c>
      <c r="L22" s="237">
        <v>6905823554</v>
      </c>
      <c r="M22" s="254">
        <f t="shared" si="5"/>
        <v>1774.6746870854554</v>
      </c>
      <c r="N22" s="64">
        <v>4075</v>
      </c>
      <c r="O22" s="237">
        <v>19793109</v>
      </c>
      <c r="P22" s="254">
        <f t="shared" si="6"/>
        <v>4857.204662576687</v>
      </c>
      <c r="Q22" s="13">
        <f t="shared" si="7"/>
        <v>28.6614751234636</v>
      </c>
      <c r="S22" s="64">
        <v>3706296</v>
      </c>
      <c r="T22" s="254">
        <v>6640988651</v>
      </c>
      <c r="U22" s="254">
        <f t="shared" si="8"/>
        <v>1791.8128101479213</v>
      </c>
      <c r="V22" s="64">
        <v>3203</v>
      </c>
      <c r="W22" s="64">
        <v>11558872</v>
      </c>
      <c r="X22" s="64">
        <f t="shared" si="9"/>
        <v>3608.7642834842336</v>
      </c>
      <c r="Y22" s="259">
        <f t="shared" si="10"/>
        <v>17.405348220644022</v>
      </c>
      <c r="Z22" s="259"/>
      <c r="AA22" s="64">
        <v>3228165</v>
      </c>
      <c r="AB22" s="64">
        <v>5884598059</v>
      </c>
      <c r="AC22" s="254">
        <f t="shared" si="11"/>
        <v>1822.8925903725492</v>
      </c>
      <c r="AD22" s="64">
        <v>2513</v>
      </c>
      <c r="AE22" s="64">
        <v>10343909</v>
      </c>
      <c r="AF22" s="254">
        <f t="shared" si="12"/>
        <v>4116.1595702347795</v>
      </c>
      <c r="AG22" s="13">
        <f t="shared" si="13"/>
        <v>17.577936328514156</v>
      </c>
      <c r="AH22" s="13"/>
      <c r="AI22" s="64">
        <v>2992904</v>
      </c>
      <c r="AJ22" s="254">
        <v>5441739776</v>
      </c>
      <c r="AK22" s="254">
        <f t="shared" si="14"/>
        <v>1818.2139407077541</v>
      </c>
      <c r="AL22" s="64">
        <v>2077</v>
      </c>
      <c r="AM22" s="451">
        <v>9134569</v>
      </c>
      <c r="AN22" s="254">
        <f t="shared" si="15"/>
        <v>4397.9629272989887</v>
      </c>
      <c r="AO22" s="13">
        <f t="shared" si="16"/>
        <v>16.786118734098025</v>
      </c>
      <c r="AP22" s="13"/>
      <c r="AQ22" s="237">
        <v>2684588</v>
      </c>
      <c r="AR22" s="254">
        <v>5024477974</v>
      </c>
      <c r="AS22" s="254">
        <f t="shared" si="17"/>
        <v>1871.6011447566627</v>
      </c>
      <c r="AT22" s="237">
        <v>1175</v>
      </c>
      <c r="AU22" s="254">
        <v>4657612</v>
      </c>
      <c r="AV22" s="254">
        <f t="shared" si="18"/>
        <v>3963.9251063829788</v>
      </c>
      <c r="AW22" s="13">
        <f t="shared" si="19"/>
        <v>9.2698426067376367</v>
      </c>
      <c r="AX22" s="13"/>
      <c r="AY22" s="254">
        <v>2504711</v>
      </c>
      <c r="AZ22" s="254">
        <v>4548940557</v>
      </c>
      <c r="BA22" s="254">
        <f t="shared" si="20"/>
        <v>1816.1538624615773</v>
      </c>
      <c r="BB22" s="64">
        <v>828</v>
      </c>
      <c r="BC22" s="254">
        <v>3419340</v>
      </c>
      <c r="BD22" s="254">
        <f t="shared" si="36"/>
        <v>4129.63768115942</v>
      </c>
      <c r="BE22" s="13">
        <f t="shared" si="21"/>
        <v>7.5167832095283194</v>
      </c>
      <c r="BG22" s="4">
        <f t="shared" si="22"/>
        <v>-6.7003577457695558</v>
      </c>
      <c r="BH22" s="4">
        <f t="shared" si="23"/>
        <v>-9.46441440206819</v>
      </c>
      <c r="BI22" s="4">
        <f t="shared" si="24"/>
        <v>-2.9625586867384834</v>
      </c>
      <c r="BJ22" s="4">
        <f t="shared" si="25"/>
        <v>-29.531914893617024</v>
      </c>
      <c r="BK22" s="4">
        <f t="shared" si="26"/>
        <v>-26.585984405742686</v>
      </c>
      <c r="BL22" s="4">
        <f t="shared" si="27"/>
        <v>4.1805172986139336</v>
      </c>
      <c r="BM22" s="4">
        <f t="shared" si="28"/>
        <v>-18.911425701393618</v>
      </c>
      <c r="BO22" s="4">
        <f t="shared" si="29"/>
        <v>-40.401372282893192</v>
      </c>
      <c r="BP22" s="4">
        <f t="shared" si="30"/>
        <v>-41.852941998474996</v>
      </c>
      <c r="BQ22" s="4">
        <f t="shared" si="31"/>
        <v>-2.4355757358573356</v>
      </c>
      <c r="BR22" s="4">
        <f t="shared" si="32"/>
        <v>-86.848792884371022</v>
      </c>
      <c r="BS22" s="4">
        <f t="shared" si="33"/>
        <v>-89.03344198201259</v>
      </c>
      <c r="BT22" s="4">
        <f t="shared" si="34"/>
        <v>-16.611776230375952</v>
      </c>
      <c r="BU22" s="4">
        <f t="shared" si="35"/>
        <v>-81.13996065338371</v>
      </c>
    </row>
    <row r="23" spans="1:73" x14ac:dyDescent="0.25">
      <c r="A23" s="210" t="s">
        <v>14</v>
      </c>
      <c r="B23" s="7">
        <v>4</v>
      </c>
      <c r="C23" s="156">
        <v>728126</v>
      </c>
      <c r="D23" s="156">
        <v>3164733798</v>
      </c>
      <c r="E23" s="237">
        <f t="shared" si="2"/>
        <v>4346.4095472486906</v>
      </c>
      <c r="F23" s="156">
        <v>917</v>
      </c>
      <c r="G23" s="235">
        <v>4706783</v>
      </c>
      <c r="H23" s="87">
        <f t="shared" si="3"/>
        <v>5132.8058887677207</v>
      </c>
      <c r="I23" s="259">
        <f t="shared" si="4"/>
        <v>14.872603196434786</v>
      </c>
      <c r="J23" s="259"/>
      <c r="K23" s="64">
        <v>679765</v>
      </c>
      <c r="L23" s="237">
        <v>1453893978</v>
      </c>
      <c r="M23" s="254">
        <f t="shared" si="5"/>
        <v>2138.8185299331385</v>
      </c>
      <c r="N23" s="64">
        <v>659</v>
      </c>
      <c r="O23" s="237">
        <v>2448365</v>
      </c>
      <c r="P23" s="254">
        <f t="shared" si="6"/>
        <v>3715.2731411229133</v>
      </c>
      <c r="Q23" s="13">
        <f t="shared" si="7"/>
        <v>16.840051867936136</v>
      </c>
      <c r="S23" s="64">
        <v>646168</v>
      </c>
      <c r="T23" s="254">
        <v>1392375827</v>
      </c>
      <c r="U23" s="254">
        <f t="shared" si="8"/>
        <v>2154.8201504871799</v>
      </c>
      <c r="V23" s="64">
        <v>660</v>
      </c>
      <c r="W23" s="64">
        <v>3059747</v>
      </c>
      <c r="X23" s="64">
        <f t="shared" si="9"/>
        <v>4635.9803030303028</v>
      </c>
      <c r="Y23" s="259">
        <f t="shared" si="10"/>
        <v>21.975008045008238</v>
      </c>
      <c r="Z23" s="259"/>
      <c r="AA23" s="64">
        <v>578380</v>
      </c>
      <c r="AB23" s="64">
        <v>1257555849</v>
      </c>
      <c r="AC23" s="254">
        <f t="shared" si="11"/>
        <v>2174.2727082540891</v>
      </c>
      <c r="AD23" s="64">
        <v>514</v>
      </c>
      <c r="AE23" s="64">
        <v>2294988</v>
      </c>
      <c r="AF23" s="254">
        <f t="shared" si="12"/>
        <v>4464.9571984435797</v>
      </c>
      <c r="AG23" s="13">
        <f t="shared" si="13"/>
        <v>18.249591076411907</v>
      </c>
      <c r="AH23" s="13"/>
      <c r="AI23" s="64">
        <v>525729</v>
      </c>
      <c r="AJ23" s="254">
        <v>1208127723</v>
      </c>
      <c r="AK23" s="254">
        <f t="shared" si="14"/>
        <v>2298.004719161393</v>
      </c>
      <c r="AL23" s="64">
        <v>406</v>
      </c>
      <c r="AM23" s="451">
        <v>1728214</v>
      </c>
      <c r="AN23" s="254">
        <f t="shared" si="15"/>
        <v>4256.6847290640399</v>
      </c>
      <c r="AO23" s="13">
        <f t="shared" si="16"/>
        <v>14.304894814502985</v>
      </c>
      <c r="AP23" s="13"/>
      <c r="AQ23" s="237">
        <v>494304</v>
      </c>
      <c r="AR23" s="254">
        <v>1115998259</v>
      </c>
      <c r="AS23" s="254">
        <f t="shared" si="17"/>
        <v>2257.7164234964716</v>
      </c>
      <c r="AT23" s="237">
        <v>169</v>
      </c>
      <c r="AU23" s="254">
        <v>725445</v>
      </c>
      <c r="AV23" s="254">
        <f t="shared" si="18"/>
        <v>4292.5739644970417</v>
      </c>
      <c r="AW23" s="13">
        <f t="shared" si="19"/>
        <v>6.5004133666842936</v>
      </c>
      <c r="AX23" s="13"/>
      <c r="AY23" s="254">
        <v>453776</v>
      </c>
      <c r="AZ23" s="254">
        <v>1017644867</v>
      </c>
      <c r="BA23" s="254">
        <f t="shared" si="20"/>
        <v>2242.6150060822961</v>
      </c>
      <c r="BB23" s="64">
        <v>160</v>
      </c>
      <c r="BC23" s="254">
        <v>583451</v>
      </c>
      <c r="BD23" s="254">
        <f t="shared" si="36"/>
        <v>3646.5687499999999</v>
      </c>
      <c r="BE23" s="13">
        <f t="shared" si="21"/>
        <v>5.7333458745780712</v>
      </c>
      <c r="BG23" s="4">
        <f t="shared" si="22"/>
        <v>-8.1990030426620049</v>
      </c>
      <c r="BH23" s="4">
        <f t="shared" si="23"/>
        <v>-8.8130417056501873</v>
      </c>
      <c r="BI23" s="4">
        <f t="shared" si="24"/>
        <v>-0.66888016834232666</v>
      </c>
      <c r="BJ23" s="4">
        <f t="shared" si="25"/>
        <v>-5.3254437869822491</v>
      </c>
      <c r="BK23" s="4">
        <f t="shared" si="26"/>
        <v>-19.573365313704002</v>
      </c>
      <c r="BL23" s="4">
        <f t="shared" si="27"/>
        <v>-15.049367112599862</v>
      </c>
      <c r="BM23" s="4">
        <f t="shared" si="28"/>
        <v>-11.80028790226744</v>
      </c>
      <c r="BO23" s="4">
        <f t="shared" si="29"/>
        <v>-37.678918209211041</v>
      </c>
      <c r="BP23" s="4">
        <f t="shared" si="30"/>
        <v>-67.844219073240367</v>
      </c>
      <c r="BQ23" s="4">
        <f t="shared" si="31"/>
        <v>-48.403044358719306</v>
      </c>
      <c r="BR23" s="4">
        <f t="shared" si="32"/>
        <v>-82.551799345692473</v>
      </c>
      <c r="BS23" s="4">
        <f t="shared" si="33"/>
        <v>-87.604038682046735</v>
      </c>
      <c r="BT23" s="4">
        <f t="shared" si="34"/>
        <v>-28.955646696480375</v>
      </c>
      <c r="BU23" s="4">
        <f t="shared" si="35"/>
        <v>-61.450286820316357</v>
      </c>
    </row>
    <row r="24" spans="1:73" x14ac:dyDescent="0.25">
      <c r="A24" s="210" t="s">
        <v>15</v>
      </c>
      <c r="B24" s="7">
        <v>4</v>
      </c>
      <c r="C24" s="156">
        <v>13804540</v>
      </c>
      <c r="D24" s="156">
        <v>37292013104</v>
      </c>
      <c r="E24" s="237">
        <f t="shared" si="2"/>
        <v>2701.4310584778632</v>
      </c>
      <c r="F24" s="156">
        <v>23870</v>
      </c>
      <c r="G24" s="235">
        <v>151982227</v>
      </c>
      <c r="H24" s="87">
        <f t="shared" si="3"/>
        <v>6367.0811478843734</v>
      </c>
      <c r="I24" s="259">
        <f t="shared" si="4"/>
        <v>40.754631984106574</v>
      </c>
      <c r="J24" s="259"/>
      <c r="K24" s="64">
        <v>12783809</v>
      </c>
      <c r="L24" s="237">
        <v>33857795088</v>
      </c>
      <c r="M24" s="254">
        <f t="shared" si="5"/>
        <v>2648.4903746606351</v>
      </c>
      <c r="N24" s="64">
        <v>19084</v>
      </c>
      <c r="O24" s="237">
        <v>114224831</v>
      </c>
      <c r="P24" s="254">
        <f t="shared" si="6"/>
        <v>5985.3715678054914</v>
      </c>
      <c r="Q24" s="13">
        <f t="shared" si="7"/>
        <v>33.73664194703688</v>
      </c>
      <c r="S24" s="64">
        <v>12054680</v>
      </c>
      <c r="T24" s="254">
        <v>31299366649</v>
      </c>
      <c r="U24" s="254">
        <f t="shared" si="8"/>
        <v>2596.449399652251</v>
      </c>
      <c r="V24" s="64">
        <v>14409</v>
      </c>
      <c r="W24" s="64">
        <v>67612946</v>
      </c>
      <c r="X24" s="64">
        <f t="shared" si="9"/>
        <v>4692.4107155250194</v>
      </c>
      <c r="Y24" s="259">
        <f t="shared" si="10"/>
        <v>21.602017305407745</v>
      </c>
      <c r="Z24" s="259"/>
      <c r="AA24" s="64">
        <v>10772556</v>
      </c>
      <c r="AB24" s="64">
        <v>29294992455</v>
      </c>
      <c r="AC24" s="254">
        <f t="shared" si="11"/>
        <v>2719.4096233985697</v>
      </c>
      <c r="AD24" s="64">
        <v>9905</v>
      </c>
      <c r="AE24" s="64">
        <v>49576524</v>
      </c>
      <c r="AF24" s="254">
        <f t="shared" si="12"/>
        <v>5005.2018172640082</v>
      </c>
      <c r="AG24" s="13">
        <f t="shared" si="13"/>
        <v>16.923207635623882</v>
      </c>
      <c r="AH24" s="13"/>
      <c r="AI24" s="64">
        <v>9722455</v>
      </c>
      <c r="AJ24" s="254">
        <v>28020682170</v>
      </c>
      <c r="AK24" s="254">
        <f t="shared" si="14"/>
        <v>2882.0583042040307</v>
      </c>
      <c r="AL24" s="64">
        <v>8648</v>
      </c>
      <c r="AM24" s="451">
        <v>39509871</v>
      </c>
      <c r="AN24" s="254">
        <f t="shared" si="15"/>
        <v>4568.6714847363555</v>
      </c>
      <c r="AO24" s="13">
        <f t="shared" si="16"/>
        <v>14.100253077457465</v>
      </c>
      <c r="AP24" s="13"/>
      <c r="AQ24" s="237">
        <v>8955879</v>
      </c>
      <c r="AR24" s="254">
        <v>25240493025</v>
      </c>
      <c r="AS24" s="254">
        <f t="shared" si="17"/>
        <v>2818.3155472511407</v>
      </c>
      <c r="AT24" s="237">
        <v>4562</v>
      </c>
      <c r="AU24" s="254">
        <v>23137620</v>
      </c>
      <c r="AV24" s="254">
        <f t="shared" si="18"/>
        <v>5071.8149934239373</v>
      </c>
      <c r="AW24" s="13">
        <f t="shared" si="19"/>
        <v>9.1668653132420346</v>
      </c>
      <c r="AX24" s="13"/>
      <c r="AY24" s="254">
        <v>8089048</v>
      </c>
      <c r="AZ24" s="254">
        <v>22985689305</v>
      </c>
      <c r="BA24" s="254">
        <f t="shared" si="20"/>
        <v>2841.5815192344021</v>
      </c>
      <c r="BB24" s="64">
        <v>1794</v>
      </c>
      <c r="BC24" s="254">
        <v>8585217</v>
      </c>
      <c r="BD24" s="254">
        <f t="shared" si="36"/>
        <v>4785.5167224080269</v>
      </c>
      <c r="BE24" s="13">
        <f t="shared" si="21"/>
        <v>3.7350269927004041</v>
      </c>
      <c r="BG24" s="4">
        <f t="shared" si="22"/>
        <v>-9.6789047730546596</v>
      </c>
      <c r="BH24" s="4">
        <f t="shared" si="23"/>
        <v>-8.9332792262285849</v>
      </c>
      <c r="BI24" s="4">
        <f t="shared" si="24"/>
        <v>0.82552757465195625</v>
      </c>
      <c r="BJ24" s="4">
        <f t="shared" si="25"/>
        <v>-60.675142481367814</v>
      </c>
      <c r="BK24" s="4">
        <f t="shared" si="26"/>
        <v>-62.894986606228301</v>
      </c>
      <c r="BL24" s="4">
        <f t="shared" si="27"/>
        <v>-5.6448879027945962</v>
      </c>
      <c r="BM24" s="4">
        <f t="shared" si="28"/>
        <v>-59.255133951788785</v>
      </c>
      <c r="BO24" s="4">
        <f t="shared" si="29"/>
        <v>-41.402987712737982</v>
      </c>
      <c r="BP24" s="4">
        <f t="shared" si="30"/>
        <v>-38.362969998703242</v>
      </c>
      <c r="BQ24" s="4">
        <f t="shared" si="31"/>
        <v>5.1880080491673732</v>
      </c>
      <c r="BR24" s="4">
        <f t="shared" si="32"/>
        <v>-92.484289903644751</v>
      </c>
      <c r="BS24" s="4">
        <f t="shared" si="33"/>
        <v>-94.351170416788278</v>
      </c>
      <c r="BT24" s="4">
        <f t="shared" si="34"/>
        <v>-24.839708945783766</v>
      </c>
      <c r="BU24" s="4">
        <f t="shared" si="35"/>
        <v>-90.83533132097233</v>
      </c>
    </row>
    <row r="25" spans="1:73" x14ac:dyDescent="0.25">
      <c r="A25" s="210" t="s">
        <v>16</v>
      </c>
      <c r="B25" s="7">
        <v>4</v>
      </c>
      <c r="C25" s="156">
        <v>12578489</v>
      </c>
      <c r="D25" s="156">
        <v>27209872309</v>
      </c>
      <c r="E25" s="237">
        <f t="shared" si="2"/>
        <v>2163.20674995224</v>
      </c>
      <c r="F25" s="156">
        <v>10744</v>
      </c>
      <c r="G25" s="235">
        <v>55328320</v>
      </c>
      <c r="H25" s="87">
        <f t="shared" si="3"/>
        <v>5149.6947133283693</v>
      </c>
      <c r="I25" s="259">
        <f t="shared" si="4"/>
        <v>20.333913872024851</v>
      </c>
      <c r="J25" s="259"/>
      <c r="K25" s="64">
        <v>11937633</v>
      </c>
      <c r="L25" s="237">
        <v>24834542543</v>
      </c>
      <c r="M25" s="254">
        <f t="shared" si="5"/>
        <v>2080.357349149534</v>
      </c>
      <c r="N25" s="64">
        <v>8324</v>
      </c>
      <c r="O25" s="237">
        <v>42565685</v>
      </c>
      <c r="P25" s="254">
        <f t="shared" si="6"/>
        <v>5113.6094425756846</v>
      </c>
      <c r="Q25" s="13">
        <f t="shared" si="7"/>
        <v>17.139709711302011</v>
      </c>
      <c r="S25" s="64">
        <v>11390541</v>
      </c>
      <c r="T25" s="254">
        <v>23733870635</v>
      </c>
      <c r="U25" s="254">
        <f t="shared" si="8"/>
        <v>2083.6473557313916</v>
      </c>
      <c r="V25" s="64">
        <v>6559</v>
      </c>
      <c r="W25" s="64">
        <v>30213951</v>
      </c>
      <c r="X25" s="64">
        <f t="shared" si="9"/>
        <v>4606.4874218630885</v>
      </c>
      <c r="Y25" s="259">
        <f t="shared" si="10"/>
        <v>12.730309128526182</v>
      </c>
      <c r="Z25" s="259"/>
      <c r="AA25" s="64">
        <v>10409878</v>
      </c>
      <c r="AB25" s="64">
        <v>22903151901</v>
      </c>
      <c r="AC25" s="254">
        <f t="shared" si="11"/>
        <v>2200.1364378141607</v>
      </c>
      <c r="AD25" s="64">
        <v>4489</v>
      </c>
      <c r="AE25" s="64">
        <v>19849935</v>
      </c>
      <c r="AF25" s="254">
        <f t="shared" si="12"/>
        <v>4421.9057696591672</v>
      </c>
      <c r="AG25" s="13">
        <f t="shared" si="13"/>
        <v>8.6669009950256282</v>
      </c>
      <c r="AH25" s="13"/>
      <c r="AI25" s="64">
        <v>9596549</v>
      </c>
      <c r="AJ25" s="254">
        <v>21169832861</v>
      </c>
      <c r="AK25" s="254">
        <f t="shared" si="14"/>
        <v>2205.9839282850535</v>
      </c>
      <c r="AL25" s="64">
        <v>3666</v>
      </c>
      <c r="AM25" s="451">
        <v>17605324</v>
      </c>
      <c r="AN25" s="254">
        <f t="shared" si="15"/>
        <v>4802.3251500272781</v>
      </c>
      <c r="AO25" s="13">
        <f t="shared" si="16"/>
        <v>8.3162319304056975</v>
      </c>
      <c r="AP25" s="13"/>
      <c r="AQ25" s="237">
        <v>9240184</v>
      </c>
      <c r="AR25" s="254">
        <v>20289279826</v>
      </c>
      <c r="AS25" s="254">
        <f t="shared" si="17"/>
        <v>2195.7657797723509</v>
      </c>
      <c r="AT25" s="237">
        <v>1937</v>
      </c>
      <c r="AU25" s="254">
        <v>8373937</v>
      </c>
      <c r="AV25" s="254">
        <f t="shared" si="18"/>
        <v>4323.1476510067114</v>
      </c>
      <c r="AW25" s="13">
        <f t="shared" si="19"/>
        <v>4.1272716783515859</v>
      </c>
      <c r="AX25" s="13"/>
      <c r="AY25" s="254">
        <v>8595305</v>
      </c>
      <c r="AZ25" s="254">
        <v>18743651423</v>
      </c>
      <c r="BA25" s="254">
        <f t="shared" si="20"/>
        <v>2180.6848533007264</v>
      </c>
      <c r="BB25" s="64">
        <v>1082</v>
      </c>
      <c r="BC25" s="254">
        <v>5973201</v>
      </c>
      <c r="BD25" s="254">
        <f t="shared" si="36"/>
        <v>5520.5184842883546</v>
      </c>
      <c r="BE25" s="13">
        <f t="shared" si="21"/>
        <v>3.186786216409462</v>
      </c>
      <c r="BG25" s="4">
        <f t="shared" si="22"/>
        <v>-6.9790709795389354</v>
      </c>
      <c r="BH25" s="4">
        <f t="shared" si="23"/>
        <v>-7.6179559661813698</v>
      </c>
      <c r="BI25" s="4">
        <f t="shared" si="24"/>
        <v>-0.68681854005339382</v>
      </c>
      <c r="BJ25" s="4">
        <f t="shared" si="25"/>
        <v>-44.140423335054209</v>
      </c>
      <c r="BK25" s="4">
        <f t="shared" si="26"/>
        <v>-28.669143319325187</v>
      </c>
      <c r="BL25" s="4">
        <f t="shared" si="27"/>
        <v>27.696736959766273</v>
      </c>
      <c r="BM25" s="4">
        <f t="shared" si="28"/>
        <v>-22.787098481429496</v>
      </c>
      <c r="BO25" s="4">
        <f t="shared" si="29"/>
        <v>-31.666633408829949</v>
      </c>
      <c r="BP25" s="4">
        <f t="shared" si="30"/>
        <v>-31.114518987285706</v>
      </c>
      <c r="BQ25" s="4">
        <f t="shared" si="31"/>
        <v>0.80797193097110775</v>
      </c>
      <c r="BR25" s="4">
        <f t="shared" si="32"/>
        <v>-89.929262844378258</v>
      </c>
      <c r="BS25" s="4">
        <f t="shared" si="33"/>
        <v>-89.20408029739562</v>
      </c>
      <c r="BT25" s="4">
        <f t="shared" si="34"/>
        <v>7.2008884332545815</v>
      </c>
      <c r="BU25" s="4">
        <f t="shared" si="35"/>
        <v>-84.327728363235551</v>
      </c>
    </row>
    <row r="26" spans="1:73" x14ac:dyDescent="0.25">
      <c r="A26" s="210" t="s">
        <v>17</v>
      </c>
      <c r="B26" s="7">
        <v>4</v>
      </c>
      <c r="C26" s="156">
        <v>1548973</v>
      </c>
      <c r="D26" s="156">
        <v>3144138914</v>
      </c>
      <c r="E26" s="237">
        <f t="shared" si="2"/>
        <v>2029.8216392409681</v>
      </c>
      <c r="F26" s="156">
        <v>1334</v>
      </c>
      <c r="G26" s="235">
        <v>6407912</v>
      </c>
      <c r="H26" s="87">
        <f t="shared" si="3"/>
        <v>4803.5322338830583</v>
      </c>
      <c r="I26" s="259">
        <f t="shared" si="4"/>
        <v>20.380499002341473</v>
      </c>
      <c r="J26" s="259"/>
      <c r="K26" s="64">
        <v>1461793</v>
      </c>
      <c r="L26" s="237">
        <v>2856604003</v>
      </c>
      <c r="M26" s="254">
        <f t="shared" si="5"/>
        <v>1954.1781928084208</v>
      </c>
      <c r="N26" s="64">
        <v>1113</v>
      </c>
      <c r="O26" s="237">
        <v>4440323</v>
      </c>
      <c r="P26" s="254">
        <f t="shared" si="6"/>
        <v>3989.5085354896673</v>
      </c>
      <c r="Q26" s="13">
        <f t="shared" si="7"/>
        <v>15.544062093789625</v>
      </c>
      <c r="S26" s="64">
        <v>1419946</v>
      </c>
      <c r="T26" s="254">
        <v>2852107253</v>
      </c>
      <c r="U26" s="254">
        <f t="shared" si="8"/>
        <v>2008.6026179868811</v>
      </c>
      <c r="V26" s="64">
        <v>682</v>
      </c>
      <c r="W26" s="64">
        <v>3407469</v>
      </c>
      <c r="X26" s="64">
        <f t="shared" si="9"/>
        <v>4996.2888563049855</v>
      </c>
      <c r="Y26" s="259">
        <f t="shared" si="10"/>
        <v>11.947197975867986</v>
      </c>
      <c r="Z26" s="259"/>
      <c r="AA26" s="64">
        <v>1303991</v>
      </c>
      <c r="AB26" s="64">
        <v>2710383592</v>
      </c>
      <c r="AC26" s="254">
        <f t="shared" si="11"/>
        <v>2078.5293702180461</v>
      </c>
      <c r="AD26" s="64">
        <v>562</v>
      </c>
      <c r="AE26" s="64">
        <v>2206975</v>
      </c>
      <c r="AF26" s="254">
        <f t="shared" si="12"/>
        <v>3927.0017793594307</v>
      </c>
      <c r="AG26" s="13">
        <f t="shared" si="13"/>
        <v>8.1426666192716528</v>
      </c>
      <c r="AH26" s="13"/>
      <c r="AI26" s="64">
        <v>1204165</v>
      </c>
      <c r="AJ26" s="254">
        <v>2531366297</v>
      </c>
      <c r="AK26" s="254">
        <f t="shared" si="14"/>
        <v>2102.1756129766268</v>
      </c>
      <c r="AL26" s="64">
        <v>685</v>
      </c>
      <c r="AM26" s="451">
        <v>2734573</v>
      </c>
      <c r="AN26" s="254">
        <f t="shared" si="15"/>
        <v>3992.0773722627737</v>
      </c>
      <c r="AO26" s="13">
        <f t="shared" si="16"/>
        <v>10.802755030912857</v>
      </c>
      <c r="AP26" s="13"/>
      <c r="AQ26" s="237">
        <v>1152604</v>
      </c>
      <c r="AR26" s="254">
        <v>2429767405</v>
      </c>
      <c r="AS26" s="254">
        <f t="shared" si="17"/>
        <v>2108.0678229469963</v>
      </c>
      <c r="AT26" s="237">
        <v>601</v>
      </c>
      <c r="AU26" s="254">
        <v>2511342</v>
      </c>
      <c r="AV26" s="254">
        <f t="shared" si="18"/>
        <v>4178.6056572379366</v>
      </c>
      <c r="AW26" s="13">
        <f t="shared" si="19"/>
        <v>10.335730057256242</v>
      </c>
      <c r="AX26" s="13"/>
      <c r="AY26" s="254">
        <v>1075380</v>
      </c>
      <c r="AZ26" s="254">
        <v>2314416679</v>
      </c>
      <c r="BA26" s="254">
        <f t="shared" si="20"/>
        <v>2152.1849755435287</v>
      </c>
      <c r="BB26" s="64">
        <v>359</v>
      </c>
      <c r="BC26" s="254">
        <v>1424310</v>
      </c>
      <c r="BD26" s="254">
        <f t="shared" si="36"/>
        <v>3967.4373259052923</v>
      </c>
      <c r="BE26" s="13">
        <f t="shared" si="21"/>
        <v>6.1540776685700678</v>
      </c>
      <c r="BG26" s="4">
        <f t="shared" si="22"/>
        <v>-6.6999593962887518</v>
      </c>
      <c r="BH26" s="4">
        <f t="shared" si="23"/>
        <v>-4.7473978687272744</v>
      </c>
      <c r="BI26" s="4">
        <f t="shared" si="24"/>
        <v>2.092776717916899</v>
      </c>
      <c r="BJ26" s="4">
        <f t="shared" si="25"/>
        <v>-40.266222961730449</v>
      </c>
      <c r="BK26" s="4">
        <f t="shared" si="26"/>
        <v>-43.284905042801817</v>
      </c>
      <c r="BL26" s="4">
        <f t="shared" si="27"/>
        <v>-5.053559695609728</v>
      </c>
      <c r="BM26" s="4">
        <f t="shared" si="28"/>
        <v>-40.458219840507816</v>
      </c>
      <c r="BO26" s="4">
        <f t="shared" si="29"/>
        <v>-30.574645264959425</v>
      </c>
      <c r="BP26" s="4">
        <f t="shared" si="30"/>
        <v>-26.389490340438567</v>
      </c>
      <c r="BQ26" s="4">
        <f t="shared" si="31"/>
        <v>6.0282802162025009</v>
      </c>
      <c r="BR26" s="4">
        <f t="shared" si="32"/>
        <v>-73.088455772113946</v>
      </c>
      <c r="BS26" s="4">
        <f t="shared" si="33"/>
        <v>-77.77263483019118</v>
      </c>
      <c r="BT26" s="4">
        <f t="shared" si="34"/>
        <v>-17.405835274303705</v>
      </c>
      <c r="BU26" s="4">
        <f t="shared" si="35"/>
        <v>-69.80408738832628</v>
      </c>
    </row>
    <row r="27" spans="1:73" x14ac:dyDescent="0.25">
      <c r="A27" s="210" t="s">
        <v>18</v>
      </c>
      <c r="B27" s="7">
        <v>4</v>
      </c>
      <c r="C27" s="156">
        <v>4389283</v>
      </c>
      <c r="D27" s="156">
        <v>8885439666</v>
      </c>
      <c r="E27" s="237">
        <f t="shared" si="2"/>
        <v>2024.3487754150278</v>
      </c>
      <c r="F27" s="156">
        <v>6905</v>
      </c>
      <c r="G27" s="235">
        <v>37496752</v>
      </c>
      <c r="H27" s="87">
        <f t="shared" si="3"/>
        <v>5430.3768283852278</v>
      </c>
      <c r="I27" s="259">
        <f t="shared" si="4"/>
        <v>42.200221271526665</v>
      </c>
      <c r="J27" s="259"/>
      <c r="K27" s="64">
        <v>4070696</v>
      </c>
      <c r="L27" s="237">
        <v>7863478740</v>
      </c>
      <c r="M27" s="254">
        <f t="shared" si="5"/>
        <v>1931.728318695378</v>
      </c>
      <c r="N27" s="64">
        <v>5735</v>
      </c>
      <c r="O27" s="237">
        <v>34311323</v>
      </c>
      <c r="P27" s="254">
        <f t="shared" si="6"/>
        <v>5982.7938971229296</v>
      </c>
      <c r="Q27" s="13">
        <f t="shared" si="7"/>
        <v>43.633770923121993</v>
      </c>
      <c r="S27" s="64">
        <v>3931973</v>
      </c>
      <c r="T27" s="254">
        <v>7682455062</v>
      </c>
      <c r="U27" s="254">
        <f t="shared" si="8"/>
        <v>1953.8422725690132</v>
      </c>
      <c r="V27" s="64">
        <v>4227</v>
      </c>
      <c r="W27" s="64">
        <v>15880434</v>
      </c>
      <c r="X27" s="64">
        <f t="shared" si="9"/>
        <v>3756.9041873669271</v>
      </c>
      <c r="Y27" s="259">
        <f t="shared" si="10"/>
        <v>20.671040535661518</v>
      </c>
      <c r="Z27" s="259"/>
      <c r="AA27" s="64">
        <v>3594053</v>
      </c>
      <c r="AB27" s="64">
        <v>7264502662</v>
      </c>
      <c r="AC27" s="254">
        <f t="shared" si="11"/>
        <v>2021.2564094074294</v>
      </c>
      <c r="AD27" s="64">
        <v>2871</v>
      </c>
      <c r="AE27" s="64">
        <v>10768519</v>
      </c>
      <c r="AF27" s="254">
        <f t="shared" si="12"/>
        <v>3750.7903169627307</v>
      </c>
      <c r="AG27" s="13">
        <f t="shared" si="13"/>
        <v>14.823477257884718</v>
      </c>
      <c r="AH27" s="13"/>
      <c r="AI27" s="64">
        <v>3269924</v>
      </c>
      <c r="AJ27" s="254">
        <v>6639408925</v>
      </c>
      <c r="AK27" s="254">
        <f t="shared" si="14"/>
        <v>2030.4474737027526</v>
      </c>
      <c r="AL27" s="64">
        <v>3047</v>
      </c>
      <c r="AM27" s="451">
        <v>13139106</v>
      </c>
      <c r="AN27" s="254">
        <f t="shared" si="15"/>
        <v>4312.1450607154575</v>
      </c>
      <c r="AO27" s="13">
        <f t="shared" si="16"/>
        <v>19.789571855600084</v>
      </c>
      <c r="AP27" s="13"/>
      <c r="AQ27" s="237">
        <v>3070064</v>
      </c>
      <c r="AR27" s="254">
        <v>6248829016</v>
      </c>
      <c r="AS27" s="254">
        <f t="shared" si="17"/>
        <v>2035.4067589470449</v>
      </c>
      <c r="AT27" s="237">
        <v>1851</v>
      </c>
      <c r="AU27" s="254">
        <v>7364710</v>
      </c>
      <c r="AV27" s="254">
        <f t="shared" si="18"/>
        <v>3978.7736358725015</v>
      </c>
      <c r="AW27" s="13">
        <f t="shared" si="19"/>
        <v>11.785744146851851</v>
      </c>
      <c r="AX27" s="13"/>
      <c r="AY27" s="254">
        <v>2840661</v>
      </c>
      <c r="AZ27" s="254">
        <v>5758815762</v>
      </c>
      <c r="BA27" s="254">
        <f t="shared" si="20"/>
        <v>2027.2801865481308</v>
      </c>
      <c r="BB27" s="64">
        <v>1115</v>
      </c>
      <c r="BC27" s="254">
        <v>4342335</v>
      </c>
      <c r="BD27" s="254">
        <f t="shared" si="36"/>
        <v>3894.4708520179374</v>
      </c>
      <c r="BE27" s="13">
        <f t="shared" si="21"/>
        <v>7.5403263091923165</v>
      </c>
      <c r="BG27" s="4">
        <f t="shared" si="22"/>
        <v>-7.4722546500659268</v>
      </c>
      <c r="BH27" s="4">
        <f t="shared" si="23"/>
        <v>-7.8416812613264177</v>
      </c>
      <c r="BI27" s="4">
        <f t="shared" si="24"/>
        <v>-0.39926036224415806</v>
      </c>
      <c r="BJ27" s="4">
        <f t="shared" si="25"/>
        <v>-39.762290653700703</v>
      </c>
      <c r="BK27" s="4">
        <f t="shared" si="26"/>
        <v>-41.038615234001071</v>
      </c>
      <c r="BL27" s="4">
        <f t="shared" si="27"/>
        <v>-2.1188132718708275</v>
      </c>
      <c r="BM27" s="4">
        <f t="shared" si="28"/>
        <v>-36.021635840394083</v>
      </c>
      <c r="BO27" s="4">
        <f t="shared" si="29"/>
        <v>-35.281890003447032</v>
      </c>
      <c r="BP27" s="4">
        <f t="shared" si="30"/>
        <v>-35.188173253417936</v>
      </c>
      <c r="BQ27" s="4">
        <f t="shared" si="31"/>
        <v>0.14480761263591999</v>
      </c>
      <c r="BR27" s="4">
        <f t="shared" si="32"/>
        <v>-83.852280955829102</v>
      </c>
      <c r="BS27" s="4">
        <f t="shared" si="33"/>
        <v>-88.419436968833992</v>
      </c>
      <c r="BT27" s="4">
        <f t="shared" si="34"/>
        <v>-28.283598448249975</v>
      </c>
      <c r="BU27" s="4">
        <f t="shared" si="35"/>
        <v>-82.132021866245694</v>
      </c>
    </row>
    <row r="28" spans="1:73" x14ac:dyDescent="0.25">
      <c r="A28" s="210" t="s">
        <v>19</v>
      </c>
      <c r="B28" s="7">
        <v>5</v>
      </c>
      <c r="C28" s="156">
        <v>15140016</v>
      </c>
      <c r="D28" s="156">
        <v>29212805871</v>
      </c>
      <c r="E28" s="237">
        <f t="shared" si="2"/>
        <v>1929.5095772025604</v>
      </c>
      <c r="F28" s="156">
        <v>19286</v>
      </c>
      <c r="G28" s="235">
        <v>91226973</v>
      </c>
      <c r="H28" s="87">
        <f t="shared" si="3"/>
        <v>4730.2174115939024</v>
      </c>
      <c r="I28" s="259">
        <f t="shared" si="4"/>
        <v>31.228418592464756</v>
      </c>
      <c r="J28" s="259"/>
      <c r="K28" s="273">
        <v>13983562</v>
      </c>
      <c r="L28" s="237">
        <v>26585465866</v>
      </c>
      <c r="M28" s="254">
        <f t="shared" si="5"/>
        <v>1901.1941210687235</v>
      </c>
      <c r="N28" s="64">
        <v>14501</v>
      </c>
      <c r="O28" s="237">
        <v>56981351</v>
      </c>
      <c r="P28" s="254">
        <f t="shared" si="6"/>
        <v>3929.4773463899041</v>
      </c>
      <c r="Q28" s="13">
        <f t="shared" si="7"/>
        <v>21.433271580496594</v>
      </c>
      <c r="S28" s="64">
        <v>13147717</v>
      </c>
      <c r="T28" s="254">
        <v>25319015752</v>
      </c>
      <c r="U28" s="254">
        <f t="shared" si="8"/>
        <v>1925.7347684012366</v>
      </c>
      <c r="V28" s="64">
        <v>11583</v>
      </c>
      <c r="W28" s="64">
        <v>45694210</v>
      </c>
      <c r="X28" s="64">
        <f t="shared" si="9"/>
        <v>3944.9374082707418</v>
      </c>
      <c r="Y28" s="259">
        <f t="shared" si="10"/>
        <v>18.047387958353209</v>
      </c>
      <c r="Z28" s="259"/>
      <c r="AA28" s="64">
        <v>11830879</v>
      </c>
      <c r="AB28" s="64">
        <v>23453824594</v>
      </c>
      <c r="AC28" s="254">
        <f t="shared" si="11"/>
        <v>1982.4245175696583</v>
      </c>
      <c r="AD28" s="64">
        <v>8507</v>
      </c>
      <c r="AE28" s="64">
        <v>39273154</v>
      </c>
      <c r="AF28" s="254">
        <f t="shared" si="12"/>
        <v>4616.5691783237335</v>
      </c>
      <c r="AG28" s="13">
        <f t="shared" si="13"/>
        <v>16.744882627819656</v>
      </c>
      <c r="AH28" s="13"/>
      <c r="AI28" s="64">
        <v>10826159</v>
      </c>
      <c r="AJ28" s="254">
        <v>21964401898</v>
      </c>
      <c r="AK28" s="254">
        <f t="shared" si="14"/>
        <v>2028.8268348913036</v>
      </c>
      <c r="AL28" s="64">
        <v>7638</v>
      </c>
      <c r="AM28" s="451">
        <v>34578914</v>
      </c>
      <c r="AN28" s="254">
        <f t="shared" si="15"/>
        <v>4527.2210002618485</v>
      </c>
      <c r="AO28" s="13">
        <f t="shared" si="16"/>
        <v>15.743162122319676</v>
      </c>
      <c r="AP28" s="13"/>
      <c r="AQ28" s="237">
        <v>10006178</v>
      </c>
      <c r="AR28" s="254">
        <v>20392173874</v>
      </c>
      <c r="AS28" s="254">
        <f t="shared" si="17"/>
        <v>2037.9583367395624</v>
      </c>
      <c r="AT28" s="237">
        <v>4518</v>
      </c>
      <c r="AU28" s="254">
        <v>18152342</v>
      </c>
      <c r="AV28" s="254">
        <f t="shared" si="18"/>
        <v>4017.7826471890216</v>
      </c>
      <c r="AW28" s="13">
        <f t="shared" si="19"/>
        <v>8.9016218242157183</v>
      </c>
      <c r="AX28" s="13"/>
      <c r="AY28" s="254">
        <v>8982807</v>
      </c>
      <c r="AZ28" s="254">
        <v>18609439565</v>
      </c>
      <c r="BA28" s="254">
        <f t="shared" si="20"/>
        <v>2071.6730933882918</v>
      </c>
      <c r="BB28" s="64">
        <v>2343</v>
      </c>
      <c r="BC28" s="254">
        <v>9831109</v>
      </c>
      <c r="BD28" s="254">
        <f t="shared" si="36"/>
        <v>4195.949210413999</v>
      </c>
      <c r="BE28" s="13">
        <f t="shared" si="21"/>
        <v>5.282861402494901</v>
      </c>
      <c r="BG28" s="4">
        <f t="shared" si="22"/>
        <v>-10.227391517520475</v>
      </c>
      <c r="BH28" s="4">
        <f t="shared" si="23"/>
        <v>-8.7422474916859372</v>
      </c>
      <c r="BI28" s="4">
        <f t="shared" si="24"/>
        <v>1.6543398381081813</v>
      </c>
      <c r="BJ28" s="4">
        <f t="shared" si="25"/>
        <v>-48.140770252324039</v>
      </c>
      <c r="BK28" s="4">
        <f t="shared" si="26"/>
        <v>-45.841098630689089</v>
      </c>
      <c r="BL28" s="4">
        <f t="shared" si="27"/>
        <v>4.4344500155982507</v>
      </c>
      <c r="BM28" s="4">
        <f t="shared" si="28"/>
        <v>-40.652821397966434</v>
      </c>
      <c r="BO28" s="4">
        <f t="shared" si="29"/>
        <v>-40.668444471921298</v>
      </c>
      <c r="BP28" s="4">
        <f t="shared" si="30"/>
        <v>-36.296980005354854</v>
      </c>
      <c r="BQ28" s="4">
        <f t="shared" si="31"/>
        <v>7.3678575045915435</v>
      </c>
      <c r="BR28" s="4">
        <f t="shared" si="32"/>
        <v>-87.851291091983825</v>
      </c>
      <c r="BS28" s="4">
        <f t="shared" si="33"/>
        <v>-89.223462451176587</v>
      </c>
      <c r="BT28" s="4">
        <f t="shared" si="34"/>
        <v>-11.294791648908067</v>
      </c>
      <c r="BU28" s="4">
        <f t="shared" si="35"/>
        <v>-83.083160657486417</v>
      </c>
    </row>
    <row r="29" spans="1:73" x14ac:dyDescent="0.25">
      <c r="A29" s="210" t="s">
        <v>20</v>
      </c>
      <c r="B29" s="58">
        <v>5</v>
      </c>
      <c r="C29" s="156">
        <v>5942353</v>
      </c>
      <c r="D29" s="156">
        <v>8400162563</v>
      </c>
      <c r="E29" s="237">
        <f t="shared" si="2"/>
        <v>1413.6088116946266</v>
      </c>
      <c r="F29" s="156">
        <v>3698</v>
      </c>
      <c r="G29" s="235">
        <v>14784735</v>
      </c>
      <c r="H29" s="87">
        <f t="shared" si="3"/>
        <v>3998.0354245538128</v>
      </c>
      <c r="I29" s="259">
        <f t="shared" si="4"/>
        <v>17.600534381467778</v>
      </c>
      <c r="J29" s="259"/>
      <c r="K29" s="273">
        <v>5523284</v>
      </c>
      <c r="L29" s="237">
        <v>7649461051</v>
      </c>
      <c r="M29" s="254">
        <f t="shared" si="5"/>
        <v>1384.9479858359628</v>
      </c>
      <c r="N29" s="64">
        <v>2832</v>
      </c>
      <c r="O29" s="237">
        <v>11191594</v>
      </c>
      <c r="P29" s="254">
        <f t="shared" si="6"/>
        <v>3951.8340395480227</v>
      </c>
      <c r="Q29" s="13">
        <f t="shared" si="7"/>
        <v>14.630565376284835</v>
      </c>
      <c r="S29" s="64">
        <v>5330416</v>
      </c>
      <c r="T29" s="254">
        <v>7578128325</v>
      </c>
      <c r="U29" s="254">
        <f t="shared" si="8"/>
        <v>1421.6767181023019</v>
      </c>
      <c r="V29" s="64">
        <v>2246</v>
      </c>
      <c r="W29" s="64">
        <v>10931248</v>
      </c>
      <c r="X29" s="64">
        <f t="shared" si="9"/>
        <v>4866.9848619768482</v>
      </c>
      <c r="Y29" s="259">
        <f t="shared" si="10"/>
        <v>14.424733299828359</v>
      </c>
      <c r="Z29" s="259"/>
      <c r="AA29" s="64">
        <v>4770004</v>
      </c>
      <c r="AB29" s="64">
        <v>6933003144</v>
      </c>
      <c r="AC29" s="254">
        <f t="shared" si="11"/>
        <v>1453.4585597831783</v>
      </c>
      <c r="AD29" s="64">
        <v>1631</v>
      </c>
      <c r="AE29" s="64">
        <v>7277226</v>
      </c>
      <c r="AF29" s="254">
        <f t="shared" si="12"/>
        <v>4461.8185162477012</v>
      </c>
      <c r="AG29" s="13">
        <f t="shared" si="13"/>
        <v>10.496498918074051</v>
      </c>
      <c r="AH29" s="13"/>
      <c r="AI29" s="64">
        <v>4349642</v>
      </c>
      <c r="AJ29" s="254">
        <v>6398823930</v>
      </c>
      <c r="AK29" s="254">
        <f t="shared" si="14"/>
        <v>1471.1150779765323</v>
      </c>
      <c r="AL29" s="64">
        <v>1354</v>
      </c>
      <c r="AM29" s="451">
        <v>4437282</v>
      </c>
      <c r="AN29" s="254">
        <f t="shared" si="15"/>
        <v>3277.1654357459379</v>
      </c>
      <c r="AO29" s="13">
        <f t="shared" si="16"/>
        <v>6.934527420259867</v>
      </c>
      <c r="AP29" s="13"/>
      <c r="AQ29" s="237">
        <v>4050731</v>
      </c>
      <c r="AR29" s="254">
        <v>6090582969</v>
      </c>
      <c r="AS29" s="254">
        <f t="shared" si="17"/>
        <v>1503.5762604329934</v>
      </c>
      <c r="AT29" s="237">
        <v>1448</v>
      </c>
      <c r="AU29" s="254">
        <v>5997988</v>
      </c>
      <c r="AV29" s="254">
        <f t="shared" si="18"/>
        <v>4142.2569060773485</v>
      </c>
      <c r="AW29" s="13">
        <f t="shared" si="19"/>
        <v>9.8479702690673587</v>
      </c>
      <c r="AX29" s="13"/>
      <c r="AY29" s="254">
        <v>3642747</v>
      </c>
      <c r="AZ29" s="254">
        <v>5549785000</v>
      </c>
      <c r="BA29" s="254">
        <f t="shared" si="20"/>
        <v>1523.5164561250067</v>
      </c>
      <c r="BB29" s="64">
        <v>1185</v>
      </c>
      <c r="BC29" s="254">
        <v>3883617</v>
      </c>
      <c r="BD29" s="254">
        <f t="shared" si="36"/>
        <v>3277.313924050633</v>
      </c>
      <c r="BE29" s="13">
        <f t="shared" si="21"/>
        <v>6.9977791932480269</v>
      </c>
      <c r="BG29" s="4">
        <f t="shared" si="22"/>
        <v>-10.071861103588462</v>
      </c>
      <c r="BH29" s="4">
        <f t="shared" si="23"/>
        <v>-8.8792480416499835</v>
      </c>
      <c r="BI29" s="4">
        <f t="shared" si="24"/>
        <v>1.3261845253044222</v>
      </c>
      <c r="BJ29" s="4">
        <f t="shared" si="25"/>
        <v>-18.162983425414364</v>
      </c>
      <c r="BK29" s="4">
        <f t="shared" si="26"/>
        <v>-35.251337615213636</v>
      </c>
      <c r="BL29" s="4">
        <f t="shared" si="27"/>
        <v>-20.880959381290591</v>
      </c>
      <c r="BM29" s="4">
        <f t="shared" si="28"/>
        <v>-28.941913896428282</v>
      </c>
      <c r="BO29" s="4">
        <f t="shared" si="29"/>
        <v>-38.698576136422723</v>
      </c>
      <c r="BP29" s="4">
        <f t="shared" si="30"/>
        <v>-33.932409541155685</v>
      </c>
      <c r="BQ29" s="4">
        <f t="shared" si="31"/>
        <v>7.7749688259670195</v>
      </c>
      <c r="BR29" s="4">
        <f t="shared" si="32"/>
        <v>-67.955651703623573</v>
      </c>
      <c r="BS29" s="4">
        <f t="shared" si="33"/>
        <v>-73.732251541877474</v>
      </c>
      <c r="BT29" s="4">
        <f t="shared" si="34"/>
        <v>-18.026891309588972</v>
      </c>
      <c r="BU29" s="4">
        <f t="shared" si="35"/>
        <v>-60.241098130428163</v>
      </c>
    </row>
    <row r="30" spans="1:73" x14ac:dyDescent="0.25">
      <c r="A30" s="210"/>
      <c r="B30" s="58"/>
      <c r="C30" s="156"/>
      <c r="E30" s="237"/>
      <c r="F30" s="156"/>
      <c r="H30" s="87"/>
      <c r="I30" s="259"/>
      <c r="J30" s="259"/>
      <c r="K30" s="199"/>
      <c r="M30" s="254"/>
      <c r="N30" s="64"/>
      <c r="O30" s="237"/>
      <c r="P30" s="254"/>
      <c r="Q30" s="13"/>
      <c r="S30" s="64"/>
      <c r="U30" s="254"/>
      <c r="V30" s="64"/>
      <c r="W30" s="64"/>
      <c r="X30" s="64"/>
      <c r="Y30" s="259"/>
      <c r="Z30" s="259"/>
      <c r="AA30" s="64"/>
      <c r="AC30" s="254"/>
      <c r="AD30" s="64"/>
      <c r="AE30" s="64"/>
      <c r="AF30" s="254"/>
      <c r="AG30" s="13"/>
      <c r="AH30" s="13"/>
      <c r="AI30" s="64"/>
      <c r="AK30" s="254"/>
      <c r="AL30" s="64"/>
      <c r="AM30" s="451"/>
      <c r="AN30" s="254"/>
      <c r="AO30" s="13"/>
      <c r="AP30" s="13"/>
      <c r="AQ30" s="237"/>
      <c r="AS30" s="254"/>
      <c r="AT30" s="237"/>
      <c r="AU30" s="254"/>
      <c r="AV30" s="254"/>
      <c r="AW30" s="13"/>
      <c r="AX30" s="13"/>
      <c r="AY30" s="254"/>
      <c r="BA30" s="254"/>
      <c r="BB30" s="64"/>
      <c r="BC30" s="254"/>
      <c r="BD30" s="254"/>
      <c r="BE30" s="13"/>
    </row>
    <row r="31" spans="1:73" s="33" customFormat="1" x14ac:dyDescent="0.25">
      <c r="A31" s="206" t="s">
        <v>38</v>
      </c>
      <c r="B31" s="206"/>
      <c r="C31" s="196">
        <v>71257592</v>
      </c>
      <c r="D31" s="78">
        <v>124972451236</v>
      </c>
      <c r="E31" s="276">
        <v>1753.8124391854274</v>
      </c>
      <c r="F31" s="196">
        <v>60410</v>
      </c>
      <c r="G31" s="203">
        <v>242374540</v>
      </c>
      <c r="H31" s="68">
        <v>4012.1592451580864</v>
      </c>
      <c r="I31" s="260">
        <v>19.394237498174377</v>
      </c>
      <c r="J31" s="260"/>
      <c r="K31" s="199">
        <v>65477792</v>
      </c>
      <c r="L31" s="255">
        <v>110757163069</v>
      </c>
      <c r="M31" s="255">
        <v>1691.5225710268301</v>
      </c>
      <c r="N31" s="199">
        <v>49723</v>
      </c>
      <c r="O31" s="276">
        <v>172630508</v>
      </c>
      <c r="P31" s="255">
        <v>3471.8441767391346</v>
      </c>
      <c r="Q31" s="37">
        <v>15.586396691332178</v>
      </c>
      <c r="R31" s="165"/>
      <c r="S31" s="199">
        <v>59856183</v>
      </c>
      <c r="T31" s="199">
        <v>102634637515</v>
      </c>
      <c r="U31" s="255">
        <v>1714.6873116683701</v>
      </c>
      <c r="V31" s="199">
        <v>40130</v>
      </c>
      <c r="W31" s="65">
        <v>151517781</v>
      </c>
      <c r="X31" s="65">
        <v>3775.6735858460006</v>
      </c>
      <c r="Y31" s="260">
        <v>14.762831015782147</v>
      </c>
      <c r="Z31" s="260"/>
      <c r="AA31" s="65">
        <v>53367403</v>
      </c>
      <c r="AB31" s="65">
        <v>93498490005</v>
      </c>
      <c r="AC31" s="255">
        <v>1751.9775134083252</v>
      </c>
      <c r="AD31" s="199">
        <v>31724</v>
      </c>
      <c r="AE31" s="65">
        <v>105966086</v>
      </c>
      <c r="AF31" s="255">
        <v>3340.2498423906191</v>
      </c>
      <c r="AG31" s="37">
        <v>11.333454261596447</v>
      </c>
      <c r="AH31" s="37"/>
      <c r="AI31" s="199">
        <v>48735149</v>
      </c>
      <c r="AJ31" s="65">
        <v>85477294319</v>
      </c>
      <c r="AK31" s="255">
        <v>1753.9147016663476</v>
      </c>
      <c r="AL31" s="199">
        <v>26107</v>
      </c>
      <c r="AM31" s="478">
        <v>91654713</v>
      </c>
      <c r="AN31" s="255">
        <v>3510.7332516183401</v>
      </c>
      <c r="AO31" s="37">
        <v>10.722697030856635</v>
      </c>
      <c r="AP31" s="37"/>
      <c r="AQ31" s="238">
        <v>43740311</v>
      </c>
      <c r="AR31" s="238">
        <v>77836820487</v>
      </c>
      <c r="AS31" s="238">
        <v>1779.5214233158972</v>
      </c>
      <c r="AT31" s="238">
        <v>20922</v>
      </c>
      <c r="AU31" s="255">
        <v>69488855</v>
      </c>
      <c r="AV31" s="255">
        <v>3321.3294618105342</v>
      </c>
      <c r="AW31" s="37">
        <v>8.927504305190082</v>
      </c>
      <c r="AX31" s="37"/>
      <c r="AY31" s="255">
        <v>37640503</v>
      </c>
      <c r="AZ31" s="255">
        <v>69136509177</v>
      </c>
      <c r="BA31" s="255">
        <v>1836.7583763957671</v>
      </c>
      <c r="BB31" s="199">
        <v>23207</v>
      </c>
      <c r="BC31" s="255">
        <v>69146767</v>
      </c>
      <c r="BD31" s="255">
        <v>2979.565088119964</v>
      </c>
      <c r="BE31" s="37">
        <v>10.001483705660309</v>
      </c>
      <c r="BG31" s="153">
        <v>-13.945506697471814</v>
      </c>
      <c r="BH31" s="153">
        <v>-11.177629373302949</v>
      </c>
      <c r="BI31" s="153">
        <v>3.2164239401634487</v>
      </c>
      <c r="BJ31" s="153">
        <v>10.921518019309817</v>
      </c>
      <c r="BK31" s="153">
        <v>-0.49229189342665097</v>
      </c>
      <c r="BL31" s="153">
        <v>-10.289987115709577</v>
      </c>
      <c r="BM31" s="153">
        <v>12.030007085472477</v>
      </c>
      <c r="BO31" s="153">
        <v>-47.176852397706618</v>
      </c>
      <c r="BP31" s="153">
        <v>-44.678600368939314</v>
      </c>
      <c r="BQ31" s="153">
        <v>4.7294645286507739</v>
      </c>
      <c r="BR31" s="153">
        <v>-61.584174805495785</v>
      </c>
      <c r="BS31" s="153">
        <v>-71.471109548057328</v>
      </c>
      <c r="BT31" s="153">
        <v>-25.736619459565752</v>
      </c>
      <c r="BU31" s="153">
        <v>-48.430642315266212</v>
      </c>
    </row>
    <row r="32" spans="1:73" s="33" customFormat="1" x14ac:dyDescent="0.25">
      <c r="A32" s="206" t="s">
        <v>39</v>
      </c>
      <c r="B32" s="206"/>
      <c r="C32" s="196">
        <v>36797825</v>
      </c>
      <c r="D32" s="78">
        <v>71619488398</v>
      </c>
      <c r="E32" s="276">
        <v>1946.2967824321138</v>
      </c>
      <c r="F32" s="196">
        <v>16344</v>
      </c>
      <c r="G32" s="203">
        <v>107085029</v>
      </c>
      <c r="H32" s="68">
        <v>6551.9474424865393</v>
      </c>
      <c r="I32" s="260">
        <v>14.951939953119016</v>
      </c>
      <c r="J32" s="260"/>
      <c r="K32" s="199">
        <v>33435765</v>
      </c>
      <c r="L32" s="255">
        <v>63942918246</v>
      </c>
      <c r="M32" s="255">
        <v>1912.4108045980106</v>
      </c>
      <c r="N32" s="199">
        <v>12747</v>
      </c>
      <c r="O32" s="276">
        <v>79786541</v>
      </c>
      <c r="P32" s="255">
        <v>6259.2406840825288</v>
      </c>
      <c r="Q32" s="37">
        <v>12.477775989679843</v>
      </c>
      <c r="R32" s="165"/>
      <c r="S32" s="199">
        <v>31098701</v>
      </c>
      <c r="T32" s="199">
        <v>61508718554</v>
      </c>
      <c r="U32" s="255">
        <v>1977.8549127823699</v>
      </c>
      <c r="V32" s="199">
        <v>9687</v>
      </c>
      <c r="W32" s="65">
        <v>52857620</v>
      </c>
      <c r="X32" s="65">
        <v>5456.5520801073608</v>
      </c>
      <c r="Y32" s="260">
        <v>8.5935166985465656</v>
      </c>
      <c r="Z32" s="260"/>
      <c r="AA32" s="65">
        <v>27311825</v>
      </c>
      <c r="AB32" s="65">
        <v>56874372400</v>
      </c>
      <c r="AC32" s="255">
        <v>2082.4083487646835</v>
      </c>
      <c r="AD32" s="199">
        <v>7835</v>
      </c>
      <c r="AE32" s="65">
        <v>40284625</v>
      </c>
      <c r="AF32" s="255">
        <v>5141.6241225271215</v>
      </c>
      <c r="AG32" s="37">
        <v>7.0830891489538441</v>
      </c>
      <c r="AH32" s="37"/>
      <c r="AI32" s="199">
        <v>24232494</v>
      </c>
      <c r="AJ32" s="65">
        <v>49666182939</v>
      </c>
      <c r="AK32" s="255">
        <v>2049.5695960556104</v>
      </c>
      <c r="AL32" s="199">
        <v>5766</v>
      </c>
      <c r="AM32" s="478">
        <v>29300007</v>
      </c>
      <c r="AN32" s="255">
        <v>5081.5133541449877</v>
      </c>
      <c r="AO32" s="37">
        <v>5.8993875240999021</v>
      </c>
      <c r="AP32" s="37"/>
      <c r="AQ32" s="238">
        <v>21991601</v>
      </c>
      <c r="AR32" s="238">
        <v>45525879453</v>
      </c>
      <c r="AS32" s="238">
        <v>2070.1484831868311</v>
      </c>
      <c r="AT32" s="238">
        <v>2962</v>
      </c>
      <c r="AU32" s="255">
        <v>15751707</v>
      </c>
      <c r="AV32" s="255">
        <v>5317.9294395678598</v>
      </c>
      <c r="AW32" s="37">
        <v>3.4599456812826088</v>
      </c>
      <c r="AX32" s="37"/>
      <c r="AY32" s="255">
        <v>19025061</v>
      </c>
      <c r="AZ32" s="255">
        <v>40101944917</v>
      </c>
      <c r="BA32" s="255">
        <v>2107.8484277658822</v>
      </c>
      <c r="BB32" s="199">
        <v>1434</v>
      </c>
      <c r="BC32" s="255">
        <v>10114291</v>
      </c>
      <c r="BD32" s="255">
        <v>7053.2015341701535</v>
      </c>
      <c r="BE32" s="37">
        <v>2.5221447540596351</v>
      </c>
      <c r="BG32" s="153">
        <v>-13.489422620936056</v>
      </c>
      <c r="BH32" s="153">
        <v>-11.913958832139773</v>
      </c>
      <c r="BI32" s="153">
        <v>1.8211227303374409</v>
      </c>
      <c r="BJ32" s="153">
        <v>-51.586765698852119</v>
      </c>
      <c r="BK32" s="153">
        <v>-35.789238588554248</v>
      </c>
      <c r="BL32" s="153">
        <v>32.630596444004411</v>
      </c>
      <c r="BM32" s="153">
        <v>-27.104498556038862</v>
      </c>
      <c r="BO32" s="153">
        <v>-48.298408941289331</v>
      </c>
      <c r="BP32" s="153">
        <v>-44.006937477481536</v>
      </c>
      <c r="BQ32" s="153">
        <v>8.3004630533217902</v>
      </c>
      <c r="BR32" s="153">
        <v>-91.226138032305442</v>
      </c>
      <c r="BS32" s="153">
        <v>-90.55489726766568</v>
      </c>
      <c r="BT32" s="153">
        <v>7.6504595936346913</v>
      </c>
      <c r="BU32" s="153">
        <v>-83.131655410818382</v>
      </c>
    </row>
    <row r="33" spans="1:73" s="33" customFormat="1" x14ac:dyDescent="0.25">
      <c r="A33" s="206" t="s">
        <v>23</v>
      </c>
      <c r="B33" s="206"/>
      <c r="C33" s="196">
        <v>53161123</v>
      </c>
      <c r="D33" s="78">
        <v>89934961669</v>
      </c>
      <c r="E33" s="276">
        <v>1691.7430745208299</v>
      </c>
      <c r="F33" s="196">
        <v>81546</v>
      </c>
      <c r="G33" s="203">
        <v>331011360</v>
      </c>
      <c r="H33" s="68">
        <v>4059.1979986755941</v>
      </c>
      <c r="I33" s="260">
        <v>36.805637524844521</v>
      </c>
      <c r="J33" s="260"/>
      <c r="K33" s="199">
        <v>45972108</v>
      </c>
      <c r="L33" s="255">
        <v>79045300235</v>
      </c>
      <c r="M33" s="255">
        <v>1719.4186578305262</v>
      </c>
      <c r="N33" s="199">
        <v>52991</v>
      </c>
      <c r="O33" s="276">
        <v>191167102</v>
      </c>
      <c r="P33" s="255">
        <v>3607.539053801589</v>
      </c>
      <c r="Q33" s="37">
        <v>24.184499449260645</v>
      </c>
      <c r="R33" s="165"/>
      <c r="S33" s="199">
        <v>42815294</v>
      </c>
      <c r="T33" s="199">
        <v>75006532895</v>
      </c>
      <c r="U33" s="255">
        <v>1751.8630817996952</v>
      </c>
      <c r="V33" s="199">
        <v>42592</v>
      </c>
      <c r="W33" s="65">
        <v>147516258</v>
      </c>
      <c r="X33" s="65">
        <v>3463.4733752817428</v>
      </c>
      <c r="Y33" s="260">
        <v>19.667121290155453</v>
      </c>
      <c r="Z33" s="260"/>
      <c r="AA33" s="65">
        <v>38065683</v>
      </c>
      <c r="AB33" s="65">
        <v>69666010255</v>
      </c>
      <c r="AC33" s="255">
        <v>1830.1526405029958</v>
      </c>
      <c r="AD33" s="199">
        <v>38860</v>
      </c>
      <c r="AE33" s="65">
        <v>117323915</v>
      </c>
      <c r="AF33" s="255">
        <v>3019.1434637159032</v>
      </c>
      <c r="AG33" s="37">
        <v>16.840912027336824</v>
      </c>
      <c r="AH33" s="37"/>
      <c r="AI33" s="199">
        <v>33532466</v>
      </c>
      <c r="AJ33" s="65">
        <v>60441077136</v>
      </c>
      <c r="AK33" s="255">
        <v>1802.4644276385757</v>
      </c>
      <c r="AL33" s="199">
        <v>40048</v>
      </c>
      <c r="AM33" s="478">
        <v>120119832</v>
      </c>
      <c r="AN33" s="255">
        <v>2999.3965241709948</v>
      </c>
      <c r="AO33" s="37">
        <v>19.87387348006974</v>
      </c>
      <c r="AP33" s="37"/>
      <c r="AQ33" s="238">
        <v>30187870</v>
      </c>
      <c r="AR33" s="238">
        <v>54849720803</v>
      </c>
      <c r="AS33" s="238">
        <v>1816.9457071002359</v>
      </c>
      <c r="AT33" s="238">
        <v>30365</v>
      </c>
      <c r="AU33" s="255">
        <v>92385273</v>
      </c>
      <c r="AV33" s="255">
        <v>3042.4921126296722</v>
      </c>
      <c r="AW33" s="37">
        <v>16.843344259091833</v>
      </c>
      <c r="AX33" s="37"/>
      <c r="AY33" s="255">
        <v>26724064</v>
      </c>
      <c r="AZ33" s="255">
        <v>49189301593</v>
      </c>
      <c r="BA33" s="255">
        <v>1840.6370226100341</v>
      </c>
      <c r="BB33" s="199">
        <v>30063</v>
      </c>
      <c r="BC33" s="255">
        <v>82857133</v>
      </c>
      <c r="BD33" s="255">
        <v>2756.1165884974885</v>
      </c>
      <c r="BE33" s="37">
        <v>16.844543491504094</v>
      </c>
      <c r="BG33" s="153">
        <v>-11.474164954334306</v>
      </c>
      <c r="BH33" s="153">
        <v>-10.319868774410249</v>
      </c>
      <c r="BI33" s="153">
        <v>1.3039088299236232</v>
      </c>
      <c r="BJ33" s="153">
        <v>-0.99456611230034575</v>
      </c>
      <c r="BK33" s="153">
        <v>-10.313483622005425</v>
      </c>
      <c r="BL33" s="153">
        <v>-9.412531356890355</v>
      </c>
      <c r="BM33" s="153">
        <v>7.1199186682554287E-3</v>
      </c>
      <c r="BO33" s="153">
        <v>-49.730061195283632</v>
      </c>
      <c r="BP33" s="153">
        <v>-45.305695715935087</v>
      </c>
      <c r="BQ33" s="153">
        <v>8.8012151686435658</v>
      </c>
      <c r="BR33" s="153">
        <v>-63.133691413435365</v>
      </c>
      <c r="BS33" s="153">
        <v>-74.96849262212632</v>
      </c>
      <c r="BT33" s="153">
        <v>-32.101942566075017</v>
      </c>
      <c r="BU33" s="153">
        <v>-54.23379508062127</v>
      </c>
    </row>
    <row r="34" spans="1:73" s="33" customFormat="1" x14ac:dyDescent="0.25">
      <c r="A34" s="206" t="s">
        <v>24</v>
      </c>
      <c r="B34" s="206"/>
      <c r="C34" s="196">
        <v>37252043</v>
      </c>
      <c r="D34" s="78">
        <v>87519363250</v>
      </c>
      <c r="E34" s="276">
        <v>2349.3842539052152</v>
      </c>
      <c r="F34" s="196">
        <v>50066</v>
      </c>
      <c r="G34" s="203">
        <v>287101697</v>
      </c>
      <c r="H34" s="68">
        <v>5734.464446930052</v>
      </c>
      <c r="I34" s="260">
        <v>32.80436309618603</v>
      </c>
      <c r="J34" s="260"/>
      <c r="K34" s="199">
        <v>34825014</v>
      </c>
      <c r="L34" s="255">
        <v>77772137906</v>
      </c>
      <c r="M34" s="255">
        <v>2233.2263213447668</v>
      </c>
      <c r="N34" s="199">
        <v>38990</v>
      </c>
      <c r="O34" s="276">
        <v>217783637</v>
      </c>
      <c r="P34" s="255">
        <v>5585.6280328289304</v>
      </c>
      <c r="Q34" s="37">
        <v>28.00278388427822</v>
      </c>
      <c r="R34" s="165"/>
      <c r="S34" s="199">
        <v>33149604</v>
      </c>
      <c r="T34" s="199">
        <v>73601164077</v>
      </c>
      <c r="U34" s="255">
        <v>2220.2727995483747</v>
      </c>
      <c r="V34" s="199">
        <v>29740</v>
      </c>
      <c r="W34" s="65">
        <v>131733419</v>
      </c>
      <c r="X34" s="65">
        <v>4429.5029926025554</v>
      </c>
      <c r="Y34" s="260">
        <v>17.898279280227587</v>
      </c>
      <c r="Z34" s="260"/>
      <c r="AA34" s="65">
        <v>29887023</v>
      </c>
      <c r="AB34" s="65">
        <v>69315184518</v>
      </c>
      <c r="AC34" s="255">
        <v>2319.2401771832542</v>
      </c>
      <c r="AD34" s="199">
        <v>20854</v>
      </c>
      <c r="AE34" s="65">
        <v>95040849</v>
      </c>
      <c r="AF34" s="255">
        <v>4557.4397717464271</v>
      </c>
      <c r="AG34" s="37">
        <v>13.711403880822026</v>
      </c>
      <c r="AH34" s="37"/>
      <c r="AI34" s="199">
        <v>27311726</v>
      </c>
      <c r="AJ34" s="65">
        <v>65011157752</v>
      </c>
      <c r="AK34" s="255">
        <v>2380.3386776800558</v>
      </c>
      <c r="AL34" s="199">
        <v>18529</v>
      </c>
      <c r="AM34" s="478">
        <v>83851658</v>
      </c>
      <c r="AN34" s="255">
        <v>4525.4281396729448</v>
      </c>
      <c r="AO34" s="37">
        <v>12.898041028567961</v>
      </c>
      <c r="AP34" s="37"/>
      <c r="AQ34" s="238">
        <v>25597623</v>
      </c>
      <c r="AR34" s="238">
        <v>60348845505</v>
      </c>
      <c r="AS34" s="238">
        <v>2357.5956839820633</v>
      </c>
      <c r="AT34" s="238">
        <v>10295</v>
      </c>
      <c r="AU34" s="255">
        <v>46770666</v>
      </c>
      <c r="AV34" s="255">
        <v>4543.0467217095675</v>
      </c>
      <c r="AW34" s="37">
        <v>7.7500514895724013</v>
      </c>
      <c r="AX34" s="37"/>
      <c r="AY34" s="255">
        <v>23558881</v>
      </c>
      <c r="AZ34" s="255">
        <v>55369158593</v>
      </c>
      <c r="BA34" s="255">
        <v>2350.2456926116311</v>
      </c>
      <c r="BB34" s="199">
        <v>5338</v>
      </c>
      <c r="BC34" s="255">
        <v>24327853</v>
      </c>
      <c r="BD34" s="255">
        <v>4557.484638441364</v>
      </c>
      <c r="BE34" s="37">
        <v>4.3937552273145117</v>
      </c>
      <c r="BG34" s="153">
        <v>-7.9645754607761825</v>
      </c>
      <c r="BH34" s="153">
        <v>-8.2515031900443301</v>
      </c>
      <c r="BI34" s="153">
        <v>-0.31175792441296962</v>
      </c>
      <c r="BJ34" s="153">
        <v>-48.149587178241866</v>
      </c>
      <c r="BK34" s="153">
        <v>-47.984805262341148</v>
      </c>
      <c r="BL34" s="153">
        <v>0.3178025148366409</v>
      </c>
      <c r="BM34" s="153">
        <v>-43.306760823121557</v>
      </c>
      <c r="BO34" s="153">
        <v>-36.758150418756898</v>
      </c>
      <c r="BP34" s="153">
        <v>-36.734961799439283</v>
      </c>
      <c r="BQ34" s="153">
        <v>3.6666573591948706E-2</v>
      </c>
      <c r="BR34" s="153">
        <v>-89.338073742659688</v>
      </c>
      <c r="BS34" s="153">
        <v>-91.526398745041206</v>
      </c>
      <c r="BT34" s="153">
        <v>-20.524668334438527</v>
      </c>
      <c r="BU34" s="153">
        <v>-86.606186456260303</v>
      </c>
    </row>
    <row r="35" spans="1:73" s="33" customFormat="1" x14ac:dyDescent="0.25">
      <c r="A35" s="206" t="s">
        <v>25</v>
      </c>
      <c r="B35" s="206"/>
      <c r="C35" s="196">
        <v>21082369</v>
      </c>
      <c r="D35" s="78">
        <v>37612968434</v>
      </c>
      <c r="E35" s="276">
        <v>1784.0959160709122</v>
      </c>
      <c r="F35" s="196">
        <v>22984</v>
      </c>
      <c r="G35" s="203">
        <v>106011708</v>
      </c>
      <c r="H35" s="68">
        <v>4612.4133310128782</v>
      </c>
      <c r="I35" s="260">
        <v>28.184882080237887</v>
      </c>
      <c r="J35" s="260"/>
      <c r="K35" s="199">
        <v>19506846</v>
      </c>
      <c r="L35" s="255">
        <v>34234926917</v>
      </c>
      <c r="M35" s="255">
        <v>1755.0211303764843</v>
      </c>
      <c r="N35" s="199">
        <v>17333</v>
      </c>
      <c r="O35" s="276">
        <v>68172946</v>
      </c>
      <c r="P35" s="255">
        <v>3933.1302140425778</v>
      </c>
      <c r="Q35" s="37">
        <v>19.913273413809286</v>
      </c>
      <c r="R35" s="165"/>
      <c r="S35" s="199">
        <v>18478133</v>
      </c>
      <c r="T35" s="199">
        <v>32897144077</v>
      </c>
      <c r="U35" s="255">
        <v>1780.3283522745508</v>
      </c>
      <c r="V35" s="199">
        <v>13829</v>
      </c>
      <c r="W35" s="65">
        <v>56625459</v>
      </c>
      <c r="X35" s="65">
        <v>4094.6893484706052</v>
      </c>
      <c r="Y35" s="260">
        <v>17.212879898468032</v>
      </c>
      <c r="Z35" s="260"/>
      <c r="AA35" s="65">
        <v>16600883</v>
      </c>
      <c r="AB35" s="65">
        <v>30386827738</v>
      </c>
      <c r="AC35" s="255">
        <v>1830.4344255663991</v>
      </c>
      <c r="AD35" s="199">
        <v>10138</v>
      </c>
      <c r="AE35" s="65">
        <v>46550380</v>
      </c>
      <c r="AF35" s="255">
        <v>4591.6729137897019</v>
      </c>
      <c r="AG35" s="37">
        <v>15.319262807346881</v>
      </c>
      <c r="AH35" s="37"/>
      <c r="AI35" s="199">
        <v>15175801</v>
      </c>
      <c r="AJ35" s="65">
        <v>28363225828</v>
      </c>
      <c r="AK35" s="255">
        <v>1868.9771846639264</v>
      </c>
      <c r="AL35" s="199">
        <v>8992</v>
      </c>
      <c r="AM35" s="478">
        <v>39016196</v>
      </c>
      <c r="AN35" s="255">
        <v>4338.9897686832737</v>
      </c>
      <c r="AO35" s="37">
        <v>13.755909231411701</v>
      </c>
      <c r="AP35" s="37"/>
      <c r="AQ35" s="238">
        <v>14056909</v>
      </c>
      <c r="AR35" s="238">
        <v>26482756843</v>
      </c>
      <c r="AS35" s="238">
        <v>1883.9672962953662</v>
      </c>
      <c r="AT35" s="238">
        <v>5966</v>
      </c>
      <c r="AU35" s="255">
        <v>24150330</v>
      </c>
      <c r="AV35" s="255">
        <v>4047.9936305732485</v>
      </c>
      <c r="AW35" s="37">
        <v>9.1192658465175942</v>
      </c>
      <c r="AX35" s="37"/>
      <c r="AY35" s="255">
        <v>12625554</v>
      </c>
      <c r="AZ35" s="255">
        <v>24159224565</v>
      </c>
      <c r="BA35" s="255">
        <v>1913.5179783001997</v>
      </c>
      <c r="BB35" s="199">
        <v>3528</v>
      </c>
      <c r="BC35" s="255">
        <v>13714726</v>
      </c>
      <c r="BD35" s="255">
        <v>3887.3939909297051</v>
      </c>
      <c r="BE35" s="37">
        <v>5.6768072017794919</v>
      </c>
      <c r="BG35" s="153">
        <v>-10.182572854387832</v>
      </c>
      <c r="BH35" s="153">
        <v>-8.7737552845226645</v>
      </c>
      <c r="BI35" s="153">
        <v>1.5685347650642361</v>
      </c>
      <c r="BJ35" s="153">
        <v>-40.86490110626886</v>
      </c>
      <c r="BK35" s="153">
        <v>-43.211020304898526</v>
      </c>
      <c r="BL35" s="153">
        <v>-3.96738864484825</v>
      </c>
      <c r="BM35" s="153">
        <v>-37.749295860836057</v>
      </c>
      <c r="BO35" s="153">
        <v>-40.113210237426358</v>
      </c>
      <c r="BP35" s="153">
        <v>-35.768896817084439</v>
      </c>
      <c r="BQ35" s="153">
        <v>7.2542098809525806</v>
      </c>
      <c r="BR35" s="153">
        <v>-84.650191437521755</v>
      </c>
      <c r="BS35" s="153">
        <v>-87.063008172644473</v>
      </c>
      <c r="BT35" s="153">
        <v>-15.718871836751891</v>
      </c>
      <c r="BU35" s="153">
        <v>-79.858680317985645</v>
      </c>
    </row>
    <row r="36" spans="1:73" s="33" customFormat="1" x14ac:dyDescent="0.25">
      <c r="A36" s="198" t="s">
        <v>1</v>
      </c>
      <c r="B36" s="198"/>
      <c r="C36" s="209">
        <v>219550952</v>
      </c>
      <c r="D36" s="236">
        <v>411659232987</v>
      </c>
      <c r="E36" s="276">
        <v>1875.0054565329328</v>
      </c>
      <c r="F36" s="209">
        <v>231350</v>
      </c>
      <c r="G36" s="203">
        <v>1073584334</v>
      </c>
      <c r="H36" s="68">
        <v>4640.5201383185649</v>
      </c>
      <c r="I36" s="260">
        <v>26.07944260620782</v>
      </c>
      <c r="J36" s="260"/>
      <c r="K36" s="239">
        <v>199217525</v>
      </c>
      <c r="L36" s="276">
        <v>365752446373</v>
      </c>
      <c r="M36" s="255">
        <v>1835.9451377231999</v>
      </c>
      <c r="N36" s="204">
        <v>171784</v>
      </c>
      <c r="O36" s="276">
        <v>729540734</v>
      </c>
      <c r="P36" s="255">
        <v>4246.8491477669631</v>
      </c>
      <c r="Q36" s="37">
        <v>19.94629813783947</v>
      </c>
      <c r="R36" s="165"/>
      <c r="S36" s="239">
        <v>185397915</v>
      </c>
      <c r="T36" s="199">
        <v>345648197118</v>
      </c>
      <c r="U36" s="255">
        <v>1864.3585992755097</v>
      </c>
      <c r="V36" s="204">
        <v>135978</v>
      </c>
      <c r="W36" s="65">
        <v>540250536</v>
      </c>
      <c r="X36" s="65">
        <v>3973.0731147685656</v>
      </c>
      <c r="Y36" s="260">
        <v>15.630069547724712</v>
      </c>
      <c r="Z36" s="260"/>
      <c r="AA36" s="65">
        <v>165232817</v>
      </c>
      <c r="AB36" s="65">
        <v>319740884916</v>
      </c>
      <c r="AC36" s="255">
        <v>1935.0931051184584</v>
      </c>
      <c r="AD36" s="204">
        <v>109411</v>
      </c>
      <c r="AE36" s="65">
        <v>405165855</v>
      </c>
      <c r="AF36" s="255">
        <v>3703.1546645218486</v>
      </c>
      <c r="AG36" s="37">
        <v>12.671693678036897</v>
      </c>
      <c r="AH36" s="93"/>
      <c r="AI36" s="204">
        <v>148987636</v>
      </c>
      <c r="AJ36" s="244">
        <v>288958937974</v>
      </c>
      <c r="AK36" s="261">
        <v>1939.4826693806995</v>
      </c>
      <c r="AL36" s="204">
        <v>99442</v>
      </c>
      <c r="AM36" s="478">
        <v>363942406</v>
      </c>
      <c r="AN36" s="255">
        <v>3659.8459906277026</v>
      </c>
      <c r="AO36" s="37">
        <v>12.594952333080172</v>
      </c>
      <c r="AP36" s="37"/>
      <c r="AQ36" s="239">
        <v>135574314</v>
      </c>
      <c r="AR36" s="255">
        <v>265044023091</v>
      </c>
      <c r="AS36" s="238">
        <v>1954.972260387023</v>
      </c>
      <c r="AT36" s="86">
        <v>70510</v>
      </c>
      <c r="AU36" s="255">
        <v>248546832</v>
      </c>
      <c r="AV36" s="255">
        <v>3524.9869805701319</v>
      </c>
      <c r="AW36" s="37">
        <v>9.3775678885867251</v>
      </c>
      <c r="AX36" s="37"/>
      <c r="AY36" s="255">
        <v>119574063</v>
      </c>
      <c r="AZ36" s="255">
        <v>237956138845</v>
      </c>
      <c r="BA36" s="255">
        <v>1990.0313903776942</v>
      </c>
      <c r="BB36" s="204">
        <v>63570</v>
      </c>
      <c r="BC36" s="255">
        <v>200160770</v>
      </c>
      <c r="BD36" s="255">
        <v>3148.6671385873838</v>
      </c>
      <c r="BE36" s="37">
        <v>8.4116665773594868</v>
      </c>
      <c r="BF36" s="45"/>
      <c r="BG36" s="243">
        <v>-11.801830691911155</v>
      </c>
      <c r="BH36" s="243">
        <v>-10.220145291372848</v>
      </c>
      <c r="BI36" s="243">
        <v>1.7933313275621914</v>
      </c>
      <c r="BJ36" s="243">
        <v>-9.8425755212026669</v>
      </c>
      <c r="BK36" s="243">
        <v>-19.467583477386668</v>
      </c>
      <c r="BL36" s="243">
        <v>-10.675779628606803</v>
      </c>
      <c r="BM36" s="243">
        <v>-10.30012603164217</v>
      </c>
      <c r="BN36" s="45"/>
      <c r="BO36" s="243">
        <v>-45.536987241121139</v>
      </c>
      <c r="BP36" s="243">
        <v>-42.19584554963339</v>
      </c>
      <c r="BQ36" s="243">
        <v>6.1346986188219121</v>
      </c>
      <c r="BR36" s="243">
        <v>-72.522152582666948</v>
      </c>
      <c r="BS36" s="243">
        <v>-81.355841021428319</v>
      </c>
      <c r="BT36" s="243">
        <v>-32.148400508218366</v>
      </c>
      <c r="BU36" s="243">
        <v>-67.745987886423549</v>
      </c>
    </row>
    <row r="37" spans="1:73" s="33" customFormat="1" x14ac:dyDescent="0.25">
      <c r="A37" s="240"/>
      <c r="B37" s="240"/>
      <c r="C37" s="241"/>
      <c r="D37" s="242"/>
      <c r="E37" s="274"/>
      <c r="F37" s="241"/>
      <c r="G37" s="234"/>
      <c r="H37" s="84"/>
      <c r="I37" s="271"/>
      <c r="J37" s="271"/>
      <c r="K37" s="269"/>
      <c r="L37" s="274"/>
      <c r="M37" s="256"/>
      <c r="N37" s="14"/>
      <c r="O37" s="267"/>
      <c r="P37" s="82"/>
      <c r="Q37" s="82"/>
      <c r="R37" s="82"/>
      <c r="S37" s="82"/>
      <c r="T37" s="84"/>
      <c r="U37" s="82"/>
      <c r="V37" s="82"/>
      <c r="W37" s="245"/>
      <c r="X37" s="82"/>
      <c r="Y37" s="82"/>
      <c r="Z37" s="82"/>
      <c r="AA37" s="245"/>
      <c r="AB37" s="82"/>
      <c r="AC37" s="82"/>
      <c r="AD37" s="82"/>
      <c r="AE37" s="245"/>
      <c r="AF37" s="82"/>
      <c r="AG37" s="82"/>
      <c r="AH37" s="82"/>
      <c r="AI37" s="82"/>
      <c r="AJ37" s="82"/>
      <c r="AK37" s="82"/>
      <c r="AL37" s="82"/>
      <c r="AM37" s="479"/>
      <c r="AN37" s="256"/>
      <c r="AO37" s="82"/>
      <c r="AP37" s="82"/>
      <c r="AQ37" s="82"/>
      <c r="AR37" s="82"/>
      <c r="AS37" s="82"/>
      <c r="AT37" s="82"/>
      <c r="AU37" s="256"/>
      <c r="AV37" s="82"/>
      <c r="AW37" s="248"/>
      <c r="AX37" s="248"/>
      <c r="AY37" s="256"/>
      <c r="AZ37" s="248"/>
      <c r="BA37" s="248"/>
      <c r="BB37" s="248"/>
      <c r="BC37" s="256"/>
      <c r="BD37" s="248"/>
      <c r="BE37" s="82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</row>
    <row r="38" spans="1:73" s="33" customFormat="1" x14ac:dyDescent="0.25">
      <c r="A38" s="198"/>
      <c r="B38" s="198"/>
      <c r="C38" s="209"/>
      <c r="D38" s="236"/>
      <c r="E38" s="276"/>
      <c r="F38" s="209"/>
      <c r="G38" s="203"/>
      <c r="H38" s="68"/>
      <c r="I38" s="260"/>
      <c r="J38" s="260"/>
      <c r="K38" s="239"/>
      <c r="L38" s="276"/>
      <c r="M38" s="254"/>
      <c r="N38" s="7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58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254"/>
      <c r="AZ38" s="165"/>
      <c r="BA38" s="165"/>
      <c r="BB38" s="165"/>
      <c r="BC38" s="165"/>
      <c r="BD38" s="165"/>
      <c r="BE38" s="165"/>
    </row>
    <row r="39" spans="1:73" s="33" customFormat="1" x14ac:dyDescent="0.25">
      <c r="A39" s="229" t="s">
        <v>113</v>
      </c>
      <c r="B39" s="210"/>
      <c r="C39" s="210"/>
      <c r="D39" s="210"/>
      <c r="E39" s="7"/>
      <c r="F39" s="210"/>
      <c r="G39" s="60"/>
      <c r="H39" s="7"/>
      <c r="I39" s="7"/>
      <c r="J39" s="7"/>
      <c r="K39" s="7"/>
      <c r="L39" s="79"/>
      <c r="M39" s="264"/>
      <c r="N39" s="7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58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254"/>
      <c r="AZ39" s="165"/>
      <c r="BA39" s="165"/>
      <c r="BB39" s="165"/>
      <c r="BC39" s="165"/>
      <c r="BD39" s="165"/>
      <c r="BE39" s="165"/>
      <c r="BG39"/>
      <c r="BH39"/>
      <c r="BI39"/>
    </row>
    <row r="40" spans="1:73" x14ac:dyDescent="0.25">
      <c r="C40"/>
      <c r="E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 s="45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73" x14ac:dyDescent="0.25">
      <c r="C41"/>
      <c r="E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</sheetData>
  <mergeCells count="37">
    <mergeCell ref="A4:A6"/>
    <mergeCell ref="C5:E5"/>
    <mergeCell ref="F5:H5"/>
    <mergeCell ref="I5:I6"/>
    <mergeCell ref="K5:M5"/>
    <mergeCell ref="N5:P5"/>
    <mergeCell ref="Q5:Q6"/>
    <mergeCell ref="C4:I4"/>
    <mergeCell ref="K4:Q4"/>
    <mergeCell ref="S4:Y4"/>
    <mergeCell ref="S5:U5"/>
    <mergeCell ref="V5:X5"/>
    <mergeCell ref="Y5:Y6"/>
    <mergeCell ref="AA4:AG4"/>
    <mergeCell ref="AA5:AC5"/>
    <mergeCell ref="AD5:AF5"/>
    <mergeCell ref="AG5:AG6"/>
    <mergeCell ref="AY4:BE4"/>
    <mergeCell ref="AY5:BA5"/>
    <mergeCell ref="BB5:BD5"/>
    <mergeCell ref="BE5:BE6"/>
    <mergeCell ref="AI5:AK5"/>
    <mergeCell ref="AL5:AN5"/>
    <mergeCell ref="AO5:AO6"/>
    <mergeCell ref="AI4:AO4"/>
    <mergeCell ref="AQ4:AW4"/>
    <mergeCell ref="AQ5:AS5"/>
    <mergeCell ref="AT5:AV5"/>
    <mergeCell ref="AW5:AW6"/>
    <mergeCell ref="BG4:BM4"/>
    <mergeCell ref="BG5:BI5"/>
    <mergeCell ref="BJ5:BL5"/>
    <mergeCell ref="BM5:BM6"/>
    <mergeCell ref="BO4:BU4"/>
    <mergeCell ref="BO5:BQ5"/>
    <mergeCell ref="BR5:BT5"/>
    <mergeCell ref="BU5:BU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45"/>
  <sheetViews>
    <sheetView zoomScaleNormal="100" workbookViewId="0"/>
  </sheetViews>
  <sheetFormatPr defaultRowHeight="15" x14ac:dyDescent="0.25"/>
  <cols>
    <col min="1" max="1" width="27.5703125" style="291" customWidth="1"/>
    <col min="2" max="2" width="0.85546875" style="303" customWidth="1"/>
    <col min="3" max="5" width="9.140625" style="291"/>
    <col min="6" max="6" width="1" style="303" customWidth="1"/>
    <col min="7" max="9" width="9.140625" style="291"/>
    <col min="10" max="10" width="0.85546875" style="303" customWidth="1"/>
    <col min="11" max="13" width="9.140625" style="291"/>
    <col min="14" max="14" width="0.85546875" style="303" customWidth="1"/>
    <col min="15" max="17" width="9.140625" style="291"/>
    <col min="18" max="18" width="0.85546875" style="303" customWidth="1"/>
    <col min="19" max="21" width="9.140625" style="291"/>
    <col min="22" max="22" width="0.85546875" style="303" customWidth="1"/>
    <col min="23" max="23" width="7.140625" style="291" bestFit="1" customWidth="1"/>
    <col min="24" max="25" width="9.140625" style="291"/>
    <col min="26" max="26" width="0.85546875" style="303" customWidth="1"/>
    <col min="27" max="29" width="9.140625" style="291"/>
    <col min="30" max="30" width="0.85546875" style="317" customWidth="1"/>
    <col min="31" max="16384" width="9.140625" style="291"/>
  </cols>
  <sheetData>
    <row r="1" spans="1:36" s="303" customFormat="1" x14ac:dyDescent="0.25">
      <c r="A1" s="302" t="s">
        <v>577</v>
      </c>
      <c r="B1" s="302"/>
      <c r="AD1" s="317"/>
    </row>
    <row r="2" spans="1:36" s="303" customFormat="1" x14ac:dyDescent="0.25">
      <c r="A2" s="357" t="s">
        <v>172</v>
      </c>
      <c r="B2" s="302"/>
      <c r="AD2" s="317"/>
    </row>
    <row r="3" spans="1:36" s="303" customFormat="1" x14ac:dyDescent="0.25">
      <c r="A3" s="304"/>
      <c r="B3" s="304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20"/>
    </row>
    <row r="4" spans="1:36" x14ac:dyDescent="0.25">
      <c r="A4" s="529" t="s">
        <v>42</v>
      </c>
      <c r="B4" s="311"/>
      <c r="C4" s="521" t="s">
        <v>173</v>
      </c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326"/>
      <c r="AE4" s="490" t="s">
        <v>76</v>
      </c>
      <c r="AF4" s="490"/>
      <c r="AG4" s="490"/>
      <c r="AH4" s="490" t="s">
        <v>75</v>
      </c>
      <c r="AI4" s="490"/>
      <c r="AJ4" s="490"/>
    </row>
    <row r="5" spans="1:36" x14ac:dyDescent="0.25">
      <c r="A5" s="530"/>
      <c r="B5" s="311"/>
      <c r="C5" s="518">
        <v>2013</v>
      </c>
      <c r="D5" s="518"/>
      <c r="E5" s="518"/>
      <c r="F5" s="283"/>
      <c r="G5" s="518">
        <v>2014</v>
      </c>
      <c r="H5" s="518"/>
      <c r="I5" s="518"/>
      <c r="J5" s="283"/>
      <c r="K5" s="518">
        <v>2015</v>
      </c>
      <c r="L5" s="518"/>
      <c r="M5" s="518"/>
      <c r="N5" s="283"/>
      <c r="O5" s="518">
        <v>2016</v>
      </c>
      <c r="P5" s="518"/>
      <c r="Q5" s="518"/>
      <c r="R5" s="283"/>
      <c r="S5" s="518">
        <v>2017</v>
      </c>
      <c r="T5" s="518"/>
      <c r="U5" s="518"/>
      <c r="V5" s="283"/>
      <c r="W5" s="518">
        <v>2018</v>
      </c>
      <c r="X5" s="518"/>
      <c r="Y5" s="518"/>
      <c r="Z5" s="283"/>
      <c r="AA5" s="518">
        <v>2019</v>
      </c>
      <c r="AB5" s="518"/>
      <c r="AC5" s="518"/>
      <c r="AD5" s="326"/>
      <c r="AE5" s="491"/>
      <c r="AF5" s="491"/>
      <c r="AG5" s="491"/>
      <c r="AH5" s="491"/>
      <c r="AI5" s="491"/>
      <c r="AJ5" s="491"/>
    </row>
    <row r="6" spans="1:36" x14ac:dyDescent="0.25">
      <c r="A6" s="528"/>
      <c r="B6" s="312"/>
      <c r="C6" s="310" t="s">
        <v>169</v>
      </c>
      <c r="D6" s="310" t="s">
        <v>170</v>
      </c>
      <c r="E6" s="310" t="s">
        <v>0</v>
      </c>
      <c r="F6" s="305"/>
      <c r="G6" s="310" t="s">
        <v>169</v>
      </c>
      <c r="H6" s="310" t="s">
        <v>170</v>
      </c>
      <c r="I6" s="310" t="s">
        <v>0</v>
      </c>
      <c r="J6" s="305"/>
      <c r="K6" s="310" t="s">
        <v>169</v>
      </c>
      <c r="L6" s="310" t="s">
        <v>170</v>
      </c>
      <c r="M6" s="310" t="s">
        <v>0</v>
      </c>
      <c r="N6" s="305"/>
      <c r="O6" s="310" t="s">
        <v>169</v>
      </c>
      <c r="P6" s="310" t="s">
        <v>170</v>
      </c>
      <c r="Q6" s="310" t="s">
        <v>0</v>
      </c>
      <c r="R6" s="306"/>
      <c r="S6" s="310" t="s">
        <v>169</v>
      </c>
      <c r="T6" s="310" t="s">
        <v>170</v>
      </c>
      <c r="U6" s="310" t="s">
        <v>0</v>
      </c>
      <c r="V6" s="305"/>
      <c r="W6" s="306" t="s">
        <v>169</v>
      </c>
      <c r="X6" s="306" t="s">
        <v>170</v>
      </c>
      <c r="Y6" s="306" t="s">
        <v>0</v>
      </c>
      <c r="Z6" s="305"/>
      <c r="AA6" s="306" t="s">
        <v>169</v>
      </c>
      <c r="AB6" s="306" t="s">
        <v>170</v>
      </c>
      <c r="AC6" s="306" t="s">
        <v>0</v>
      </c>
      <c r="AD6" s="321"/>
      <c r="AE6" s="323" t="s">
        <v>169</v>
      </c>
      <c r="AF6" s="323" t="s">
        <v>170</v>
      </c>
      <c r="AG6" s="323" t="s">
        <v>0</v>
      </c>
      <c r="AH6" s="323" t="s">
        <v>169</v>
      </c>
      <c r="AI6" s="323" t="s">
        <v>170</v>
      </c>
      <c r="AJ6" s="323" t="s">
        <v>0</v>
      </c>
    </row>
    <row r="7" spans="1:36" x14ac:dyDescent="0.25">
      <c r="A7" s="291" t="s">
        <v>37</v>
      </c>
      <c r="C7" s="259">
        <v>2.9989026636197313</v>
      </c>
      <c r="D7" s="259">
        <v>1.5639207208121537</v>
      </c>
      <c r="E7" s="259">
        <v>2.2573286883077834</v>
      </c>
      <c r="F7" s="308"/>
      <c r="G7" s="290">
        <v>2.5177075402972715</v>
      </c>
      <c r="H7" s="290">
        <v>1.287861923305103</v>
      </c>
      <c r="I7" s="290">
        <v>1.8822626043035253</v>
      </c>
      <c r="J7" s="307"/>
      <c r="K7" s="290">
        <v>2.2472137490890547</v>
      </c>
      <c r="L7" s="290">
        <v>1.1789124081302207</v>
      </c>
      <c r="M7" s="290">
        <v>1.6955347580073621</v>
      </c>
      <c r="N7" s="307"/>
      <c r="O7" s="290">
        <v>2.0778840960496616</v>
      </c>
      <c r="P7" s="290">
        <v>1.0348454066774109</v>
      </c>
      <c r="Q7" s="290">
        <v>1.5399949786248879</v>
      </c>
      <c r="R7" s="307"/>
      <c r="S7" s="290">
        <v>1.7730626394661522</v>
      </c>
      <c r="T7" s="290">
        <v>0.92065323175117875</v>
      </c>
      <c r="U7" s="290">
        <v>1.3341346856784873</v>
      </c>
      <c r="V7" s="307"/>
      <c r="W7" s="290">
        <v>1.5190424859716356</v>
      </c>
      <c r="X7" s="290">
        <v>0.82303254562801476</v>
      </c>
      <c r="Y7" s="290">
        <v>1.1610333427205421</v>
      </c>
      <c r="Z7" s="307"/>
      <c r="AA7" s="290">
        <v>1.5602363174421081</v>
      </c>
      <c r="AB7" s="290">
        <v>0.84742328387779453</v>
      </c>
      <c r="AC7" s="290">
        <v>1.1937801208410119</v>
      </c>
      <c r="AD7" s="322"/>
      <c r="AE7" s="322">
        <f>(AA7-W7)/W7*100</f>
        <v>2.7118287902344886</v>
      </c>
      <c r="AF7" s="322">
        <f>(AB7-X7)/X7*100</f>
        <v>2.9635205046683093</v>
      </c>
      <c r="AG7" s="322">
        <f>(AC7-Y7)/Y7*100</f>
        <v>2.8204855894781864</v>
      </c>
      <c r="AH7" s="299">
        <f>(AA7-C7)/C7*100</f>
        <v>-47.973092412446832</v>
      </c>
      <c r="AI7" s="299">
        <f t="shared" ref="AI7:AJ7" si="0">(AB7-D7)/D7*100</f>
        <v>-45.814178903025059</v>
      </c>
      <c r="AJ7" s="299">
        <f t="shared" si="0"/>
        <v>-47.115361310721013</v>
      </c>
    </row>
    <row r="8" spans="1:36" x14ac:dyDescent="0.25">
      <c r="A8" s="291" t="s">
        <v>117</v>
      </c>
      <c r="C8" s="259">
        <v>2.3238482927728321</v>
      </c>
      <c r="D8" s="259">
        <v>0.80667869074526466</v>
      </c>
      <c r="E8" s="259">
        <v>1.5456915798841513</v>
      </c>
      <c r="F8" s="308"/>
      <c r="G8" s="290">
        <v>2.0042811445247048</v>
      </c>
      <c r="H8" s="290">
        <v>0.77575978826321079</v>
      </c>
      <c r="I8" s="290">
        <v>1.3738354597860407</v>
      </c>
      <c r="J8" s="307"/>
      <c r="K8" s="290">
        <v>1.6105264005540212</v>
      </c>
      <c r="L8" s="290">
        <v>0.71855005771332914</v>
      </c>
      <c r="M8" s="290">
        <v>1.1529321338656167</v>
      </c>
      <c r="N8" s="307"/>
      <c r="O8" s="290">
        <v>1.3737817788049713</v>
      </c>
      <c r="P8" s="290">
        <v>0.67712621478751323</v>
      </c>
      <c r="Q8" s="290">
        <v>1.0169210940179025</v>
      </c>
      <c r="R8" s="307"/>
      <c r="S8" s="290">
        <v>1.1649448673661729</v>
      </c>
      <c r="T8" s="290">
        <v>0.5569350010442532</v>
      </c>
      <c r="U8" s="290">
        <v>0.85412629997231992</v>
      </c>
      <c r="V8" s="307"/>
      <c r="W8" s="290">
        <v>1.054997849427461</v>
      </c>
      <c r="X8" s="290">
        <v>0.38867252784838663</v>
      </c>
      <c r="Y8" s="290">
        <v>0.71466573495430108</v>
      </c>
      <c r="Z8" s="307"/>
      <c r="AA8" s="290">
        <v>1.1583137561994259</v>
      </c>
      <c r="AB8" s="290">
        <v>0.57769624107107997</v>
      </c>
      <c r="AC8" s="290">
        <v>0.8616322346192663</v>
      </c>
      <c r="AD8" s="322"/>
      <c r="AE8" s="322">
        <f t="shared" ref="AE8:AE36" si="1">(AA8-W8)/W8*100</f>
        <v>9.7929969078167911</v>
      </c>
      <c r="AF8" s="322">
        <f t="shared" ref="AF8:AF36" si="2">(AB8-X8)/X8*100</f>
        <v>48.633155080213882</v>
      </c>
      <c r="AG8" s="322">
        <f t="shared" ref="AG8:AG36" si="3">(AC8-Y8)/Y8*100</f>
        <v>20.564369113675628</v>
      </c>
      <c r="AH8" s="299">
        <f t="shared" ref="AH8:AH36" si="4">(AA8-C8)/C8*100</f>
        <v>-50.155362559518991</v>
      </c>
      <c r="AI8" s="299">
        <f t="shared" ref="AI8:AI36" si="5">(AB8-D8)/D8*100</f>
        <v>-28.385830975978195</v>
      </c>
      <c r="AJ8" s="299">
        <f t="shared" ref="AJ8:AJ36" si="6">(AC8-E8)/E8*100</f>
        <v>-44.25587576249557</v>
      </c>
    </row>
    <row r="9" spans="1:36" x14ac:dyDescent="0.25">
      <c r="A9" s="291" t="s">
        <v>5</v>
      </c>
      <c r="C9" s="259">
        <v>2.8336907057873044</v>
      </c>
      <c r="D9" s="259">
        <v>1.5219127813046167</v>
      </c>
      <c r="E9" s="259">
        <v>2.1441803434981965</v>
      </c>
      <c r="F9" s="308"/>
      <c r="G9" s="290">
        <v>2.4824283927747426</v>
      </c>
      <c r="H9" s="290">
        <v>1.3720663016285279</v>
      </c>
      <c r="I9" s="290">
        <v>1.8991989520434802</v>
      </c>
      <c r="J9" s="307"/>
      <c r="K9" s="290">
        <v>2.1047177841251257</v>
      </c>
      <c r="L9" s="290">
        <v>1.1578418802377111</v>
      </c>
      <c r="M9" s="290">
        <v>1.6078440276173114</v>
      </c>
      <c r="N9" s="307"/>
      <c r="O9" s="290">
        <v>1.8196407729218</v>
      </c>
      <c r="P9" s="290">
        <v>1.0069943123241982</v>
      </c>
      <c r="Q9" s="290">
        <v>1.3939631169066755</v>
      </c>
      <c r="R9" s="307"/>
      <c r="S9" s="290">
        <v>1.512083457251463</v>
      </c>
      <c r="T9" s="290">
        <v>0.89806415221074087</v>
      </c>
      <c r="U9" s="290">
        <v>1.1911074324586475</v>
      </c>
      <c r="V9" s="307"/>
      <c r="W9" s="290">
        <v>1.3510167319272601</v>
      </c>
      <c r="X9" s="290">
        <v>0.81769155453011722</v>
      </c>
      <c r="Y9" s="290">
        <v>1.0726874202518051</v>
      </c>
      <c r="Z9" s="307"/>
      <c r="AA9" s="290">
        <v>1.5711305445538466</v>
      </c>
      <c r="AB9" s="290">
        <v>0.96242405382547869</v>
      </c>
      <c r="AC9" s="290">
        <v>1.253840171678648</v>
      </c>
      <c r="AD9" s="322"/>
      <c r="AE9" s="322">
        <f t="shared" si="1"/>
        <v>16.292456445938196</v>
      </c>
      <c r="AF9" s="322">
        <f t="shared" si="2"/>
        <v>17.700133808833499</v>
      </c>
      <c r="AG9" s="322">
        <f t="shared" si="3"/>
        <v>16.887748285918999</v>
      </c>
      <c r="AH9" s="299">
        <f t="shared" si="4"/>
        <v>-44.555327038865087</v>
      </c>
      <c r="AI9" s="299">
        <f t="shared" si="5"/>
        <v>-36.762207029993668</v>
      </c>
      <c r="AJ9" s="299">
        <f t="shared" si="6"/>
        <v>-41.523567479728527</v>
      </c>
    </row>
    <row r="10" spans="1:36" x14ac:dyDescent="0.25">
      <c r="A10" s="291" t="s">
        <v>6</v>
      </c>
      <c r="C10" s="259">
        <v>3.3223070028514083</v>
      </c>
      <c r="D10" s="259">
        <v>1.5964885912582703</v>
      </c>
      <c r="E10" s="259">
        <v>2.4370800477197561</v>
      </c>
      <c r="F10" s="308"/>
      <c r="G10" s="290">
        <v>2.8183740738474676</v>
      </c>
      <c r="H10" s="290">
        <v>1.3692521652109289</v>
      </c>
      <c r="I10" s="290">
        <v>2.0755825455939689</v>
      </c>
      <c r="J10" s="307"/>
      <c r="K10" s="290">
        <v>2.4434036134528894</v>
      </c>
      <c r="L10" s="290">
        <v>1.1858259202060109</v>
      </c>
      <c r="M10" s="290">
        <v>1.7991066837220064</v>
      </c>
      <c r="N10" s="307"/>
      <c r="O10" s="290">
        <v>2.0639745759784449</v>
      </c>
      <c r="P10" s="290">
        <v>0.99078592613489003</v>
      </c>
      <c r="Q10" s="290">
        <v>1.5145869313386924</v>
      </c>
      <c r="R10" s="307"/>
      <c r="S10" s="290">
        <v>1.8227923073980901</v>
      </c>
      <c r="T10" s="290">
        <v>0.89541620979666459</v>
      </c>
      <c r="U10" s="290">
        <v>1.3485737432181106</v>
      </c>
      <c r="V10" s="307"/>
      <c r="W10" s="290">
        <v>1.5408244913225155</v>
      </c>
      <c r="X10" s="290">
        <v>0.76986915064200645</v>
      </c>
      <c r="Y10" s="290">
        <v>1.1471264706933941</v>
      </c>
      <c r="Z10" s="307"/>
      <c r="AA10" s="290">
        <v>1.4665941758462107</v>
      </c>
      <c r="AB10" s="290">
        <v>0.75685707324406559</v>
      </c>
      <c r="AC10" s="290">
        <v>1.1044774704212179</v>
      </c>
      <c r="AD10" s="322"/>
      <c r="AE10" s="322">
        <f t="shared" si="1"/>
        <v>-4.8175711052328714</v>
      </c>
      <c r="AF10" s="322">
        <f t="shared" si="2"/>
        <v>-1.6901673988482164</v>
      </c>
      <c r="AG10" s="322">
        <f t="shared" si="3"/>
        <v>-3.7178987114120496</v>
      </c>
      <c r="AH10" s="299">
        <f t="shared" si="4"/>
        <v>-55.856151325344428</v>
      </c>
      <c r="AI10" s="299">
        <f t="shared" si="5"/>
        <v>-52.592390738755626</v>
      </c>
      <c r="AJ10" s="299">
        <f t="shared" si="6"/>
        <v>-54.680295731171505</v>
      </c>
    </row>
    <row r="11" spans="1:36" x14ac:dyDescent="0.25">
      <c r="A11" s="291" t="s">
        <v>118</v>
      </c>
      <c r="C11" s="259">
        <v>0.95708485957892153</v>
      </c>
      <c r="D11" s="259">
        <v>0.37226390705000495</v>
      </c>
      <c r="E11" s="259">
        <v>0.65895627429364845</v>
      </c>
      <c r="F11" s="308"/>
      <c r="G11" s="290">
        <v>0.84326572057152527</v>
      </c>
      <c r="H11" s="290">
        <v>0.32206748710101102</v>
      </c>
      <c r="I11" s="290">
        <v>0.57769362696738347</v>
      </c>
      <c r="J11" s="307"/>
      <c r="K11" s="290">
        <v>0.8147431921753836</v>
      </c>
      <c r="L11" s="290">
        <v>0.31552093899031447</v>
      </c>
      <c r="M11" s="290">
        <v>0.56050553251097501</v>
      </c>
      <c r="N11" s="307"/>
      <c r="O11" s="290">
        <v>0.69979878388392158</v>
      </c>
      <c r="P11" s="290">
        <v>0.26658224895449778</v>
      </c>
      <c r="Q11" s="290">
        <v>0.47939744732632322</v>
      </c>
      <c r="R11" s="307"/>
      <c r="S11" s="290">
        <v>0.5624463173589046</v>
      </c>
      <c r="T11" s="290">
        <v>0.24365864531330902</v>
      </c>
      <c r="U11" s="290">
        <v>0.4004741914547999</v>
      </c>
      <c r="V11" s="307"/>
      <c r="W11" s="290">
        <v>0.49460435915098599</v>
      </c>
      <c r="X11" s="290">
        <v>0.23910618429752903</v>
      </c>
      <c r="Y11" s="290">
        <v>0.36494783392726804</v>
      </c>
      <c r="Z11" s="307"/>
      <c r="AA11" s="290">
        <v>0.49585919861234845</v>
      </c>
      <c r="AB11" s="290">
        <v>0.19609316441220614</v>
      </c>
      <c r="AC11" s="290">
        <v>0.34384971351278265</v>
      </c>
      <c r="AD11" s="322"/>
      <c r="AE11" s="322">
        <f t="shared" si="1"/>
        <v>0.25370570197085462</v>
      </c>
      <c r="AF11" s="322">
        <f t="shared" si="2"/>
        <v>-17.989087154600789</v>
      </c>
      <c r="AG11" s="322">
        <f t="shared" si="3"/>
        <v>-5.7811332067503436</v>
      </c>
      <c r="AH11" s="299">
        <f t="shared" si="4"/>
        <v>-48.190675711816574</v>
      </c>
      <c r="AI11" s="299">
        <f t="shared" si="5"/>
        <v>-47.324153457115678</v>
      </c>
      <c r="AJ11" s="299">
        <f t="shared" si="6"/>
        <v>-47.819039452752207</v>
      </c>
    </row>
    <row r="12" spans="1:36" x14ac:dyDescent="0.25">
      <c r="A12" s="291" t="s">
        <v>171</v>
      </c>
      <c r="C12" s="259">
        <v>0.75897577799958493</v>
      </c>
      <c r="D12" s="259">
        <v>0.36463920869453409</v>
      </c>
      <c r="E12" s="259">
        <v>0.55890509129432298</v>
      </c>
      <c r="F12" s="308"/>
      <c r="G12" s="290">
        <v>0.71062601833493644</v>
      </c>
      <c r="H12" s="290">
        <v>0.28627429275935973</v>
      </c>
      <c r="I12" s="290">
        <v>0.49546005691984479</v>
      </c>
      <c r="J12" s="307"/>
      <c r="K12" s="290">
        <v>0.69930616327040884</v>
      </c>
      <c r="L12" s="290">
        <v>0.2318025498280481</v>
      </c>
      <c r="M12" s="290">
        <v>0.4623181789286932</v>
      </c>
      <c r="N12" s="307"/>
      <c r="O12" s="290">
        <v>0.55141776497176898</v>
      </c>
      <c r="P12" s="290">
        <v>0.20428622770348231</v>
      </c>
      <c r="Q12" s="290">
        <v>0.37558469530691591</v>
      </c>
      <c r="R12" s="307"/>
      <c r="S12" s="290">
        <v>0.44716426540741094</v>
      </c>
      <c r="T12" s="290">
        <v>0.15807271721355434</v>
      </c>
      <c r="U12" s="290">
        <v>0.30088761847449974</v>
      </c>
      <c r="V12" s="307"/>
      <c r="W12" s="290">
        <v>0.38262792686449804</v>
      </c>
      <c r="X12" s="290">
        <v>0.19461660528758346</v>
      </c>
      <c r="Y12" s="290">
        <v>0.28758330692423034</v>
      </c>
      <c r="Z12" s="307"/>
      <c r="AA12" s="290">
        <v>0.44109566642520481</v>
      </c>
      <c r="AB12" s="290">
        <v>0.14897745598647286</v>
      </c>
      <c r="AC12" s="290">
        <v>0.29352081034322181</v>
      </c>
      <c r="AD12" s="322"/>
      <c r="AE12" s="322">
        <f t="shared" si="1"/>
        <v>15.280572968060497</v>
      </c>
      <c r="AF12" s="322">
        <f t="shared" si="2"/>
        <v>-23.450799192427581</v>
      </c>
      <c r="AG12" s="322">
        <f t="shared" si="3"/>
        <v>2.064620329494931</v>
      </c>
      <c r="AH12" s="299">
        <f t="shared" si="4"/>
        <v>-41.882774231900974</v>
      </c>
      <c r="AI12" s="299">
        <f t="shared" si="5"/>
        <v>-59.143873605958156</v>
      </c>
      <c r="AJ12" s="299">
        <f t="shared" si="6"/>
        <v>-47.482888433977088</v>
      </c>
    </row>
    <row r="13" spans="1:36" x14ac:dyDescent="0.25">
      <c r="A13" s="291" t="s">
        <v>4</v>
      </c>
      <c r="C13" s="259">
        <v>1.1490356718124315</v>
      </c>
      <c r="D13" s="259">
        <v>0.37951287333210482</v>
      </c>
      <c r="E13" s="259">
        <v>0.75496520432647385</v>
      </c>
      <c r="F13" s="308"/>
      <c r="G13" s="290">
        <v>0.97204883115892993</v>
      </c>
      <c r="H13" s="290">
        <v>0.35614606349575534</v>
      </c>
      <c r="I13" s="290">
        <v>0.65674357512225567</v>
      </c>
      <c r="J13" s="307"/>
      <c r="K13" s="290">
        <v>0.92700236309618789</v>
      </c>
      <c r="L13" s="290">
        <v>0.39544835317528704</v>
      </c>
      <c r="M13" s="290">
        <v>0.65509821369749122</v>
      </c>
      <c r="N13" s="307"/>
      <c r="O13" s="290">
        <v>0.8445034376591728</v>
      </c>
      <c r="P13" s="290">
        <v>0.32628083353876941</v>
      </c>
      <c r="Q13" s="290">
        <v>0.57974074660606245</v>
      </c>
      <c r="R13" s="307"/>
      <c r="S13" s="290">
        <v>0.67526274888525062</v>
      </c>
      <c r="T13" s="290">
        <v>0.32603852326284866</v>
      </c>
      <c r="U13" s="290">
        <v>0.49711433444891451</v>
      </c>
      <c r="V13" s="307"/>
      <c r="W13" s="290">
        <v>0.60448142252125081</v>
      </c>
      <c r="X13" s="290">
        <v>0.28209815930951049</v>
      </c>
      <c r="Y13" s="290">
        <v>0.44027422268112265</v>
      </c>
      <c r="Z13" s="307"/>
      <c r="AA13" s="290">
        <v>0.54971560631387639</v>
      </c>
      <c r="AB13" s="290">
        <v>0.24173588009900346</v>
      </c>
      <c r="AC13" s="290">
        <v>0.39296843582035829</v>
      </c>
      <c r="AD13" s="322"/>
      <c r="AE13" s="322">
        <f t="shared" si="1"/>
        <v>-9.0599668024452971</v>
      </c>
      <c r="AF13" s="322">
        <f t="shared" si="2"/>
        <v>-14.307884641750757</v>
      </c>
      <c r="AG13" s="322">
        <f t="shared" si="3"/>
        <v>-10.744618790690938</v>
      </c>
      <c r="AH13" s="299">
        <f t="shared" si="4"/>
        <v>-52.158525640306493</v>
      </c>
      <c r="AI13" s="299">
        <f t="shared" si="5"/>
        <v>-36.303641566470716</v>
      </c>
      <c r="AJ13" s="299">
        <f t="shared" si="6"/>
        <v>-47.948801670808564</v>
      </c>
    </row>
    <row r="14" spans="1:36" x14ac:dyDescent="0.25">
      <c r="A14" s="291" t="s">
        <v>7</v>
      </c>
      <c r="C14" s="259">
        <v>2.2213436616320679</v>
      </c>
      <c r="D14" s="259">
        <v>0.93448675471352372</v>
      </c>
      <c r="E14" s="259">
        <v>1.561109588975446</v>
      </c>
      <c r="F14" s="308"/>
      <c r="G14" s="290">
        <v>1.8083485494482212</v>
      </c>
      <c r="H14" s="290">
        <v>0.77350033944978924</v>
      </c>
      <c r="I14" s="290">
        <v>1.2774756673000689</v>
      </c>
      <c r="J14" s="307"/>
      <c r="K14" s="290">
        <v>1.7045548632111491</v>
      </c>
      <c r="L14" s="290">
        <v>0.6916743237310593</v>
      </c>
      <c r="M14" s="290">
        <v>1.1850908504982263</v>
      </c>
      <c r="N14" s="307"/>
      <c r="O14" s="290">
        <v>1.5097272900311201</v>
      </c>
      <c r="P14" s="290">
        <v>0.61769778008122311</v>
      </c>
      <c r="Q14" s="290">
        <v>1.0525862385603633</v>
      </c>
      <c r="R14" s="307"/>
      <c r="S14" s="290">
        <v>1.2961439193898348</v>
      </c>
      <c r="T14" s="290">
        <v>0.54583328914778184</v>
      </c>
      <c r="U14" s="290">
        <v>0.91209731277451378</v>
      </c>
      <c r="V14" s="307"/>
      <c r="W14" s="290">
        <v>1.1467587312609866</v>
      </c>
      <c r="X14" s="290">
        <v>0.51098845606942067</v>
      </c>
      <c r="Y14" s="290">
        <v>0.82187073179673065</v>
      </c>
      <c r="Z14" s="307"/>
      <c r="AA14" s="290">
        <v>1.0709919121284606</v>
      </c>
      <c r="AB14" s="290">
        <v>0.47761356968381979</v>
      </c>
      <c r="AC14" s="290">
        <v>0.76814960850487046</v>
      </c>
      <c r="AD14" s="322"/>
      <c r="AE14" s="322">
        <f t="shared" si="1"/>
        <v>-6.6070409639883128</v>
      </c>
      <c r="AF14" s="322">
        <f t="shared" si="2"/>
        <v>-6.5314364716424658</v>
      </c>
      <c r="AG14" s="322">
        <f t="shared" si="3"/>
        <v>-6.5364443839504887</v>
      </c>
      <c r="AH14" s="299">
        <f t="shared" si="4"/>
        <v>-51.786302559704779</v>
      </c>
      <c r="AI14" s="299">
        <f t="shared" si="5"/>
        <v>-48.89027936728359</v>
      </c>
      <c r="AJ14" s="299">
        <f t="shared" si="6"/>
        <v>-50.794639022811594</v>
      </c>
    </row>
    <row r="15" spans="1:36" x14ac:dyDescent="0.25">
      <c r="A15" s="291" t="s">
        <v>50</v>
      </c>
      <c r="C15" s="259">
        <v>1.771464213211269</v>
      </c>
      <c r="D15" s="259">
        <v>0.81151338562910846</v>
      </c>
      <c r="E15" s="259">
        <v>1.2751171340395457</v>
      </c>
      <c r="F15" s="308"/>
      <c r="G15" s="290">
        <v>1.415632848770835</v>
      </c>
      <c r="H15" s="290">
        <v>0.78947076980519526</v>
      </c>
      <c r="I15" s="290">
        <v>1.0921064247901617</v>
      </c>
      <c r="J15" s="307"/>
      <c r="K15" s="290">
        <v>1.3927186767645838</v>
      </c>
      <c r="L15" s="290">
        <v>0.69267755621451721</v>
      </c>
      <c r="M15" s="290">
        <v>1.0312272342436353</v>
      </c>
      <c r="N15" s="307"/>
      <c r="O15" s="290">
        <v>1.1401615966346514</v>
      </c>
      <c r="P15" s="290">
        <v>0.53280372005471599</v>
      </c>
      <c r="Q15" s="290">
        <v>0.82667185943943577</v>
      </c>
      <c r="R15" s="307"/>
      <c r="S15" s="290">
        <v>0.99109799864618053</v>
      </c>
      <c r="T15" s="290">
        <v>0.48659113299704126</v>
      </c>
      <c r="U15" s="290">
        <v>0.73103395925021997</v>
      </c>
      <c r="V15" s="307"/>
      <c r="W15" s="290">
        <v>0.86549170641297046</v>
      </c>
      <c r="X15" s="290">
        <v>0.48500071063845845</v>
      </c>
      <c r="Y15" s="290">
        <v>0.66981366213393045</v>
      </c>
      <c r="Z15" s="307"/>
      <c r="AA15" s="290">
        <v>0.85759353129450677</v>
      </c>
      <c r="AB15" s="290">
        <v>0.40765423186986005</v>
      </c>
      <c r="AC15" s="290">
        <v>0.62649226402055758</v>
      </c>
      <c r="AD15" s="322"/>
      <c r="AE15" s="322">
        <f t="shared" si="1"/>
        <v>-0.91256508409510584</v>
      </c>
      <c r="AF15" s="322">
        <f t="shared" si="2"/>
        <v>-15.947704214036913</v>
      </c>
      <c r="AG15" s="322">
        <f t="shared" si="3"/>
        <v>-6.4676790818743681</v>
      </c>
      <c r="AH15" s="299">
        <f t="shared" si="4"/>
        <v>-51.588436001205963</v>
      </c>
      <c r="AI15" s="299">
        <f t="shared" si="5"/>
        <v>-49.766172796541767</v>
      </c>
      <c r="AJ15" s="299">
        <f t="shared" si="6"/>
        <v>-50.867865602602123</v>
      </c>
    </row>
    <row r="16" spans="1:36" x14ac:dyDescent="0.25">
      <c r="A16" s="291" t="s">
        <v>8</v>
      </c>
      <c r="C16" s="259">
        <v>3.0304000441193346</v>
      </c>
      <c r="D16" s="259">
        <v>1.3365741498766746</v>
      </c>
      <c r="E16" s="259">
        <v>2.1558147491229076</v>
      </c>
      <c r="F16" s="308"/>
      <c r="G16" s="290">
        <v>2.5378515049081685</v>
      </c>
      <c r="H16" s="290">
        <v>1.1481118954746348</v>
      </c>
      <c r="I16" s="290">
        <v>1.8203107430589656</v>
      </c>
      <c r="J16" s="307"/>
      <c r="K16" s="290">
        <v>2.2683106793492636</v>
      </c>
      <c r="L16" s="290">
        <v>1.0520622254611292</v>
      </c>
      <c r="M16" s="290">
        <v>1.6406126953343216</v>
      </c>
      <c r="N16" s="307"/>
      <c r="O16" s="290">
        <v>1.9755321482156132</v>
      </c>
      <c r="P16" s="290">
        <v>0.9248965228305418</v>
      </c>
      <c r="Q16" s="290">
        <v>1.4338754252275541</v>
      </c>
      <c r="R16" s="307"/>
      <c r="S16" s="290">
        <v>1.7451982692754644</v>
      </c>
      <c r="T16" s="290">
        <v>0.83901163642246135</v>
      </c>
      <c r="U16" s="290">
        <v>1.2786854546322131</v>
      </c>
      <c r="V16" s="307"/>
      <c r="W16" s="290">
        <v>1.4539738950006307</v>
      </c>
      <c r="X16" s="290">
        <v>0.76170964703301414</v>
      </c>
      <c r="Y16" s="290">
        <v>1.0982134044244973</v>
      </c>
      <c r="Z16" s="307"/>
      <c r="AA16" s="290">
        <v>1.3933694768279801</v>
      </c>
      <c r="AB16" s="290">
        <v>0.73796806388620095</v>
      </c>
      <c r="AC16" s="290">
        <v>1.0569758388232875</v>
      </c>
      <c r="AD16" s="322"/>
      <c r="AE16" s="322">
        <f t="shared" si="1"/>
        <v>-4.16819162854532</v>
      </c>
      <c r="AF16" s="322">
        <f t="shared" si="2"/>
        <v>-3.1168809846758014</v>
      </c>
      <c r="AG16" s="322">
        <f t="shared" si="3"/>
        <v>-3.7549683363061646</v>
      </c>
      <c r="AH16" s="299">
        <f t="shared" si="4"/>
        <v>-54.020279285175775</v>
      </c>
      <c r="AI16" s="299">
        <f t="shared" si="5"/>
        <v>-44.786597589494519</v>
      </c>
      <c r="AJ16" s="299">
        <f t="shared" si="6"/>
        <v>-50.970933877629435</v>
      </c>
    </row>
    <row r="17" spans="1:36" x14ac:dyDescent="0.25">
      <c r="A17" s="291" t="s">
        <v>9</v>
      </c>
      <c r="C17" s="259">
        <v>3.5525035281808317</v>
      </c>
      <c r="D17" s="259">
        <v>1.7386534483764642</v>
      </c>
      <c r="E17" s="259">
        <v>2.6101019921659545</v>
      </c>
      <c r="F17" s="308"/>
      <c r="G17" s="290">
        <v>3.0250135080006575</v>
      </c>
      <c r="H17" s="290">
        <v>1.5162116831133017</v>
      </c>
      <c r="I17" s="290">
        <v>2.2412461178749532</v>
      </c>
      <c r="J17" s="307"/>
      <c r="K17" s="290">
        <v>2.7446928507578141</v>
      </c>
      <c r="L17" s="290">
        <v>1.4816641482159412</v>
      </c>
      <c r="M17" s="290">
        <v>2.088818032256794</v>
      </c>
      <c r="N17" s="307"/>
      <c r="O17" s="290">
        <v>2.3630583946045265</v>
      </c>
      <c r="P17" s="290">
        <v>1.2336044623040139</v>
      </c>
      <c r="Q17" s="290">
        <v>1.7771659949034704</v>
      </c>
      <c r="R17" s="307"/>
      <c r="S17" s="290">
        <v>2.1189000358544448</v>
      </c>
      <c r="T17" s="290">
        <v>1.1253397840345145</v>
      </c>
      <c r="U17" s="290">
        <v>1.6043718122930719</v>
      </c>
      <c r="V17" s="307"/>
      <c r="W17" s="290">
        <v>1.7505203928920938</v>
      </c>
      <c r="X17" s="290">
        <v>0.95829712114398868</v>
      </c>
      <c r="Y17" s="290">
        <v>1.3408169082137986</v>
      </c>
      <c r="Z17" s="307"/>
      <c r="AA17" s="290">
        <v>1.7405914147805828</v>
      </c>
      <c r="AB17" s="290">
        <v>0.93051273187914119</v>
      </c>
      <c r="AC17" s="290">
        <v>1.3219008431006216</v>
      </c>
      <c r="AD17" s="322"/>
      <c r="AE17" s="322">
        <f t="shared" si="1"/>
        <v>-0.5672015105809225</v>
      </c>
      <c r="AF17" s="322">
        <f t="shared" si="2"/>
        <v>-2.8993501756197766</v>
      </c>
      <c r="AG17" s="322">
        <f t="shared" si="3"/>
        <v>-1.4107865881835049</v>
      </c>
      <c r="AH17" s="299">
        <f t="shared" si="4"/>
        <v>-51.00380897659781</v>
      </c>
      <c r="AI17" s="299">
        <f t="shared" si="5"/>
        <v>-46.480839367497651</v>
      </c>
      <c r="AJ17" s="299">
        <f t="shared" si="6"/>
        <v>-49.354437218613754</v>
      </c>
    </row>
    <row r="18" spans="1:36" x14ac:dyDescent="0.25">
      <c r="A18" s="291" t="s">
        <v>10</v>
      </c>
      <c r="C18" s="259">
        <v>4.6271358146154391</v>
      </c>
      <c r="D18" s="259">
        <v>2.0580827108135451</v>
      </c>
      <c r="E18" s="259">
        <v>3.2899289068325972</v>
      </c>
      <c r="F18" s="308"/>
      <c r="G18" s="290">
        <v>3.703898933459842</v>
      </c>
      <c r="H18" s="290">
        <v>1.7805268632943847</v>
      </c>
      <c r="I18" s="290">
        <v>2.7027831589424101</v>
      </c>
      <c r="J18" s="307"/>
      <c r="K18" s="290">
        <v>2.9258402970997959</v>
      </c>
      <c r="L18" s="290">
        <v>1.4576595453924293</v>
      </c>
      <c r="M18" s="290">
        <v>2.1620645685462487</v>
      </c>
      <c r="N18" s="307"/>
      <c r="O18" s="290">
        <v>2.4726457663609285</v>
      </c>
      <c r="P18" s="290">
        <v>1.2709707447823162</v>
      </c>
      <c r="Q18" s="290">
        <v>1.8480706867208587</v>
      </c>
      <c r="R18" s="307"/>
      <c r="S18" s="290">
        <v>2.1246215961397188</v>
      </c>
      <c r="T18" s="290">
        <v>1.1818335303055885</v>
      </c>
      <c r="U18" s="290">
        <v>1.6353062273075656</v>
      </c>
      <c r="V18" s="307"/>
      <c r="W18" s="290">
        <v>1.8542933292864527</v>
      </c>
      <c r="X18" s="290">
        <v>0.99473627909079776</v>
      </c>
      <c r="Y18" s="290">
        <v>1.4089649250008998</v>
      </c>
      <c r="Z18" s="307"/>
      <c r="AA18" s="290">
        <v>1.7139223505220806</v>
      </c>
      <c r="AB18" s="290">
        <v>0.93732965196927864</v>
      </c>
      <c r="AC18" s="290">
        <v>1.3119950639626266</v>
      </c>
      <c r="AD18" s="322"/>
      <c r="AE18" s="322">
        <f t="shared" si="1"/>
        <v>-7.5700525125864528</v>
      </c>
      <c r="AF18" s="322">
        <f t="shared" si="2"/>
        <v>-5.7710398553061264</v>
      </c>
      <c r="AG18" s="322">
        <f t="shared" si="3"/>
        <v>-6.8823474110408593</v>
      </c>
      <c r="AH18" s="299">
        <f t="shared" si="4"/>
        <v>-62.959324748834398</v>
      </c>
      <c r="AI18" s="299">
        <f t="shared" si="5"/>
        <v>-54.456171899973882</v>
      </c>
      <c r="AJ18" s="299">
        <f t="shared" si="6"/>
        <v>-60.120868835863106</v>
      </c>
    </row>
    <row r="19" spans="1:36" x14ac:dyDescent="0.25">
      <c r="A19" s="291" t="s">
        <v>11</v>
      </c>
      <c r="C19" s="259">
        <v>3.5526726393530508</v>
      </c>
      <c r="D19" s="259">
        <v>1.5248871321256627</v>
      </c>
      <c r="E19" s="259">
        <v>2.5055253767478214</v>
      </c>
      <c r="F19" s="308"/>
      <c r="G19" s="290">
        <v>2.976375354596783</v>
      </c>
      <c r="H19" s="290">
        <v>1.3289751624302975</v>
      </c>
      <c r="I19" s="290">
        <v>2.1257713593984779</v>
      </c>
      <c r="J19" s="307"/>
      <c r="K19" s="290">
        <v>2.5691678415773644</v>
      </c>
      <c r="L19" s="290">
        <v>1.0967343572451991</v>
      </c>
      <c r="M19" s="290">
        <v>1.8091560805638602</v>
      </c>
      <c r="N19" s="307"/>
      <c r="O19" s="290">
        <v>2.2365618006541572</v>
      </c>
      <c r="P19" s="290">
        <v>0.95971834792063127</v>
      </c>
      <c r="Q19" s="290">
        <v>1.578037983628263</v>
      </c>
      <c r="R19" s="307"/>
      <c r="S19" s="290">
        <v>1.7416166165322824</v>
      </c>
      <c r="T19" s="290">
        <v>0.75804133293378506</v>
      </c>
      <c r="U19" s="290">
        <v>1.2351285197321427</v>
      </c>
      <c r="V19" s="307"/>
      <c r="W19" s="290">
        <v>1.5024824062958337</v>
      </c>
      <c r="X19" s="290">
        <v>0.71882969928531992</v>
      </c>
      <c r="Y19" s="290">
        <v>1.0995676565620229</v>
      </c>
      <c r="Z19" s="307"/>
      <c r="AA19" s="290">
        <v>1.3357933629377692</v>
      </c>
      <c r="AB19" s="290">
        <v>0.62379108389476678</v>
      </c>
      <c r="AC19" s="290">
        <v>0.96999894163949596</v>
      </c>
      <c r="AD19" s="322"/>
      <c r="AE19" s="322">
        <f t="shared" si="1"/>
        <v>-11.094242612065838</v>
      </c>
      <c r="AF19" s="322">
        <f t="shared" si="2"/>
        <v>-13.221297824094236</v>
      </c>
      <c r="AG19" s="322">
        <f t="shared" si="3"/>
        <v>-11.783605506153631</v>
      </c>
      <c r="AH19" s="299">
        <f t="shared" si="4"/>
        <v>-62.400325092125009</v>
      </c>
      <c r="AI19" s="299">
        <f t="shared" si="5"/>
        <v>-59.092639005667635</v>
      </c>
      <c r="AJ19" s="299">
        <f t="shared" si="6"/>
        <v>-61.285606977225783</v>
      </c>
    </row>
    <row r="20" spans="1:36" x14ac:dyDescent="0.25">
      <c r="A20" s="291" t="s">
        <v>12</v>
      </c>
      <c r="C20" s="259">
        <v>4.7799482394362336</v>
      </c>
      <c r="D20" s="259">
        <v>2.455937858526839</v>
      </c>
      <c r="E20" s="259">
        <v>3.5724812652140248</v>
      </c>
      <c r="F20" s="308"/>
      <c r="G20" s="290">
        <v>4.018896794694041</v>
      </c>
      <c r="H20" s="290">
        <v>2.0994464561387485</v>
      </c>
      <c r="I20" s="290">
        <v>3.0222723211926845</v>
      </c>
      <c r="J20" s="307"/>
      <c r="K20" s="290">
        <v>3.5923231566496723</v>
      </c>
      <c r="L20" s="290">
        <v>1.8848834092736531</v>
      </c>
      <c r="M20" s="290">
        <v>2.7064921308623968</v>
      </c>
      <c r="N20" s="307"/>
      <c r="O20" s="290">
        <v>3.0586553576672597</v>
      </c>
      <c r="P20" s="290">
        <v>1.5820667432107292</v>
      </c>
      <c r="Q20" s="290">
        <v>2.2934221020146333</v>
      </c>
      <c r="R20" s="307"/>
      <c r="S20" s="290">
        <v>2.8916015709167797</v>
      </c>
      <c r="T20" s="290">
        <v>1.5489677506319126</v>
      </c>
      <c r="U20" s="290">
        <v>2.1964380746643473</v>
      </c>
      <c r="V20" s="307"/>
      <c r="W20" s="290">
        <v>2.4469403467234452</v>
      </c>
      <c r="X20" s="290">
        <v>1.3642014458526686</v>
      </c>
      <c r="Y20" s="290">
        <v>1.8867855903894826</v>
      </c>
      <c r="Z20" s="307"/>
      <c r="AA20" s="290">
        <v>2.3579410572220163</v>
      </c>
      <c r="AB20" s="290">
        <v>1.2717091673927865</v>
      </c>
      <c r="AC20" s="290">
        <v>1.7962010884763484</v>
      </c>
      <c r="AD20" s="322"/>
      <c r="AE20" s="322">
        <f t="shared" si="1"/>
        <v>-3.6371662930239648</v>
      </c>
      <c r="AF20" s="322">
        <f t="shared" si="2"/>
        <v>-6.7799575158836971</v>
      </c>
      <c r="AG20" s="322">
        <f t="shared" si="3"/>
        <v>-4.8009960630680411</v>
      </c>
      <c r="AH20" s="299">
        <f t="shared" si="4"/>
        <v>-50.670155007784743</v>
      </c>
      <c r="AI20" s="299">
        <f t="shared" si="5"/>
        <v>-48.219000616098491</v>
      </c>
      <c r="AJ20" s="299">
        <f t="shared" si="6"/>
        <v>-49.721189416265858</v>
      </c>
    </row>
    <row r="21" spans="1:36" x14ac:dyDescent="0.25">
      <c r="A21" s="291" t="s">
        <v>13</v>
      </c>
      <c r="C21" s="259">
        <v>5.688436012437271</v>
      </c>
      <c r="D21" s="259">
        <v>2.6580976262705969</v>
      </c>
      <c r="E21" s="259">
        <v>4.1307026739144881</v>
      </c>
      <c r="F21" s="308"/>
      <c r="G21" s="290">
        <v>4.6719634174111189</v>
      </c>
      <c r="H21" s="290">
        <v>2.2819071291644439</v>
      </c>
      <c r="I21" s="290">
        <v>3.4438430667900715</v>
      </c>
      <c r="J21" s="307"/>
      <c r="K21" s="290">
        <v>3.8077439156170363</v>
      </c>
      <c r="L21" s="290">
        <v>1.8898972920303443</v>
      </c>
      <c r="M21" s="290">
        <v>2.8225455837709301</v>
      </c>
      <c r="N21" s="307"/>
      <c r="O21" s="290">
        <v>3.2409546765914401</v>
      </c>
      <c r="P21" s="290">
        <v>1.4895127651391888</v>
      </c>
      <c r="Q21" s="290">
        <v>2.3416162088755081</v>
      </c>
      <c r="R21" s="307"/>
      <c r="S21" s="290">
        <v>2.7879882995387044</v>
      </c>
      <c r="T21" s="290">
        <v>1.3379967257032297</v>
      </c>
      <c r="U21" s="290">
        <v>2.0442833920295089</v>
      </c>
      <c r="V21" s="307"/>
      <c r="W21" s="290">
        <v>2.2739549596514528</v>
      </c>
      <c r="X21" s="290">
        <v>1.0352750108434194</v>
      </c>
      <c r="Y21" s="290">
        <v>1.639618460707468</v>
      </c>
      <c r="Z21" s="307"/>
      <c r="AA21" s="290">
        <v>2.0492515022055504</v>
      </c>
      <c r="AB21" s="290">
        <v>1.0107080831040034</v>
      </c>
      <c r="AC21" s="290">
        <v>1.5177758609658729</v>
      </c>
      <c r="AD21" s="322"/>
      <c r="AE21" s="322">
        <f t="shared" si="1"/>
        <v>-9.881614255030998</v>
      </c>
      <c r="AF21" s="322">
        <f t="shared" si="2"/>
        <v>-2.3729856784046031</v>
      </c>
      <c r="AG21" s="322">
        <f t="shared" si="3"/>
        <v>-7.4311556414790552</v>
      </c>
      <c r="AH21" s="299">
        <f t="shared" si="4"/>
        <v>-63.975133099413618</v>
      </c>
      <c r="AI21" s="299">
        <f t="shared" si="5"/>
        <v>-61.976261777786476</v>
      </c>
      <c r="AJ21" s="299">
        <f t="shared" si="6"/>
        <v>-63.256230700150041</v>
      </c>
    </row>
    <row r="22" spans="1:36" x14ac:dyDescent="0.25">
      <c r="A22" s="291" t="s">
        <v>14</v>
      </c>
      <c r="C22" s="259">
        <v>4.7938575838434572</v>
      </c>
      <c r="D22" s="259">
        <v>2.5086038246847866</v>
      </c>
      <c r="E22" s="259">
        <v>3.6244321855964747</v>
      </c>
      <c r="F22" s="308"/>
      <c r="G22" s="290">
        <v>3.7493568083272431</v>
      </c>
      <c r="H22" s="290">
        <v>2.0302278366794497</v>
      </c>
      <c r="I22" s="290">
        <v>2.8704378538991984</v>
      </c>
      <c r="J22" s="307"/>
      <c r="K22" s="290">
        <v>3.6469250836164355</v>
      </c>
      <c r="L22" s="290">
        <v>2.081638059913328</v>
      </c>
      <c r="M22" s="290">
        <v>2.8482968150570303</v>
      </c>
      <c r="N22" s="307"/>
      <c r="O22" s="290">
        <v>3.0485496344044956</v>
      </c>
      <c r="P22" s="290">
        <v>1.6461428457932787</v>
      </c>
      <c r="Q22" s="290">
        <v>2.3349600437239055</v>
      </c>
      <c r="R22" s="307"/>
      <c r="S22" s="290">
        <v>3.0638792408975055</v>
      </c>
      <c r="T22" s="290">
        <v>1.429120738272238</v>
      </c>
      <c r="U22" s="290">
        <v>2.2342771284172733</v>
      </c>
      <c r="V22" s="307"/>
      <c r="W22" s="290">
        <v>2.358866680842016</v>
      </c>
      <c r="X22" s="290">
        <v>1.2671239518751494</v>
      </c>
      <c r="Y22" s="290">
        <v>1.8055095895169033</v>
      </c>
      <c r="Z22" s="307"/>
      <c r="AA22" s="290">
        <v>2.5998105564400733</v>
      </c>
      <c r="AB22" s="290">
        <v>1.2655255192568626</v>
      </c>
      <c r="AC22" s="290">
        <v>1.9228668919388523</v>
      </c>
      <c r="AD22" s="322"/>
      <c r="AE22" s="322">
        <f t="shared" si="1"/>
        <v>10.214391409015557</v>
      </c>
      <c r="AF22" s="322">
        <f t="shared" si="2"/>
        <v>-0.12614650807612804</v>
      </c>
      <c r="AG22" s="322">
        <f t="shared" si="3"/>
        <v>6.4999545337973004</v>
      </c>
      <c r="AH22" s="299">
        <f t="shared" si="4"/>
        <v>-45.767880856492091</v>
      </c>
      <c r="AI22" s="299">
        <f t="shared" si="5"/>
        <v>-49.552595479444442</v>
      </c>
      <c r="AJ22" s="299">
        <f t="shared" si="6"/>
        <v>-46.947085957895915</v>
      </c>
    </row>
    <row r="23" spans="1:36" x14ac:dyDescent="0.25">
      <c r="A23" s="291" t="s">
        <v>15</v>
      </c>
      <c r="C23" s="259">
        <v>7.5923425710911374</v>
      </c>
      <c r="D23" s="259">
        <v>3.4996472479750764</v>
      </c>
      <c r="E23" s="259">
        <v>5.484476409668261</v>
      </c>
      <c r="F23" s="308"/>
      <c r="G23" s="290">
        <v>6.2894900273018788</v>
      </c>
      <c r="H23" s="290">
        <v>2.8870545271018395</v>
      </c>
      <c r="I23" s="290">
        <v>4.538122900838399</v>
      </c>
      <c r="J23" s="307"/>
      <c r="K23" s="290">
        <v>5.3588882312864063</v>
      </c>
      <c r="L23" s="290">
        <v>2.4847804263577267</v>
      </c>
      <c r="M23" s="290">
        <v>3.8811044580438048</v>
      </c>
      <c r="N23" s="307"/>
      <c r="O23" s="290">
        <v>4.5967058836911141</v>
      </c>
      <c r="P23" s="290">
        <v>2.1152036956645057</v>
      </c>
      <c r="Q23" s="290">
        <v>3.3222571257574169</v>
      </c>
      <c r="R23" s="307"/>
      <c r="S23" s="290">
        <v>4.4269832457900957</v>
      </c>
      <c r="T23" s="290">
        <v>1.9988299614340015</v>
      </c>
      <c r="U23" s="290">
        <v>3.1814084838541699</v>
      </c>
      <c r="V23" s="307"/>
      <c r="W23" s="290">
        <v>3.7008541598502971</v>
      </c>
      <c r="X23" s="290">
        <v>1.6954083679616336</v>
      </c>
      <c r="Y23" s="290">
        <v>2.6731738527954878</v>
      </c>
      <c r="Z23" s="307"/>
      <c r="AA23" s="290">
        <v>3.6753869059237765</v>
      </c>
      <c r="AB23" s="290">
        <v>1.6348968859593813</v>
      </c>
      <c r="AC23" s="290">
        <v>2.6300086077771763</v>
      </c>
      <c r="AD23" s="322"/>
      <c r="AE23" s="322">
        <f t="shared" si="1"/>
        <v>-0.68814529907200617</v>
      </c>
      <c r="AF23" s="322">
        <f t="shared" si="2"/>
        <v>-3.5691390431795762</v>
      </c>
      <c r="AG23" s="322">
        <f t="shared" si="3"/>
        <v>-1.6147563680967185</v>
      </c>
      <c r="AH23" s="299">
        <f t="shared" si="4"/>
        <v>-51.590871045277844</v>
      </c>
      <c r="AI23" s="299">
        <f t="shared" si="5"/>
        <v>-53.28395206387313</v>
      </c>
      <c r="AJ23" s="299">
        <f t="shared" si="6"/>
        <v>-52.046313789573631</v>
      </c>
    </row>
    <row r="24" spans="1:36" x14ac:dyDescent="0.25">
      <c r="A24" s="291" t="s">
        <v>16</v>
      </c>
      <c r="C24" s="259">
        <v>5.9713553734243625</v>
      </c>
      <c r="D24" s="259">
        <v>2.7677891879908176</v>
      </c>
      <c r="E24" s="259">
        <v>4.3208405941100718</v>
      </c>
      <c r="F24" s="308"/>
      <c r="G24" s="290">
        <v>5.1125635586563929</v>
      </c>
      <c r="H24" s="290">
        <v>2.4266214053375661</v>
      </c>
      <c r="I24" s="290">
        <v>3.7287541408934981</v>
      </c>
      <c r="J24" s="307"/>
      <c r="K24" s="290">
        <v>4.5387895103305267</v>
      </c>
      <c r="L24" s="290">
        <v>2.1989719925704447</v>
      </c>
      <c r="M24" s="290">
        <v>3.333907322606477</v>
      </c>
      <c r="N24" s="307"/>
      <c r="O24" s="290">
        <v>3.8453348122296966</v>
      </c>
      <c r="P24" s="290">
        <v>1.7637559474370856</v>
      </c>
      <c r="Q24" s="290">
        <v>2.7742376424210708</v>
      </c>
      <c r="R24" s="307"/>
      <c r="S24" s="290">
        <v>3.4441260568603975</v>
      </c>
      <c r="T24" s="290">
        <v>1.600495950168447</v>
      </c>
      <c r="U24" s="290">
        <v>2.4961891122441493</v>
      </c>
      <c r="V24" s="307"/>
      <c r="W24" s="290">
        <v>2.7687805300590571</v>
      </c>
      <c r="X24" s="290">
        <v>1.3744865809402251</v>
      </c>
      <c r="Y24" s="290">
        <v>2.0525308487663878</v>
      </c>
      <c r="Z24" s="307"/>
      <c r="AA24" s="290">
        <v>2.6724549985536084</v>
      </c>
      <c r="AB24" s="290">
        <v>1.2719367952056482</v>
      </c>
      <c r="AC24" s="290">
        <v>1.9533769975985118</v>
      </c>
      <c r="AD24" s="322"/>
      <c r="AE24" s="322">
        <f t="shared" si="1"/>
        <v>-3.4789876069879098</v>
      </c>
      <c r="AF24" s="322">
        <f t="shared" si="2"/>
        <v>-7.460952122531979</v>
      </c>
      <c r="AG24" s="322">
        <f t="shared" si="3"/>
        <v>-4.8308093019634502</v>
      </c>
      <c r="AH24" s="299">
        <f t="shared" si="4"/>
        <v>-55.245420320361049</v>
      </c>
      <c r="AI24" s="299">
        <f t="shared" si="5"/>
        <v>-54.045026235218174</v>
      </c>
      <c r="AJ24" s="299">
        <f t="shared" si="6"/>
        <v>-54.791736583357277</v>
      </c>
    </row>
    <row r="25" spans="1:36" x14ac:dyDescent="0.25">
      <c r="A25" s="291" t="s">
        <v>17</v>
      </c>
      <c r="C25" s="259">
        <v>5.2554041419950703</v>
      </c>
      <c r="D25" s="259">
        <v>2.2221769179017756</v>
      </c>
      <c r="E25" s="259">
        <v>3.7074158721791215</v>
      </c>
      <c r="F25" s="308"/>
      <c r="G25" s="290">
        <v>4.4288364884942668</v>
      </c>
      <c r="H25" s="290">
        <v>1.9680272317667562</v>
      </c>
      <c r="I25" s="290">
        <v>3.1730560027849091</v>
      </c>
      <c r="J25" s="307"/>
      <c r="K25" s="290">
        <v>3.6664953017450661</v>
      </c>
      <c r="L25" s="290">
        <v>1.5817057375432095</v>
      </c>
      <c r="M25" s="290">
        <v>2.603394385381101</v>
      </c>
      <c r="N25" s="307"/>
      <c r="O25" s="290">
        <v>3.0704334476376314</v>
      </c>
      <c r="P25" s="290">
        <v>1.3443554351357143</v>
      </c>
      <c r="Q25" s="290">
        <v>2.1913381419564688</v>
      </c>
      <c r="R25" s="307"/>
      <c r="S25" s="290">
        <v>2.5874293457011013</v>
      </c>
      <c r="T25" s="290">
        <v>1.2778951986656963</v>
      </c>
      <c r="U25" s="290">
        <v>1.9214201154091695</v>
      </c>
      <c r="V25" s="307"/>
      <c r="W25" s="290">
        <v>2.1466697609654211</v>
      </c>
      <c r="X25" s="290">
        <v>0.98946847648170266</v>
      </c>
      <c r="Y25" s="290">
        <v>1.5585504054638426</v>
      </c>
      <c r="Z25" s="307"/>
      <c r="AA25" s="290">
        <v>2.3260619515147747</v>
      </c>
      <c r="AB25" s="290">
        <v>0.9840812468804977</v>
      </c>
      <c r="AC25" s="290">
        <v>1.6441199775867232</v>
      </c>
      <c r="AD25" s="322"/>
      <c r="AE25" s="322">
        <f t="shared" si="1"/>
        <v>8.35676701705043</v>
      </c>
      <c r="AF25" s="322">
        <f t="shared" si="2"/>
        <v>-0.54445692098858789</v>
      </c>
      <c r="AG25" s="322">
        <f t="shared" si="3"/>
        <v>5.4903307472698737</v>
      </c>
      <c r="AH25" s="299">
        <f t="shared" si="4"/>
        <v>-55.739617950071697</v>
      </c>
      <c r="AI25" s="299">
        <f t="shared" si="5"/>
        <v>-55.715441063545612</v>
      </c>
      <c r="AJ25" s="299">
        <f t="shared" si="6"/>
        <v>-55.653208750483316</v>
      </c>
    </row>
    <row r="26" spans="1:36" x14ac:dyDescent="0.25">
      <c r="A26" s="291" t="s">
        <v>18</v>
      </c>
      <c r="C26" s="259">
        <v>7.8879451484429683</v>
      </c>
      <c r="D26" s="259">
        <v>3.846923506554405</v>
      </c>
      <c r="E26" s="259">
        <v>5.8173938238906961</v>
      </c>
      <c r="F26" s="308"/>
      <c r="G26" s="290">
        <v>6.6897487464585224</v>
      </c>
      <c r="H26" s="290">
        <v>3.2817943805013874</v>
      </c>
      <c r="I26" s="290">
        <v>4.9442973698701191</v>
      </c>
      <c r="J26" s="307"/>
      <c r="K26" s="290">
        <v>5.8061517234416673</v>
      </c>
      <c r="L26" s="290">
        <v>2.8418869246107206</v>
      </c>
      <c r="M26" s="290">
        <v>4.2892889988697798</v>
      </c>
      <c r="N26" s="307"/>
      <c r="O26" s="290">
        <v>4.954251212594639</v>
      </c>
      <c r="P26" s="290">
        <v>2.471703835581736</v>
      </c>
      <c r="Q26" s="290">
        <v>3.6857476002931269</v>
      </c>
      <c r="R26" s="307"/>
      <c r="S26" s="290">
        <v>4.7656483937627563</v>
      </c>
      <c r="T26" s="290">
        <v>2.4650104613134531</v>
      </c>
      <c r="U26" s="290">
        <v>3.5917928233585208</v>
      </c>
      <c r="V26" s="307"/>
      <c r="W26" s="290">
        <v>3.9202489310224382</v>
      </c>
      <c r="X26" s="290">
        <v>2.0232448121108284</v>
      </c>
      <c r="Y26" s="290">
        <v>2.9533834617824879</v>
      </c>
      <c r="Z26" s="307"/>
      <c r="AA26" s="290">
        <v>3.792749502188228</v>
      </c>
      <c r="AB26" s="290">
        <v>1.8480097048853215</v>
      </c>
      <c r="AC26" s="290">
        <v>2.8012698459406677</v>
      </c>
      <c r="AD26" s="322"/>
      <c r="AE26" s="322">
        <f t="shared" si="1"/>
        <v>-3.2523299177574705</v>
      </c>
      <c r="AF26" s="322">
        <f t="shared" si="2"/>
        <v>-8.6610926258936569</v>
      </c>
      <c r="AG26" s="322">
        <f t="shared" si="3"/>
        <v>-5.1504864779737529</v>
      </c>
      <c r="AH26" s="299">
        <f t="shared" si="4"/>
        <v>-51.917141526562304</v>
      </c>
      <c r="AI26" s="299">
        <f t="shared" si="5"/>
        <v>-51.961360766943386</v>
      </c>
      <c r="AJ26" s="299">
        <f t="shared" si="6"/>
        <v>-51.846652801182245</v>
      </c>
    </row>
    <row r="27" spans="1:36" x14ac:dyDescent="0.25">
      <c r="A27" s="291" t="s">
        <v>19</v>
      </c>
      <c r="C27" s="259">
        <v>5.9644004575419292</v>
      </c>
      <c r="D27" s="259">
        <v>2.8720551874262936</v>
      </c>
      <c r="E27" s="259">
        <v>4.3703531566292178</v>
      </c>
      <c r="F27" s="308"/>
      <c r="G27" s="290">
        <v>4.896405493639997</v>
      </c>
      <c r="H27" s="290">
        <v>2.3586588072983079</v>
      </c>
      <c r="I27" s="290">
        <v>3.589267945843206</v>
      </c>
      <c r="J27" s="307"/>
      <c r="K27" s="290">
        <v>4.3940721494986352</v>
      </c>
      <c r="L27" s="290">
        <v>2.08735424459049</v>
      </c>
      <c r="M27" s="290">
        <v>3.2073229588227097</v>
      </c>
      <c r="N27" s="307"/>
      <c r="O27" s="290">
        <v>3.7208861274851861</v>
      </c>
      <c r="P27" s="290">
        <v>1.8030501012900226</v>
      </c>
      <c r="Q27" s="290">
        <v>2.7350410226100199</v>
      </c>
      <c r="R27" s="307"/>
      <c r="S27" s="290">
        <v>3.4164540541257891</v>
      </c>
      <c r="T27" s="290">
        <v>1.6258810125032761</v>
      </c>
      <c r="U27" s="290">
        <v>2.4963488227120565</v>
      </c>
      <c r="V27" s="307"/>
      <c r="W27" s="290">
        <v>2.8481226688353929</v>
      </c>
      <c r="X27" s="290">
        <v>1.4283986520722847</v>
      </c>
      <c r="Y27" s="290">
        <v>2.1188264511403005</v>
      </c>
      <c r="Z27" s="307"/>
      <c r="AA27" s="290">
        <v>2.8281457026706409</v>
      </c>
      <c r="AB27" s="290">
        <v>1.3734659199565076</v>
      </c>
      <c r="AC27" s="290">
        <v>2.0809829435033573</v>
      </c>
      <c r="AD27" s="322"/>
      <c r="AE27" s="322">
        <f t="shared" si="1"/>
        <v>-0.70140820770618795</v>
      </c>
      <c r="AF27" s="322">
        <f t="shared" si="2"/>
        <v>-3.8457563675296158</v>
      </c>
      <c r="AG27" s="322">
        <f t="shared" si="3"/>
        <v>-1.786059807615521</v>
      </c>
      <c r="AH27" s="299">
        <f t="shared" si="4"/>
        <v>-52.582900447362199</v>
      </c>
      <c r="AI27" s="299">
        <f t="shared" si="5"/>
        <v>-52.178289401628874</v>
      </c>
      <c r="AJ27" s="299">
        <f t="shared" si="6"/>
        <v>-52.38410103433413</v>
      </c>
    </row>
    <row r="28" spans="1:36" x14ac:dyDescent="0.25">
      <c r="A28" s="291" t="s">
        <v>20</v>
      </c>
      <c r="C28" s="259">
        <v>3.9592878964383704</v>
      </c>
      <c r="D28" s="259">
        <v>2.200063620579658</v>
      </c>
      <c r="E28" s="259">
        <v>3.0612821885930046</v>
      </c>
      <c r="F28" s="308"/>
      <c r="G28" s="290">
        <v>3.2505195325042671</v>
      </c>
      <c r="H28" s="290">
        <v>1.7936708702983655</v>
      </c>
      <c r="I28" s="290">
        <v>2.5069899459888467</v>
      </c>
      <c r="J28" s="307"/>
      <c r="K28" s="290">
        <v>2.8082814533104599</v>
      </c>
      <c r="L28" s="290">
        <v>1.5654411589506541</v>
      </c>
      <c r="M28" s="290">
        <v>2.1743265391199507</v>
      </c>
      <c r="N28" s="307"/>
      <c r="O28" s="290">
        <v>2.4153552916740515</v>
      </c>
      <c r="P28" s="290">
        <v>1.3713990304472126</v>
      </c>
      <c r="Q28" s="290">
        <v>1.8833109558016559</v>
      </c>
      <c r="R28" s="307"/>
      <c r="S28" s="290">
        <v>2.4184279221216345</v>
      </c>
      <c r="T28" s="290">
        <v>1.3357130104578756</v>
      </c>
      <c r="U28" s="290">
        <v>1.8672661992686999</v>
      </c>
      <c r="V28" s="307"/>
      <c r="W28" s="290">
        <v>2.1905010317622646</v>
      </c>
      <c r="X28" s="290">
        <v>1.2208565819883765</v>
      </c>
      <c r="Y28" s="290">
        <v>1.6973550216903037</v>
      </c>
      <c r="Z28" s="307"/>
      <c r="AA28" s="290">
        <v>2.0074912777965173</v>
      </c>
      <c r="AB28" s="290">
        <v>1.1490549175294711</v>
      </c>
      <c r="AC28" s="290">
        <v>1.5708694019997045</v>
      </c>
      <c r="AD28" s="322"/>
      <c r="AE28" s="322">
        <f t="shared" si="1"/>
        <v>-8.3546983686428788</v>
      </c>
      <c r="AF28" s="322">
        <f t="shared" si="2"/>
        <v>-5.8812530086018784</v>
      </c>
      <c r="AG28" s="322">
        <f t="shared" si="3"/>
        <v>-7.4519247932373673</v>
      </c>
      <c r="AH28" s="299">
        <f t="shared" si="4"/>
        <v>-49.296658128791734</v>
      </c>
      <c r="AI28" s="299">
        <f t="shared" si="5"/>
        <v>-47.77174138142761</v>
      </c>
      <c r="AJ28" s="299">
        <f t="shared" si="6"/>
        <v>-48.68590005021094</v>
      </c>
    </row>
    <row r="29" spans="1:36" x14ac:dyDescent="0.25">
      <c r="A29" s="165" t="s">
        <v>21</v>
      </c>
      <c r="B29" s="315"/>
      <c r="C29" s="260">
        <v>3.1781683627937705</v>
      </c>
      <c r="D29" s="260">
        <v>1.573688080501678</v>
      </c>
      <c r="E29" s="260">
        <v>2.3514638899254283</v>
      </c>
      <c r="F29" s="314"/>
      <c r="G29" s="37">
        <v>2.6972846824903174</v>
      </c>
      <c r="H29" s="37">
        <v>1.3423757862497545</v>
      </c>
      <c r="I29" s="37">
        <v>1.9995646892619301</v>
      </c>
      <c r="J29" s="313"/>
      <c r="K29" s="37">
        <v>2.3508907741312619</v>
      </c>
      <c r="L29" s="37">
        <v>1.1774427121613444</v>
      </c>
      <c r="M29" s="37">
        <v>1.7469592707080892</v>
      </c>
      <c r="N29" s="313"/>
      <c r="O29" s="37">
        <v>2.0390453748285595</v>
      </c>
      <c r="P29" s="37">
        <v>1.0019874653237559</v>
      </c>
      <c r="Q29" s="37">
        <v>1.5058851782678719</v>
      </c>
      <c r="R29" s="313"/>
      <c r="S29" s="37">
        <v>1.7746390651633706</v>
      </c>
      <c r="T29" s="37">
        <v>0.89990749126154312</v>
      </c>
      <c r="U29" s="37">
        <v>1.3255286360463974</v>
      </c>
      <c r="V29" s="313"/>
      <c r="W29" s="37">
        <v>1.5132048866334038</v>
      </c>
      <c r="X29" s="37">
        <v>0.78601940952379101</v>
      </c>
      <c r="Y29" s="37">
        <v>1.1403427802778132</v>
      </c>
      <c r="Z29" s="313"/>
      <c r="AA29" s="37">
        <v>1.4991829049300334</v>
      </c>
      <c r="AB29" s="37">
        <v>0.79999775439226839</v>
      </c>
      <c r="AC29" s="37">
        <v>1.1409738607065247</v>
      </c>
      <c r="AD29" s="327"/>
      <c r="AE29" s="327">
        <f t="shared" si="1"/>
        <v>-0.92664131785661263</v>
      </c>
      <c r="AF29" s="327">
        <f t="shared" si="2"/>
        <v>1.7783714624739537</v>
      </c>
      <c r="AG29" s="327">
        <f t="shared" si="3"/>
        <v>5.5341292076911415E-2</v>
      </c>
      <c r="AH29" s="300">
        <f t="shared" si="4"/>
        <v>-52.828713466514529</v>
      </c>
      <c r="AI29" s="300">
        <f t="shared" si="5"/>
        <v>-49.164147310740503</v>
      </c>
      <c r="AJ29" s="300">
        <f t="shared" si="6"/>
        <v>-51.478146630492873</v>
      </c>
    </row>
    <row r="30" spans="1:36" x14ac:dyDescent="0.25">
      <c r="A30" s="165" t="s">
        <v>22</v>
      </c>
      <c r="B30" s="315"/>
      <c r="C30" s="260">
        <v>2.3660330113796992</v>
      </c>
      <c r="D30" s="260">
        <v>1.0249718120184605</v>
      </c>
      <c r="E30" s="260">
        <v>1.6761447790848507</v>
      </c>
      <c r="F30" s="314"/>
      <c r="G30" s="37">
        <v>1.9560385910778475</v>
      </c>
      <c r="H30" s="37">
        <v>0.87813345586358305</v>
      </c>
      <c r="I30" s="37">
        <v>1.4016324368740221</v>
      </c>
      <c r="J30" s="313"/>
      <c r="K30" s="37">
        <v>1.8045649749328052</v>
      </c>
      <c r="L30" s="37">
        <v>0.79602993682444367</v>
      </c>
      <c r="M30" s="37">
        <v>1.286039404371397</v>
      </c>
      <c r="N30" s="313"/>
      <c r="O30" s="37">
        <v>1.5738542030318008</v>
      </c>
      <c r="P30" s="37">
        <v>0.6948770062664783</v>
      </c>
      <c r="Q30" s="37">
        <v>1.1223274416170996</v>
      </c>
      <c r="R30" s="313"/>
      <c r="S30" s="37">
        <v>1.3676486671973502</v>
      </c>
      <c r="T30" s="37">
        <v>0.62476454784576763</v>
      </c>
      <c r="U30" s="37">
        <v>0.98653679348308299</v>
      </c>
      <c r="V30" s="313"/>
      <c r="W30" s="37">
        <v>1.1741745469128606</v>
      </c>
      <c r="X30" s="37">
        <v>0.57985059519142501</v>
      </c>
      <c r="Y30" s="37">
        <v>0.86979949421654357</v>
      </c>
      <c r="Z30" s="313"/>
      <c r="AA30" s="37">
        <v>1.118465239639056</v>
      </c>
      <c r="AB30" s="37">
        <v>0.5447292485476829</v>
      </c>
      <c r="AC30" s="37">
        <v>0.82499040678829594</v>
      </c>
      <c r="AD30" s="327"/>
      <c r="AE30" s="327">
        <f t="shared" si="1"/>
        <v>-4.7445507501653417</v>
      </c>
      <c r="AF30" s="327">
        <f t="shared" si="2"/>
        <v>-6.0569648345618354</v>
      </c>
      <c r="AG30" s="327">
        <f t="shared" si="3"/>
        <v>-5.151657103296964</v>
      </c>
      <c r="AH30" s="300">
        <f t="shared" si="4"/>
        <v>-52.728248749714282</v>
      </c>
      <c r="AI30" s="300">
        <f t="shared" si="5"/>
        <v>-46.854221534643351</v>
      </c>
      <c r="AJ30" s="300">
        <f t="shared" si="6"/>
        <v>-50.780480476231418</v>
      </c>
    </row>
    <row r="31" spans="1:36" x14ac:dyDescent="0.25">
      <c r="A31" s="165" t="s">
        <v>23</v>
      </c>
      <c r="B31" s="315"/>
      <c r="C31" s="260">
        <v>4.2212164458606729</v>
      </c>
      <c r="D31" s="260">
        <v>2.0791829462284799</v>
      </c>
      <c r="E31" s="260">
        <v>3.1090315258707153</v>
      </c>
      <c r="F31" s="314"/>
      <c r="G31" s="37">
        <v>3.547400675660465</v>
      </c>
      <c r="H31" s="37">
        <v>1.7926539032188447</v>
      </c>
      <c r="I31" s="37">
        <v>2.6366542617538036</v>
      </c>
      <c r="J31" s="313"/>
      <c r="K31" s="37">
        <v>3.1445167108365668</v>
      </c>
      <c r="L31" s="37">
        <v>1.6250352842035907</v>
      </c>
      <c r="M31" s="37">
        <v>2.3563316698396091</v>
      </c>
      <c r="N31" s="313"/>
      <c r="O31" s="37">
        <v>2.6915963030763579</v>
      </c>
      <c r="P31" s="37">
        <v>1.3700141732867814</v>
      </c>
      <c r="Q31" s="37">
        <v>2.0067676770518013</v>
      </c>
      <c r="R31" s="313"/>
      <c r="S31" s="37">
        <v>2.4453559443843949</v>
      </c>
      <c r="T31" s="37">
        <v>1.2882195062382757</v>
      </c>
      <c r="U31" s="37">
        <v>1.8465109225633978</v>
      </c>
      <c r="V31" s="313"/>
      <c r="W31" s="37">
        <v>2.0643631341270541</v>
      </c>
      <c r="X31" s="37">
        <v>1.1278951881493162</v>
      </c>
      <c r="Y31" s="37">
        <v>1.5802712911292922</v>
      </c>
      <c r="Z31" s="313"/>
      <c r="AA31" s="37">
        <v>1.9865224456259756</v>
      </c>
      <c r="AB31" s="37">
        <v>1.058117918895376</v>
      </c>
      <c r="AC31" s="37">
        <v>1.5068624012513978</v>
      </c>
      <c r="AD31" s="327"/>
      <c r="AE31" s="327">
        <f t="shared" si="1"/>
        <v>-3.7706877832806565</v>
      </c>
      <c r="AF31" s="327">
        <f t="shared" si="2"/>
        <v>-6.1865029647331715</v>
      </c>
      <c r="AG31" s="327">
        <f t="shared" si="3"/>
        <v>-4.6453346517125551</v>
      </c>
      <c r="AH31" s="300">
        <f t="shared" si="4"/>
        <v>-52.939573909460137</v>
      </c>
      <c r="AI31" s="300">
        <f t="shared" si="5"/>
        <v>-49.10895547624888</v>
      </c>
      <c r="AJ31" s="300">
        <f t="shared" si="6"/>
        <v>-51.532739738643016</v>
      </c>
    </row>
    <row r="32" spans="1:36" x14ac:dyDescent="0.25">
      <c r="A32" s="165" t="s">
        <v>24</v>
      </c>
      <c r="B32" s="315"/>
      <c r="C32" s="260">
        <v>6.8252039632301402</v>
      </c>
      <c r="D32" s="260">
        <v>3.1818569953603042</v>
      </c>
      <c r="E32" s="260">
        <v>4.951225205261319</v>
      </c>
      <c r="F32" s="314"/>
      <c r="G32" s="37">
        <v>5.7186661241667451</v>
      </c>
      <c r="H32" s="37">
        <v>2.6947019031877293</v>
      </c>
      <c r="I32" s="37">
        <v>4.1638234171860145</v>
      </c>
      <c r="J32" s="313"/>
      <c r="K32" s="37">
        <v>4.9301452608483025</v>
      </c>
      <c r="L32" s="37">
        <v>2.3496718743831835</v>
      </c>
      <c r="M32" s="37">
        <v>3.6044294048428207</v>
      </c>
      <c r="N32" s="313"/>
      <c r="O32" s="37">
        <v>4.2048125850754854</v>
      </c>
      <c r="P32" s="37">
        <v>1.9621061270632723</v>
      </c>
      <c r="Q32" s="37">
        <v>3.0538293057582884</v>
      </c>
      <c r="R32" s="313"/>
      <c r="S32" s="37">
        <v>3.9309909437612371</v>
      </c>
      <c r="T32" s="37">
        <v>1.8440017224161056</v>
      </c>
      <c r="U32" s="37">
        <v>2.8611367334459565</v>
      </c>
      <c r="V32" s="313"/>
      <c r="W32" s="37">
        <v>3.2355180071296128</v>
      </c>
      <c r="X32" s="37">
        <v>1.5478229996612018</v>
      </c>
      <c r="Y32" s="37">
        <v>2.3712540768585582</v>
      </c>
      <c r="Z32" s="313"/>
      <c r="AA32" s="37">
        <v>3.1710072523600723</v>
      </c>
      <c r="AB32" s="37">
        <v>1.4662920107328257</v>
      </c>
      <c r="AC32" s="37">
        <v>2.2982652893754851</v>
      </c>
      <c r="AD32" s="327"/>
      <c r="AE32" s="327">
        <f t="shared" si="1"/>
        <v>-1.993830806300199</v>
      </c>
      <c r="AF32" s="327">
        <f t="shared" si="2"/>
        <v>-5.2674620383740418</v>
      </c>
      <c r="AG32" s="327">
        <f t="shared" si="3"/>
        <v>-3.0780669265002891</v>
      </c>
      <c r="AH32" s="300">
        <f t="shared" si="4"/>
        <v>-53.539743728635173</v>
      </c>
      <c r="AI32" s="300">
        <f t="shared" si="5"/>
        <v>-53.917098949734942</v>
      </c>
      <c r="AJ32" s="300">
        <f t="shared" si="6"/>
        <v>-53.58188742993795</v>
      </c>
    </row>
    <row r="33" spans="1:36" x14ac:dyDescent="0.25">
      <c r="A33" s="165" t="s">
        <v>25</v>
      </c>
      <c r="B33" s="315"/>
      <c r="C33" s="260">
        <v>5.4657726417373729</v>
      </c>
      <c r="D33" s="260">
        <v>2.70745865684514</v>
      </c>
      <c r="E33" s="260">
        <v>4.0473332957778849</v>
      </c>
      <c r="F33" s="314"/>
      <c r="G33" s="37">
        <v>4.4870929917866382</v>
      </c>
      <c r="H33" s="37">
        <v>2.2201334495789151</v>
      </c>
      <c r="I33" s="37">
        <v>3.3220678189450603</v>
      </c>
      <c r="J33" s="313"/>
      <c r="K33" s="37">
        <v>3.9997026289268636</v>
      </c>
      <c r="L33" s="37">
        <v>1.9592656364806433</v>
      </c>
      <c r="M33" s="37">
        <v>2.9521607949684023</v>
      </c>
      <c r="N33" s="313"/>
      <c r="O33" s="37">
        <v>3.3958606851792217</v>
      </c>
      <c r="P33" s="37">
        <v>1.6970004517396386</v>
      </c>
      <c r="Q33" s="37">
        <v>2.5244255401164457</v>
      </c>
      <c r="R33" s="313"/>
      <c r="S33" s="37">
        <v>3.1673163326846012</v>
      </c>
      <c r="T33" s="37">
        <v>1.5544865276601725</v>
      </c>
      <c r="U33" s="37">
        <v>2.3404668816656882</v>
      </c>
      <c r="V33" s="313"/>
      <c r="W33" s="37">
        <v>2.6835721591518245</v>
      </c>
      <c r="X33" s="37">
        <v>1.377258671457684</v>
      </c>
      <c r="Y33" s="37">
        <v>2.0141890668315625</v>
      </c>
      <c r="Z33" s="313"/>
      <c r="AA33" s="37">
        <v>2.622705782288008</v>
      </c>
      <c r="AB33" s="37">
        <v>1.3181265032631577</v>
      </c>
      <c r="AC33" s="37">
        <v>1.954259871700996</v>
      </c>
      <c r="AD33" s="327"/>
      <c r="AE33" s="327">
        <f t="shared" si="1"/>
        <v>-2.2681103117068413</v>
      </c>
      <c r="AF33" s="327">
        <f t="shared" si="2"/>
        <v>-4.2934685705729532</v>
      </c>
      <c r="AG33" s="327">
        <f t="shared" si="3"/>
        <v>-2.9753510292277889</v>
      </c>
      <c r="AH33" s="300">
        <f t="shared" si="4"/>
        <v>-52.015827327674138</v>
      </c>
      <c r="AI33" s="300">
        <f t="shared" si="5"/>
        <v>-51.314990538060457</v>
      </c>
      <c r="AJ33" s="300">
        <f t="shared" si="6"/>
        <v>-51.714876713028559</v>
      </c>
    </row>
    <row r="34" spans="1:36" x14ac:dyDescent="0.25">
      <c r="A34" s="165" t="s">
        <v>580</v>
      </c>
      <c r="B34" s="315"/>
      <c r="C34" s="260">
        <v>4.3341521289656164</v>
      </c>
      <c r="D34" s="260">
        <v>2.0689908243426371</v>
      </c>
      <c r="E34" s="260">
        <v>3.1663387944872241</v>
      </c>
      <c r="F34" s="314"/>
      <c r="G34" s="37">
        <v>3.6252196773734755</v>
      </c>
      <c r="H34" s="37">
        <v>1.7539847548987737</v>
      </c>
      <c r="I34" s="37">
        <v>2.6608938784487393</v>
      </c>
      <c r="J34" s="313"/>
      <c r="K34" s="37">
        <v>3.1854103222761387</v>
      </c>
      <c r="L34" s="37">
        <v>1.5513110141631279</v>
      </c>
      <c r="M34" s="37">
        <v>2.3438307651513801</v>
      </c>
      <c r="N34" s="313"/>
      <c r="O34" s="37">
        <v>2.7314949789536702</v>
      </c>
      <c r="P34" s="37">
        <v>1.3149312365649561</v>
      </c>
      <c r="Q34" s="37">
        <v>2.0026707710957004</v>
      </c>
      <c r="R34" s="313"/>
      <c r="S34" s="37">
        <v>2.4818667134720878</v>
      </c>
      <c r="T34" s="37">
        <v>1.2141844137236339</v>
      </c>
      <c r="U34" s="37">
        <v>1.8304146470237037</v>
      </c>
      <c r="V34" s="313"/>
      <c r="W34" s="37">
        <v>2.0827734664405146</v>
      </c>
      <c r="X34" s="37">
        <v>1.0545208665402959</v>
      </c>
      <c r="Y34" s="37">
        <v>1.554998686395282</v>
      </c>
      <c r="Z34" s="313"/>
      <c r="AA34" s="37">
        <v>2.02896838435572</v>
      </c>
      <c r="AB34" s="37">
        <v>1.0115072783580492</v>
      </c>
      <c r="AC34" s="37">
        <v>1.5070715846697154</v>
      </c>
      <c r="AD34" s="327"/>
      <c r="AE34" s="327">
        <f t="shared" si="1"/>
        <v>-2.5833381763187222</v>
      </c>
      <c r="AF34" s="327">
        <f t="shared" si="2"/>
        <v>-4.0789698475447853</v>
      </c>
      <c r="AG34" s="327">
        <f t="shared" si="3"/>
        <v>-3.0821313319993107</v>
      </c>
      <c r="AH34" s="300">
        <f t="shared" si="4"/>
        <v>-53.186498212743835</v>
      </c>
      <c r="AI34" s="300">
        <f t="shared" si="5"/>
        <v>-51.111079543843459</v>
      </c>
      <c r="AJ34" s="300">
        <f t="shared" si="6"/>
        <v>-52.403337656298412</v>
      </c>
    </row>
    <row r="35" spans="1:36" x14ac:dyDescent="0.25">
      <c r="G35" s="290"/>
      <c r="H35" s="290"/>
      <c r="I35" s="290"/>
      <c r="J35" s="307"/>
      <c r="K35" s="290"/>
      <c r="L35" s="290"/>
      <c r="M35" s="290"/>
      <c r="N35" s="307"/>
      <c r="O35" s="290"/>
      <c r="P35" s="290"/>
      <c r="Q35" s="290"/>
      <c r="R35" s="307"/>
      <c r="S35" s="290"/>
      <c r="T35" s="290"/>
      <c r="U35" s="290"/>
      <c r="V35" s="307"/>
      <c r="W35" s="290"/>
      <c r="X35" s="290"/>
      <c r="Y35" s="290"/>
      <c r="Z35" s="307"/>
      <c r="AE35" s="327"/>
      <c r="AF35" s="325"/>
      <c r="AG35" s="325"/>
      <c r="AH35"/>
      <c r="AI35"/>
      <c r="AJ35"/>
    </row>
    <row r="36" spans="1:36" s="315" customFormat="1" x14ac:dyDescent="0.25">
      <c r="A36" s="309" t="s">
        <v>581</v>
      </c>
      <c r="B36" s="309"/>
      <c r="C36" s="314">
        <v>4.3412026472985055</v>
      </c>
      <c r="D36" s="314">
        <v>2.0721747282738998</v>
      </c>
      <c r="E36" s="314">
        <v>3.1713958636788573</v>
      </c>
      <c r="F36" s="314"/>
      <c r="G36" s="313">
        <v>3.6301110883909438</v>
      </c>
      <c r="H36" s="313">
        <v>1.7557862211571984</v>
      </c>
      <c r="I36" s="313">
        <v>2.6641929113993972</v>
      </c>
      <c r="J36" s="313"/>
      <c r="K36" s="313">
        <v>3.1900661537161437</v>
      </c>
      <c r="L36" s="313">
        <v>1.5528906949547736</v>
      </c>
      <c r="M36" s="313">
        <v>2.346902344344632</v>
      </c>
      <c r="N36" s="313"/>
      <c r="O36" s="313">
        <v>2.7348185074211822</v>
      </c>
      <c r="P36" s="313">
        <v>1.3158041931272193</v>
      </c>
      <c r="Q36" s="313">
        <v>2.004733476577139</v>
      </c>
      <c r="R36" s="313"/>
      <c r="S36" s="313">
        <v>2.4847466251163985</v>
      </c>
      <c r="T36" s="313">
        <v>1.2156438089697026</v>
      </c>
      <c r="U36" s="313">
        <v>1.8325645663479813</v>
      </c>
      <c r="V36" s="313"/>
      <c r="W36" s="313">
        <v>2.3054620957189158</v>
      </c>
      <c r="X36" s="313">
        <v>1.1525575653241495</v>
      </c>
      <c r="Y36" s="313">
        <v>1.7137067867595257</v>
      </c>
      <c r="Z36" s="313"/>
      <c r="AA36" s="313">
        <v>2.1731728159830626</v>
      </c>
      <c r="AB36" s="313">
        <v>1.0787104497994104</v>
      </c>
      <c r="AC36" s="313">
        <v>1.6117777001439022</v>
      </c>
      <c r="AD36" s="327"/>
      <c r="AE36" s="327">
        <f t="shared" si="1"/>
        <v>-5.7380808811172956</v>
      </c>
      <c r="AF36" s="327">
        <f t="shared" si="2"/>
        <v>-6.4072388006034275</v>
      </c>
      <c r="AG36" s="327">
        <f t="shared" si="3"/>
        <v>-5.9478720282343494</v>
      </c>
      <c r="AH36" s="300">
        <f t="shared" si="4"/>
        <v>-49.940765438917943</v>
      </c>
      <c r="AI36" s="300">
        <f t="shared" si="5"/>
        <v>-47.943074728164206</v>
      </c>
      <c r="AJ36" s="300">
        <f t="shared" si="6"/>
        <v>-49.177656482334541</v>
      </c>
    </row>
    <row r="37" spans="1:36" ht="8.25" customHeight="1" x14ac:dyDescent="0.25">
      <c r="A37" s="305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20"/>
      <c r="AE37" s="305"/>
      <c r="AF37" s="305"/>
      <c r="AG37" s="305"/>
      <c r="AH37" s="320"/>
      <c r="AI37" s="320"/>
      <c r="AJ37" s="320"/>
    </row>
    <row r="39" spans="1:36" x14ac:dyDescent="0.25">
      <c r="A39" s="291" t="s">
        <v>174</v>
      </c>
    </row>
    <row r="40" spans="1:36" s="342" customFormat="1" x14ac:dyDescent="0.25">
      <c r="A40" s="342" t="s">
        <v>582</v>
      </c>
    </row>
    <row r="41" spans="1:36" s="342" customFormat="1" x14ac:dyDescent="0.25">
      <c r="A41" s="452" t="s">
        <v>578</v>
      </c>
    </row>
    <row r="42" spans="1:36" x14ac:dyDescent="0.25">
      <c r="A42" s="291" t="s">
        <v>579</v>
      </c>
    </row>
    <row r="45" spans="1:36" x14ac:dyDescent="0.25">
      <c r="A45" s="452"/>
    </row>
  </sheetData>
  <mergeCells count="11">
    <mergeCell ref="AE4:AG5"/>
    <mergeCell ref="AH4:AJ5"/>
    <mergeCell ref="W5:Y5"/>
    <mergeCell ref="AA5:AC5"/>
    <mergeCell ref="A4:A6"/>
    <mergeCell ref="C4:AC4"/>
    <mergeCell ref="C5:E5"/>
    <mergeCell ref="G5:I5"/>
    <mergeCell ref="K5:M5"/>
    <mergeCell ref="O5:Q5"/>
    <mergeCell ref="S5:U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3"/>
  <sheetViews>
    <sheetView zoomScaleNormal="100" workbookViewId="0"/>
  </sheetViews>
  <sheetFormatPr defaultColWidth="8.85546875" defaultRowHeight="15" x14ac:dyDescent="0.25"/>
  <cols>
    <col min="1" max="1" width="34.42578125" style="316" customWidth="1"/>
    <col min="2" max="8" width="8.85546875" style="316"/>
    <col min="9" max="9" width="1.28515625" style="316" customWidth="1"/>
    <col min="10" max="10" width="15" style="316" bestFit="1" customWidth="1"/>
    <col min="11" max="11" width="22" style="316" customWidth="1"/>
    <col min="12" max="12" width="15" style="316" bestFit="1" customWidth="1"/>
    <col min="13" max="13" width="21.7109375" style="316" customWidth="1"/>
    <col min="14" max="16384" width="8.85546875" style="316"/>
  </cols>
  <sheetData>
    <row r="1" spans="1:13" x14ac:dyDescent="0.25">
      <c r="A1" s="316" t="s">
        <v>583</v>
      </c>
    </row>
    <row r="2" spans="1:13" x14ac:dyDescent="0.25">
      <c r="A2" s="357" t="s">
        <v>584</v>
      </c>
    </row>
    <row r="3" spans="1:13" x14ac:dyDescent="0.25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3" ht="15" customHeight="1" x14ac:dyDescent="0.25">
      <c r="A4" s="504" t="s">
        <v>179</v>
      </c>
      <c r="B4" s="492" t="s">
        <v>33</v>
      </c>
      <c r="C4" s="492"/>
      <c r="D4" s="492"/>
      <c r="E4" s="492"/>
      <c r="F4" s="492"/>
      <c r="G4" s="492"/>
      <c r="H4" s="492"/>
      <c r="I4" s="319"/>
      <c r="J4" s="490" t="s">
        <v>88</v>
      </c>
      <c r="K4" s="490" t="s">
        <v>178</v>
      </c>
      <c r="L4" s="490" t="s">
        <v>89</v>
      </c>
      <c r="M4" s="490" t="s">
        <v>177</v>
      </c>
    </row>
    <row r="5" spans="1:13" x14ac:dyDescent="0.25">
      <c r="A5" s="505"/>
      <c r="B5" s="318">
        <v>2013</v>
      </c>
      <c r="C5" s="318">
        <v>2014</v>
      </c>
      <c r="D5" s="318">
        <v>2015</v>
      </c>
      <c r="E5" s="318">
        <v>2016</v>
      </c>
      <c r="F5" s="318">
        <v>2017</v>
      </c>
      <c r="G5" s="318">
        <v>2018</v>
      </c>
      <c r="H5" s="318">
        <v>2019</v>
      </c>
      <c r="I5" s="318"/>
      <c r="J5" s="491"/>
      <c r="K5" s="491"/>
      <c r="L5" s="491"/>
      <c r="M5" s="491"/>
    </row>
    <row r="6" spans="1:13" s="452" customFormat="1" ht="10.5" customHeight="1" x14ac:dyDescent="0.25">
      <c r="A6" s="474"/>
      <c r="B6" s="367"/>
      <c r="C6" s="367"/>
      <c r="D6" s="367"/>
      <c r="E6" s="367"/>
      <c r="F6" s="367"/>
      <c r="G6" s="367"/>
      <c r="H6" s="367"/>
      <c r="I6" s="367"/>
      <c r="J6" s="472"/>
      <c r="K6" s="472"/>
      <c r="L6" s="472"/>
      <c r="M6" s="472"/>
    </row>
    <row r="7" spans="1:13" x14ac:dyDescent="0.25">
      <c r="A7" t="s">
        <v>297</v>
      </c>
      <c r="B7" s="375">
        <v>7.0637761472690306</v>
      </c>
      <c r="C7" s="375">
        <v>6.1147738173180866</v>
      </c>
      <c r="D7" s="375">
        <v>4.5989698307579099</v>
      </c>
      <c r="E7" s="375">
        <v>3.1684736868161791</v>
      </c>
      <c r="F7" s="375">
        <v>2.4367862656097028</v>
      </c>
      <c r="G7" s="375">
        <v>1.9036313536387344</v>
      </c>
      <c r="H7" s="375">
        <v>1.7233990732490851</v>
      </c>
      <c r="J7" s="375">
        <f>(H7-G7)/G7*100</f>
        <v>-9.4678142406690569</v>
      </c>
      <c r="K7" s="375">
        <f>H7-G7</f>
        <v>-0.18023228038964922</v>
      </c>
      <c r="L7" s="375">
        <f>(H7-B7)/B7*100</f>
        <v>-75.602297732560814</v>
      </c>
      <c r="M7" s="375">
        <f>H7-B7</f>
        <v>-5.3403770740199459</v>
      </c>
    </row>
    <row r="8" spans="1:13" x14ac:dyDescent="0.25">
      <c r="A8" t="s">
        <v>296</v>
      </c>
      <c r="B8" s="375">
        <v>2.7787133715055576</v>
      </c>
      <c r="C8" s="375">
        <v>3.5476334688933115</v>
      </c>
      <c r="D8" s="375">
        <v>2.7067143979743298</v>
      </c>
      <c r="E8" s="375">
        <v>1.9543395220751534</v>
      </c>
      <c r="F8" s="375">
        <v>1.6932537207022547</v>
      </c>
      <c r="G8" s="375">
        <v>1.0803024846957148</v>
      </c>
      <c r="H8" s="375">
        <v>1.4499320344358859</v>
      </c>
      <c r="J8" s="375">
        <f t="shared" ref="J8:J37" si="0">(H8-G8)/G8*100</f>
        <v>34.21537532094851</v>
      </c>
      <c r="K8" s="375">
        <f t="shared" ref="K8:K37" si="1">H8-G8</f>
        <v>0.36962954974017115</v>
      </c>
      <c r="L8" s="375">
        <f t="shared" ref="L8:L26" si="2">(H8-B8)/B8*100</f>
        <v>-47.820021694058852</v>
      </c>
      <c r="M8" s="375">
        <f t="shared" ref="M8:M37" si="3">H8-B8</f>
        <v>-1.3287813370696717</v>
      </c>
    </row>
    <row r="9" spans="1:13" x14ac:dyDescent="0.25">
      <c r="A9" t="s">
        <v>5</v>
      </c>
      <c r="B9" s="375">
        <v>6.2247775752193091</v>
      </c>
      <c r="C9" s="375">
        <v>5.2993707493802837</v>
      </c>
      <c r="D9" s="375">
        <v>4.1199285449892979</v>
      </c>
      <c r="E9" s="375">
        <v>3.6622881976659016</v>
      </c>
      <c r="F9" s="375">
        <v>2.475586843102628</v>
      </c>
      <c r="G9" s="375">
        <v>2.1275907259695503</v>
      </c>
      <c r="H9" s="375">
        <v>1.9507595770102983</v>
      </c>
      <c r="J9" s="375">
        <f t="shared" si="0"/>
        <v>-8.3113329457980907</v>
      </c>
      <c r="K9" s="375">
        <f t="shared" si="1"/>
        <v>-0.176831148959252</v>
      </c>
      <c r="L9" s="375">
        <f t="shared" si="2"/>
        <v>-68.661376998011534</v>
      </c>
      <c r="M9" s="375">
        <f t="shared" si="3"/>
        <v>-4.2740179982090112</v>
      </c>
    </row>
    <row r="10" spans="1:13" x14ac:dyDescent="0.25">
      <c r="A10" t="s">
        <v>6</v>
      </c>
      <c r="B10" s="375">
        <v>8.482284401973855</v>
      </c>
      <c r="C10" s="375">
        <v>6.9080470184069789</v>
      </c>
      <c r="D10" s="375">
        <v>5.4999219781390174</v>
      </c>
      <c r="E10" s="375">
        <v>4.3822253662713857</v>
      </c>
      <c r="F10" s="375">
        <v>3.6067235512052891</v>
      </c>
      <c r="G10" s="375">
        <v>2.6672689400030194</v>
      </c>
      <c r="H10" s="375">
        <v>2.3411044144793944</v>
      </c>
      <c r="J10" s="375">
        <f t="shared" si="0"/>
        <v>-12.228407890628972</v>
      </c>
      <c r="K10" s="375">
        <f t="shared" si="1"/>
        <v>-0.32616452552362496</v>
      </c>
      <c r="L10" s="375">
        <f t="shared" si="2"/>
        <v>-72.400071684290481</v>
      </c>
      <c r="M10" s="375">
        <f t="shared" si="3"/>
        <v>-6.1411799874944606</v>
      </c>
    </row>
    <row r="11" spans="1:13" x14ac:dyDescent="0.25">
      <c r="A11" t="s">
        <v>118</v>
      </c>
      <c r="B11" s="375">
        <v>3.5023966912511804</v>
      </c>
      <c r="C11" s="375">
        <v>2.7706146926536732</v>
      </c>
      <c r="D11" s="375">
        <v>2.2236756049705688</v>
      </c>
      <c r="E11" s="375">
        <v>1.8957795208417261</v>
      </c>
      <c r="F11" s="375">
        <v>1.4682045620052151</v>
      </c>
      <c r="G11" s="375">
        <v>1.0353306587291318</v>
      </c>
      <c r="H11" s="375">
        <v>0.76212362817746937</v>
      </c>
      <c r="J11" s="375">
        <f t="shared" si="0"/>
        <v>-26.388384063408687</v>
      </c>
      <c r="K11" s="375">
        <f t="shared" si="1"/>
        <v>-0.2732070305516624</v>
      </c>
      <c r="L11" s="375">
        <f t="shared" si="2"/>
        <v>-78.239939808040077</v>
      </c>
      <c r="M11" s="375">
        <f t="shared" si="3"/>
        <v>-2.7402730630737109</v>
      </c>
    </row>
    <row r="12" spans="1:13" x14ac:dyDescent="0.25">
      <c r="A12" t="s">
        <v>171</v>
      </c>
      <c r="B12" s="375">
        <v>1.9836235728289699</v>
      </c>
      <c r="C12" s="375">
        <v>1.590338119713278</v>
      </c>
      <c r="D12" s="375">
        <v>1.4598207157683447</v>
      </c>
      <c r="E12" s="375">
        <v>1.1341983486072045</v>
      </c>
      <c r="F12" s="375">
        <v>1.1283115945299453</v>
      </c>
      <c r="G12" s="375">
        <v>0.7907281476628335</v>
      </c>
      <c r="H12" s="375">
        <v>0.56239173959012889</v>
      </c>
      <c r="J12" s="375">
        <f t="shared" si="0"/>
        <v>-28.876726944348931</v>
      </c>
      <c r="K12" s="375">
        <f t="shared" si="1"/>
        <v>-0.22833640807270461</v>
      </c>
      <c r="L12" s="375">
        <f t="shared" si="2"/>
        <v>-71.648262941941823</v>
      </c>
      <c r="M12" s="375">
        <f t="shared" si="3"/>
        <v>-1.4212318332388412</v>
      </c>
    </row>
    <row r="13" spans="1:13" x14ac:dyDescent="0.25">
      <c r="A13" t="s">
        <v>4</v>
      </c>
      <c r="B13" s="375">
        <v>5.1362215274676197</v>
      </c>
      <c r="C13" s="375">
        <v>4.0512153646093827</v>
      </c>
      <c r="D13" s="375">
        <v>3.0555969593083918</v>
      </c>
      <c r="E13" s="375">
        <v>2.7285806419606091</v>
      </c>
      <c r="F13" s="375">
        <v>1.8371546149323927</v>
      </c>
      <c r="G13" s="375">
        <v>1.3011243678499533</v>
      </c>
      <c r="H13" s="375">
        <v>0.97955185502632547</v>
      </c>
      <c r="J13" s="375">
        <f t="shared" si="0"/>
        <v>-24.714971202561618</v>
      </c>
      <c r="K13" s="375">
        <f t="shared" si="1"/>
        <v>-0.32157251282362787</v>
      </c>
      <c r="L13" s="375">
        <f t="shared" si="2"/>
        <v>-80.92855127474833</v>
      </c>
      <c r="M13" s="375">
        <f t="shared" si="3"/>
        <v>-4.1566696724412946</v>
      </c>
    </row>
    <row r="14" spans="1:13" x14ac:dyDescent="0.25">
      <c r="A14" t="s">
        <v>7</v>
      </c>
      <c r="B14" s="375">
        <v>6.390646712453389</v>
      </c>
      <c r="C14" s="375">
        <v>5.1049823103473679</v>
      </c>
      <c r="D14" s="375">
        <v>3.8653661664677577</v>
      </c>
      <c r="E14" s="375">
        <v>3.0755554647307353</v>
      </c>
      <c r="F14" s="375">
        <v>2.4667195671959257</v>
      </c>
      <c r="G14" s="375">
        <v>1.7709188197601002</v>
      </c>
      <c r="H14" s="375">
        <v>1.5120967741935483</v>
      </c>
      <c r="J14" s="375">
        <f t="shared" si="0"/>
        <v>-14.615127620678493</v>
      </c>
      <c r="K14" s="375">
        <f t="shared" si="1"/>
        <v>-0.25882204556655197</v>
      </c>
      <c r="L14" s="375">
        <f t="shared" si="2"/>
        <v>-76.338908372967325</v>
      </c>
      <c r="M14" s="375">
        <f t="shared" si="3"/>
        <v>-4.878549938259841</v>
      </c>
    </row>
    <row r="15" spans="1:13" x14ac:dyDescent="0.25">
      <c r="A15" t="s">
        <v>295</v>
      </c>
      <c r="B15" s="375">
        <v>5.4026301357075353</v>
      </c>
      <c r="C15" s="375">
        <v>4.5546198552959316</v>
      </c>
      <c r="D15" s="375">
        <v>3.9095191411013608</v>
      </c>
      <c r="E15" s="375">
        <v>3.2156673114119925</v>
      </c>
      <c r="F15" s="375">
        <v>2.4372177486798408</v>
      </c>
      <c r="G15" s="375">
        <v>1.7905425704500391</v>
      </c>
      <c r="H15" s="375">
        <v>1.7110495240390406</v>
      </c>
      <c r="J15" s="375">
        <f t="shared" si="0"/>
        <v>-4.439606615497472</v>
      </c>
      <c r="K15" s="375">
        <f t="shared" si="1"/>
        <v>-7.9493046410998414E-2</v>
      </c>
      <c r="L15" s="375">
        <f t="shared" si="2"/>
        <v>-68.329323291442392</v>
      </c>
      <c r="M15" s="375">
        <f t="shared" si="3"/>
        <v>-3.6915806116684946</v>
      </c>
    </row>
    <row r="16" spans="1:13" x14ac:dyDescent="0.25">
      <c r="A16" t="s">
        <v>8</v>
      </c>
      <c r="B16" s="375">
        <v>6.8940877573704551</v>
      </c>
      <c r="C16" s="375">
        <v>5.9374488555721605</v>
      </c>
      <c r="D16" s="375">
        <v>4.8021217923960107</v>
      </c>
      <c r="E16" s="375">
        <v>3.9429701889624122</v>
      </c>
      <c r="F16" s="375">
        <v>3.1535801691144716</v>
      </c>
      <c r="G16" s="375">
        <v>2.3223991582665962</v>
      </c>
      <c r="H16" s="375">
        <v>2.0338909015460302</v>
      </c>
      <c r="J16" s="375">
        <f t="shared" si="0"/>
        <v>-12.422853999650265</v>
      </c>
      <c r="K16" s="375">
        <f t="shared" si="1"/>
        <v>-0.2885082567205659</v>
      </c>
      <c r="L16" s="375">
        <f t="shared" si="2"/>
        <v>-70.498041610050549</v>
      </c>
      <c r="M16" s="375">
        <f t="shared" si="3"/>
        <v>-4.8601968558244248</v>
      </c>
    </row>
    <row r="17" spans="1:13" x14ac:dyDescent="0.25">
      <c r="A17" t="s">
        <v>9</v>
      </c>
      <c r="B17" s="375">
        <v>9.5341488710039375</v>
      </c>
      <c r="C17" s="375">
        <v>7.5621084901432996</v>
      </c>
      <c r="D17" s="375">
        <v>5.9790221736308036</v>
      </c>
      <c r="E17" s="375">
        <v>4.6319576970768379</v>
      </c>
      <c r="F17" s="375">
        <v>4.0757292799028759</v>
      </c>
      <c r="G17" s="375">
        <v>3.0826389125789655</v>
      </c>
      <c r="H17" s="375">
        <v>2.8861597919728101</v>
      </c>
      <c r="J17" s="375">
        <f t="shared" si="0"/>
        <v>-6.3737312795347485</v>
      </c>
      <c r="K17" s="375">
        <f t="shared" si="1"/>
        <v>-0.19647912060615536</v>
      </c>
      <c r="L17" s="375">
        <f t="shared" si="2"/>
        <v>-69.728186217540141</v>
      </c>
      <c r="M17" s="375">
        <f t="shared" si="3"/>
        <v>-6.6479890790311273</v>
      </c>
    </row>
    <row r="18" spans="1:13" x14ac:dyDescent="0.25">
      <c r="A18" t="s">
        <v>10</v>
      </c>
      <c r="B18" s="375">
        <v>17.168692213758217</v>
      </c>
      <c r="C18" s="375">
        <v>13.590485184747962</v>
      </c>
      <c r="D18" s="375">
        <v>10.438600421128085</v>
      </c>
      <c r="E18" s="375">
        <v>8.3966593935745983</v>
      </c>
      <c r="F18" s="375">
        <v>6.212202862104065</v>
      </c>
      <c r="G18" s="375">
        <v>4.387480654515949</v>
      </c>
      <c r="H18" s="375">
        <v>3.5966351145957169</v>
      </c>
      <c r="J18" s="375">
        <f t="shared" si="0"/>
        <v>-18.025049047366853</v>
      </c>
      <c r="K18" s="375">
        <f t="shared" si="1"/>
        <v>-0.7908455399202321</v>
      </c>
      <c r="L18" s="375">
        <f t="shared" si="2"/>
        <v>-79.051199300354767</v>
      </c>
      <c r="M18" s="375">
        <f t="shared" si="3"/>
        <v>-13.5720570991625</v>
      </c>
    </row>
    <row r="19" spans="1:13" x14ac:dyDescent="0.25">
      <c r="A19" t="s">
        <v>11</v>
      </c>
      <c r="B19" s="375">
        <v>13.682067920601153</v>
      </c>
      <c r="C19" s="375">
        <v>11.031691887869016</v>
      </c>
      <c r="D19" s="375">
        <v>8.1369071906092092</v>
      </c>
      <c r="E19" s="375">
        <v>5.8631044345669627</v>
      </c>
      <c r="F19" s="375">
        <v>4.4890792223166827</v>
      </c>
      <c r="G19" s="375">
        <v>3.3327249787737157</v>
      </c>
      <c r="H19" s="375">
        <v>2.5942594101223575</v>
      </c>
      <c r="J19" s="375">
        <f t="shared" si="0"/>
        <v>-22.158011037654791</v>
      </c>
      <c r="K19" s="375">
        <f t="shared" si="1"/>
        <v>-0.73846556865135815</v>
      </c>
      <c r="L19" s="375">
        <f>(H19-B19)/B19*100</f>
        <v>-81.038981642415536</v>
      </c>
      <c r="M19" s="375">
        <f t="shared" si="3"/>
        <v>-11.087808510478794</v>
      </c>
    </row>
    <row r="20" spans="1:13" x14ac:dyDescent="0.25">
      <c r="A20" t="s">
        <v>12</v>
      </c>
      <c r="B20" s="375">
        <v>16.065592835959759</v>
      </c>
      <c r="C20" s="375">
        <v>13.312815124585354</v>
      </c>
      <c r="D20" s="375">
        <v>11.263626391874098</v>
      </c>
      <c r="E20" s="375">
        <v>9.323938243862619</v>
      </c>
      <c r="F20" s="375">
        <v>8.2258323213344635</v>
      </c>
      <c r="G20" s="375">
        <v>6.6974485585481132</v>
      </c>
      <c r="H20" s="375">
        <v>6.1762574220877724</v>
      </c>
      <c r="J20" s="375">
        <f t="shared" si="0"/>
        <v>-7.7819356416725602</v>
      </c>
      <c r="K20" s="375">
        <f t="shared" si="1"/>
        <v>-0.52119113646034076</v>
      </c>
      <c r="L20" s="375">
        <f t="shared" si="2"/>
        <v>-61.555994321831683</v>
      </c>
      <c r="M20" s="375">
        <f t="shared" si="3"/>
        <v>-9.8893354138719864</v>
      </c>
    </row>
    <row r="21" spans="1:13" x14ac:dyDescent="0.25">
      <c r="A21" t="s">
        <v>13</v>
      </c>
      <c r="B21" s="375">
        <v>19.874913134120916</v>
      </c>
      <c r="C21" s="375">
        <v>15.066384067823723</v>
      </c>
      <c r="D21" s="375">
        <v>11.792692597035561</v>
      </c>
      <c r="E21" s="375">
        <v>9.4665788607178136</v>
      </c>
      <c r="F21" s="375">
        <v>7.7238592767937311</v>
      </c>
      <c r="G21" s="375">
        <v>6.4506924558489329</v>
      </c>
      <c r="H21" s="375">
        <v>6.1920137327829323</v>
      </c>
      <c r="J21" s="375">
        <f>(H21-G21)/G21*100</f>
        <v>-4.0100923247620175</v>
      </c>
      <c r="K21" s="375">
        <f t="shared" si="1"/>
        <v>-0.25867872306600059</v>
      </c>
      <c r="L21" s="375">
        <f t="shared" si="2"/>
        <v>-68.845077757081668</v>
      </c>
      <c r="M21" s="375">
        <f t="shared" si="3"/>
        <v>-13.682899401337984</v>
      </c>
    </row>
    <row r="22" spans="1:13" x14ac:dyDescent="0.25">
      <c r="A22" t="s">
        <v>14</v>
      </c>
      <c r="B22" s="375">
        <v>12.983969250960907</v>
      </c>
      <c r="C22" s="375">
        <v>11.203025289529663</v>
      </c>
      <c r="D22" s="375">
        <v>12.255490940548853</v>
      </c>
      <c r="E22" s="375">
        <v>10.663564538800834</v>
      </c>
      <c r="F22" s="375">
        <v>8.2235260171203226</v>
      </c>
      <c r="G22" s="375">
        <v>7.0114776929356966</v>
      </c>
      <c r="H22" s="375">
        <v>6.7684331797235027</v>
      </c>
      <c r="J22" s="375">
        <f t="shared" si="0"/>
        <v>-3.466380752477749</v>
      </c>
      <c r="K22" s="375">
        <f t="shared" si="1"/>
        <v>-0.24304451321219389</v>
      </c>
      <c r="L22" s="375">
        <f t="shared" si="2"/>
        <v>-47.870847127717973</v>
      </c>
      <c r="M22" s="375">
        <f t="shared" si="3"/>
        <v>-6.2155360712374046</v>
      </c>
    </row>
    <row r="23" spans="1:13" x14ac:dyDescent="0.25">
      <c r="A23" t="s">
        <v>15</v>
      </c>
      <c r="B23" s="375">
        <v>24.921043396888525</v>
      </c>
      <c r="C23" s="375">
        <v>20.969044019433721</v>
      </c>
      <c r="D23" s="375">
        <v>17.9653364187708</v>
      </c>
      <c r="E23" s="375">
        <v>14.684444761132834</v>
      </c>
      <c r="F23" s="375">
        <v>13.358385145475719</v>
      </c>
      <c r="G23" s="375">
        <v>10.955347573661316</v>
      </c>
      <c r="H23" s="375">
        <v>10.964674146001336</v>
      </c>
      <c r="J23" s="375">
        <f t="shared" si="0"/>
        <v>8.5132601018001852E-2</v>
      </c>
      <c r="K23" s="375">
        <f>H23-G23</f>
        <v>9.3265723400204337E-3</v>
      </c>
      <c r="L23" s="375">
        <f>(H23-B23)/B23*100</f>
        <v>-56.002347207620076</v>
      </c>
      <c r="M23" s="375">
        <f t="shared" si="3"/>
        <v>-13.956369250887189</v>
      </c>
    </row>
    <row r="24" spans="1:13" x14ac:dyDescent="0.25">
      <c r="A24" t="s">
        <v>16</v>
      </c>
      <c r="B24" s="375">
        <v>16.640543056815908</v>
      </c>
      <c r="C24" s="375">
        <v>13.799517194981993</v>
      </c>
      <c r="D24" s="375">
        <v>11.94416462800403</v>
      </c>
      <c r="E24" s="375">
        <v>9.3019149585065559</v>
      </c>
      <c r="F24" s="375">
        <v>7.7274059522017762</v>
      </c>
      <c r="G24" s="375">
        <v>5.8188584629698257</v>
      </c>
      <c r="H24" s="375">
        <v>5.5853405446198359</v>
      </c>
      <c r="J24" s="375">
        <f t="shared" si="0"/>
        <v>-4.0131225022236938</v>
      </c>
      <c r="K24" s="375">
        <f t="shared" si="1"/>
        <v>-0.23351791834998981</v>
      </c>
      <c r="L24" s="375">
        <f t="shared" si="2"/>
        <v>-66.435346938199231</v>
      </c>
      <c r="M24" s="375">
        <f t="shared" si="3"/>
        <v>-11.055202512196072</v>
      </c>
    </row>
    <row r="25" spans="1:13" x14ac:dyDescent="0.25">
      <c r="A25" t="s">
        <v>17</v>
      </c>
      <c r="B25" s="375">
        <v>16.896423780574821</v>
      </c>
      <c r="C25" s="375">
        <v>13.789157488199113</v>
      </c>
      <c r="D25" s="375">
        <v>11.210501858736059</v>
      </c>
      <c r="E25" s="375">
        <v>9.0788180188515586</v>
      </c>
      <c r="F25" s="375">
        <v>8.0603670039444353</v>
      </c>
      <c r="G25" s="375">
        <v>6.9270239452679583</v>
      </c>
      <c r="H25" s="375">
        <v>6.561118242761375</v>
      </c>
      <c r="J25" s="375">
        <f>(H25-G25)/G25*100</f>
        <v>-5.2822930221938034</v>
      </c>
      <c r="K25" s="375">
        <f t="shared" si="1"/>
        <v>-0.36590570250658327</v>
      </c>
      <c r="L25" s="375">
        <f t="shared" si="2"/>
        <v>-61.168597994657048</v>
      </c>
      <c r="M25" s="375">
        <f t="shared" si="3"/>
        <v>-10.335305537813447</v>
      </c>
    </row>
    <row r="26" spans="1:13" x14ac:dyDescent="0.25">
      <c r="A26" t="s">
        <v>18</v>
      </c>
      <c r="B26" s="375">
        <v>27.029245954279251</v>
      </c>
      <c r="C26" s="375">
        <v>23.04227621436549</v>
      </c>
      <c r="D26" s="375">
        <v>18.628982180155433</v>
      </c>
      <c r="E26" s="375">
        <v>14.875611552919398</v>
      </c>
      <c r="F26" s="375">
        <v>13.356594299217249</v>
      </c>
      <c r="G26" s="375">
        <v>11.421739930108517</v>
      </c>
      <c r="H26" s="375">
        <v>10.073862635885936</v>
      </c>
      <c r="J26" s="375">
        <f t="shared" si="0"/>
        <v>-11.800980432670164</v>
      </c>
      <c r="K26" s="375">
        <f t="shared" si="1"/>
        <v>-1.347877294222581</v>
      </c>
      <c r="L26" s="375">
        <f t="shared" si="2"/>
        <v>-62.729768144748974</v>
      </c>
      <c r="M26" s="375">
        <f t="shared" si="3"/>
        <v>-16.955383318393316</v>
      </c>
    </row>
    <row r="27" spans="1:13" x14ac:dyDescent="0.25">
      <c r="A27" t="s">
        <v>19</v>
      </c>
      <c r="B27" s="375">
        <v>17.539226689553484</v>
      </c>
      <c r="C27" s="375">
        <v>13.662505779010633</v>
      </c>
      <c r="D27" s="375">
        <v>11.23785732022062</v>
      </c>
      <c r="E27" s="375">
        <v>9.0744101633393832</v>
      </c>
      <c r="F27" s="375">
        <v>8.3559656237211204</v>
      </c>
      <c r="G27" s="375">
        <v>6.4156908621755599</v>
      </c>
      <c r="H27" s="375">
        <v>5.4389911132416389</v>
      </c>
      <c r="J27" s="375">
        <f t="shared" si="0"/>
        <v>-15.223609895111473</v>
      </c>
      <c r="K27" s="375">
        <f t="shared" si="1"/>
        <v>-0.97669974893392109</v>
      </c>
      <c r="L27" s="375">
        <f>(H27-B27)/B27*100</f>
        <v>-68.989561458367206</v>
      </c>
      <c r="M27" s="375">
        <f t="shared" si="3"/>
        <v>-12.100235576311846</v>
      </c>
    </row>
    <row r="28" spans="1:13" x14ac:dyDescent="0.25">
      <c r="A28" t="s">
        <v>20</v>
      </c>
      <c r="B28" s="375">
        <v>17.623729548439751</v>
      </c>
      <c r="C28" s="375">
        <v>13.401139031952571</v>
      </c>
      <c r="D28" s="375">
        <v>11.415798507164812</v>
      </c>
      <c r="E28" s="375">
        <v>7.8158055568614548</v>
      </c>
      <c r="F28" s="375">
        <v>6.8723767353904339</v>
      </c>
      <c r="G28" s="375">
        <v>4.6451240623196766</v>
      </c>
      <c r="H28" s="375">
        <v>3.6004289872835913</v>
      </c>
      <c r="J28" s="375">
        <f t="shared" si="0"/>
        <v>-22.490143665062558</v>
      </c>
      <c r="K28" s="375">
        <f t="shared" si="1"/>
        <v>-1.0446950750360853</v>
      </c>
      <c r="L28" s="375">
        <f>(H28-B28)/B28*100</f>
        <v>-79.570561512603661</v>
      </c>
      <c r="M28" s="375">
        <f t="shared" si="3"/>
        <v>-14.023300561156161</v>
      </c>
    </row>
    <row r="29" spans="1:13" ht="8.25" customHeight="1" x14ac:dyDescent="0.25">
      <c r="A29"/>
      <c r="B29" s="375"/>
      <c r="C29" s="375"/>
      <c r="D29" s="375"/>
      <c r="E29" s="375"/>
      <c r="F29" s="375"/>
      <c r="G29" s="375"/>
      <c r="H29" s="375"/>
      <c r="J29" s="375"/>
      <c r="K29" s="375"/>
      <c r="L29" s="375"/>
      <c r="M29" s="375"/>
    </row>
    <row r="30" spans="1:13" x14ac:dyDescent="0.25">
      <c r="A30" t="s">
        <v>21</v>
      </c>
      <c r="B30" s="375">
        <v>7.8370160428055549</v>
      </c>
      <c r="C30" s="375">
        <v>6.5133976074549382</v>
      </c>
      <c r="D30" s="375">
        <v>5.1081141337358487</v>
      </c>
      <c r="E30" s="375">
        <v>3.9799852739753141</v>
      </c>
      <c r="F30" s="375">
        <v>3.1811890546405861</v>
      </c>
      <c r="G30" s="375">
        <v>2.4062809660586502</v>
      </c>
      <c r="H30" s="375">
        <v>2.1388061701032499</v>
      </c>
      <c r="J30" s="375">
        <f t="shared" si="0"/>
        <v>-11.115692628093575</v>
      </c>
      <c r="K30" s="375">
        <f t="shared" si="1"/>
        <v>-0.26747479595540025</v>
      </c>
      <c r="L30" s="375">
        <f t="shared" ref="L30:L37" si="4">(H30-B30)/B30*100</f>
        <v>-72.708921885304918</v>
      </c>
      <c r="M30" s="375">
        <f t="shared" si="3"/>
        <v>-5.6982098727023054</v>
      </c>
    </row>
    <row r="31" spans="1:13" x14ac:dyDescent="0.25">
      <c r="A31" t="s">
        <v>22</v>
      </c>
      <c r="B31" s="375">
        <v>6.2470179409119506</v>
      </c>
      <c r="C31" s="375">
        <v>5.179111843337755</v>
      </c>
      <c r="D31" s="375">
        <v>4.0935930059819521</v>
      </c>
      <c r="E31" s="375">
        <v>3.3240835528669814</v>
      </c>
      <c r="F31" s="375">
        <v>2.6442813523947764</v>
      </c>
      <c r="G31" s="375">
        <v>1.9232115263472442</v>
      </c>
      <c r="H31" s="375">
        <v>1.6670207018955083</v>
      </c>
      <c r="J31" s="375">
        <f t="shared" si="0"/>
        <v>-13.320990486070929</v>
      </c>
      <c r="K31" s="375">
        <f t="shared" si="1"/>
        <v>-0.25619082445173591</v>
      </c>
      <c r="L31" s="375">
        <f t="shared" si="4"/>
        <v>-73.31493653991086</v>
      </c>
      <c r="M31" s="375">
        <f t="shared" si="3"/>
        <v>-4.5799972390164427</v>
      </c>
    </row>
    <row r="32" spans="1:13" x14ac:dyDescent="0.25">
      <c r="A32" t="s">
        <v>23</v>
      </c>
      <c r="B32" s="375">
        <v>13.574420037595514</v>
      </c>
      <c r="C32" s="375">
        <v>11.065359050807229</v>
      </c>
      <c r="D32" s="375">
        <v>8.9804722137176523</v>
      </c>
      <c r="E32" s="375">
        <v>7.1936854008435223</v>
      </c>
      <c r="F32" s="375">
        <v>6.1828900126262889</v>
      </c>
      <c r="G32" s="375">
        <v>4.8717347229436498</v>
      </c>
      <c r="H32" s="375">
        <v>4.4210554852890418</v>
      </c>
      <c r="J32" s="375">
        <f t="shared" si="0"/>
        <v>-9.2508985666258514</v>
      </c>
      <c r="K32" s="375">
        <f t="shared" si="1"/>
        <v>-0.45067923765460804</v>
      </c>
      <c r="L32" s="375">
        <f t="shared" si="4"/>
        <v>-67.430980675089231</v>
      </c>
      <c r="M32" s="375">
        <f t="shared" si="3"/>
        <v>-9.1533645523064724</v>
      </c>
    </row>
    <row r="33" spans="1:13" ht="13.5" customHeight="1" x14ac:dyDescent="0.25">
      <c r="A33" s="367" t="s">
        <v>24</v>
      </c>
      <c r="B33" s="355">
        <v>21.537413610551852</v>
      </c>
      <c r="C33" s="355">
        <v>17.902580985509545</v>
      </c>
      <c r="D33" s="355">
        <v>15.136045981249216</v>
      </c>
      <c r="E33" s="355">
        <v>12.191250914965641</v>
      </c>
      <c r="F33" s="355">
        <v>10.720002794092823</v>
      </c>
      <c r="G33" s="355">
        <v>8.7393920905208269</v>
      </c>
      <c r="H33" s="355">
        <v>8.4548091490226511</v>
      </c>
      <c r="J33" s="375">
        <f t="shared" si="0"/>
        <v>-3.2563242219884883</v>
      </c>
      <c r="K33" s="375">
        <f t="shared" si="1"/>
        <v>-0.28458294149817576</v>
      </c>
      <c r="L33" s="375">
        <f t="shared" si="4"/>
        <v>-60.743618979019956</v>
      </c>
      <c r="M33" s="375">
        <f t="shared" si="3"/>
        <v>-13.082604461529201</v>
      </c>
    </row>
    <row r="34" spans="1:13" x14ac:dyDescent="0.25">
      <c r="A34" s="316" t="s">
        <v>25</v>
      </c>
      <c r="B34" s="375">
        <v>17.558102107029221</v>
      </c>
      <c r="C34" s="375">
        <v>13.60452198539104</v>
      </c>
      <c r="D34" s="375">
        <v>11.2770818607625</v>
      </c>
      <c r="E34" s="375">
        <v>8.768065361421657</v>
      </c>
      <c r="F34" s="375">
        <v>7.9940593056813514</v>
      </c>
      <c r="G34" s="375">
        <v>5.9235656871576774</v>
      </c>
      <c r="H34" s="375">
        <v>4.9278263786466185</v>
      </c>
      <c r="J34" s="375">
        <f t="shared" si="0"/>
        <v>-16.809796009687663</v>
      </c>
      <c r="K34" s="375">
        <f t="shared" si="1"/>
        <v>-0.99573930851105885</v>
      </c>
      <c r="L34" s="375">
        <f t="shared" si="4"/>
        <v>-71.934174043367662</v>
      </c>
      <c r="M34" s="375">
        <f t="shared" si="3"/>
        <v>-12.630275728382603</v>
      </c>
    </row>
    <row r="35" spans="1:13" x14ac:dyDescent="0.25">
      <c r="A35" s="324" t="s">
        <v>585</v>
      </c>
      <c r="B35" s="325">
        <v>12.194765568312413</v>
      </c>
      <c r="C35" s="325">
        <v>10.026212845555106</v>
      </c>
      <c r="D35" s="325">
        <v>8.1787438542832565</v>
      </c>
      <c r="E35" s="325">
        <v>6.5297402174235017</v>
      </c>
      <c r="F35" s="325">
        <v>5.591891597141454</v>
      </c>
      <c r="G35" s="325">
        <v>4.3850962212995519</v>
      </c>
      <c r="H35" s="325">
        <v>4.016118965576351</v>
      </c>
      <c r="J35" s="325">
        <f t="shared" si="0"/>
        <v>-8.4143479892409783</v>
      </c>
      <c r="K35" s="375">
        <f t="shared" si="1"/>
        <v>-0.36897725572320095</v>
      </c>
      <c r="L35" s="375">
        <f t="shared" si="4"/>
        <v>-67.066862064064054</v>
      </c>
      <c r="M35" s="375">
        <f t="shared" si="3"/>
        <v>-8.1786466027360625</v>
      </c>
    </row>
    <row r="36" spans="1:13" ht="9" customHeight="1" x14ac:dyDescent="0.25">
      <c r="A36" s="324"/>
      <c r="B36" s="325"/>
      <c r="C36" s="325"/>
      <c r="D36" s="325"/>
      <c r="E36" s="325"/>
      <c r="F36" s="325"/>
      <c r="G36" s="325"/>
      <c r="H36" s="325"/>
      <c r="J36" s="325"/>
      <c r="K36" s="375"/>
      <c r="L36" s="375"/>
      <c r="M36" s="375"/>
    </row>
    <row r="37" spans="1:13" x14ac:dyDescent="0.25">
      <c r="A37" s="324" t="s">
        <v>586</v>
      </c>
      <c r="B37" s="325">
        <v>12.219005131311603</v>
      </c>
      <c r="C37" s="325">
        <v>10.042029953935538</v>
      </c>
      <c r="D37" s="325">
        <v>8.1875168533930278</v>
      </c>
      <c r="E37" s="325">
        <v>6.5364513907402468</v>
      </c>
      <c r="F37" s="325">
        <v>5.5989792019951379</v>
      </c>
      <c r="G37" s="325">
        <v>4.8198765560394783</v>
      </c>
      <c r="H37" s="325">
        <v>4.3162664737730791</v>
      </c>
      <c r="J37" s="325">
        <f t="shared" si="0"/>
        <v>-10.448609552776981</v>
      </c>
      <c r="K37" s="325">
        <f t="shared" si="1"/>
        <v>-0.50361008226639914</v>
      </c>
      <c r="L37" s="325">
        <f t="shared" si="4"/>
        <v>-64.675794572567085</v>
      </c>
      <c r="M37" s="325">
        <f t="shared" si="3"/>
        <v>-7.9027386575385234</v>
      </c>
    </row>
    <row r="38" spans="1:13" x14ac:dyDescent="0.25">
      <c r="A38" s="366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29"/>
    </row>
    <row r="40" spans="1:13" s="452" customFormat="1" x14ac:dyDescent="0.25">
      <c r="A40" s="452" t="s">
        <v>589</v>
      </c>
    </row>
    <row r="41" spans="1:13" s="452" customFormat="1" x14ac:dyDescent="0.25">
      <c r="A41" s="452" t="s">
        <v>590</v>
      </c>
    </row>
    <row r="42" spans="1:13" x14ac:dyDescent="0.25">
      <c r="A42" s="452" t="s">
        <v>587</v>
      </c>
    </row>
    <row r="43" spans="1:13" x14ac:dyDescent="0.25">
      <c r="A43" s="342" t="s">
        <v>588</v>
      </c>
    </row>
  </sheetData>
  <mergeCells count="6">
    <mergeCell ref="A4:A5"/>
    <mergeCell ref="M4:M5"/>
    <mergeCell ref="L4:L5"/>
    <mergeCell ref="B4:H4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0"/>
  <sheetViews>
    <sheetView zoomScale="112" zoomScaleNormal="112" workbookViewId="0"/>
  </sheetViews>
  <sheetFormatPr defaultRowHeight="15" x14ac:dyDescent="0.25"/>
  <cols>
    <col min="1" max="1" width="12.7109375" customWidth="1"/>
  </cols>
  <sheetData>
    <row r="1" spans="1:7" x14ac:dyDescent="0.25">
      <c r="A1" s="329" t="s">
        <v>536</v>
      </c>
      <c r="B1" s="329"/>
      <c r="C1" s="329"/>
      <c r="D1" s="329"/>
      <c r="E1" s="329"/>
      <c r="F1" s="329"/>
      <c r="G1" s="329"/>
    </row>
    <row r="2" spans="1:7" x14ac:dyDescent="0.25">
      <c r="A2" s="357" t="s">
        <v>181</v>
      </c>
      <c r="B2" s="329"/>
      <c r="C2" s="329"/>
      <c r="D2" s="329"/>
      <c r="E2" s="329"/>
      <c r="F2" s="329"/>
      <c r="G2" s="329"/>
    </row>
    <row r="3" spans="1:7" x14ac:dyDescent="0.25">
      <c r="A3" s="328"/>
      <c r="B3" s="328"/>
      <c r="C3" s="328"/>
      <c r="D3" s="328"/>
      <c r="E3" s="328"/>
      <c r="F3" s="328"/>
      <c r="G3" s="328"/>
    </row>
    <row r="4" spans="1:7" x14ac:dyDescent="0.25">
      <c r="A4" s="531" t="s">
        <v>182</v>
      </c>
      <c r="B4" s="504" t="s">
        <v>183</v>
      </c>
      <c r="C4" s="504"/>
      <c r="D4" s="504"/>
      <c r="E4" s="504"/>
      <c r="F4" s="490" t="s">
        <v>184</v>
      </c>
      <c r="G4" s="490"/>
    </row>
    <row r="5" spans="1:7" x14ac:dyDescent="0.25">
      <c r="A5" s="522"/>
      <c r="B5" s="505"/>
      <c r="C5" s="505"/>
      <c r="D5" s="505"/>
      <c r="E5" s="505"/>
      <c r="F5" s="495"/>
      <c r="G5" s="495"/>
    </row>
    <row r="6" spans="1:7" x14ac:dyDescent="0.25">
      <c r="A6" s="522"/>
      <c r="B6" s="502" t="s">
        <v>46</v>
      </c>
      <c r="C6" s="502"/>
      <c r="D6" s="502" t="s">
        <v>47</v>
      </c>
      <c r="E6" s="502"/>
      <c r="F6" s="491"/>
      <c r="G6" s="491"/>
    </row>
    <row r="7" spans="1:7" x14ac:dyDescent="0.25">
      <c r="A7" s="510"/>
      <c r="B7" s="330" t="s">
        <v>185</v>
      </c>
      <c r="C7" s="330" t="s">
        <v>186</v>
      </c>
      <c r="D7" s="330" t="s">
        <v>185</v>
      </c>
      <c r="E7" s="330" t="s">
        <v>186</v>
      </c>
      <c r="F7" s="330" t="s">
        <v>185</v>
      </c>
      <c r="G7" s="330" t="s">
        <v>186</v>
      </c>
    </row>
    <row r="8" spans="1:7" x14ac:dyDescent="0.25">
      <c r="A8" s="328"/>
      <c r="B8" s="328"/>
      <c r="C8" s="328"/>
      <c r="D8" s="328"/>
      <c r="E8" s="328"/>
      <c r="F8" s="328"/>
      <c r="G8" s="328"/>
    </row>
    <row r="9" spans="1:7" x14ac:dyDescent="0.25">
      <c r="A9" s="332">
        <v>2013</v>
      </c>
      <c r="B9" s="333">
        <v>191272</v>
      </c>
      <c r="C9" s="334">
        <v>78.003344072427723</v>
      </c>
      <c r="D9" s="337">
        <v>53938</v>
      </c>
      <c r="E9" s="335">
        <v>21.996655927572284</v>
      </c>
      <c r="F9" s="333">
        <v>245210</v>
      </c>
      <c r="G9" s="334">
        <v>100</v>
      </c>
    </row>
    <row r="10" spans="1:7" x14ac:dyDescent="0.25">
      <c r="A10" s="332">
        <v>2014</v>
      </c>
      <c r="B10" s="333">
        <v>160706</v>
      </c>
      <c r="C10" s="334">
        <v>78.57984577997486</v>
      </c>
      <c r="D10" s="337">
        <v>43807</v>
      </c>
      <c r="E10" s="335">
        <v>21.420154220025132</v>
      </c>
      <c r="F10" s="333">
        <v>204513</v>
      </c>
      <c r="G10" s="334">
        <v>100</v>
      </c>
    </row>
    <row r="11" spans="1:7" x14ac:dyDescent="0.25">
      <c r="A11" s="332">
        <v>2015</v>
      </c>
      <c r="B11" s="333">
        <v>141353</v>
      </c>
      <c r="C11" s="334">
        <v>79.943105018182635</v>
      </c>
      <c r="D11" s="337">
        <v>35464</v>
      </c>
      <c r="E11" s="335">
        <v>20.056894981817358</v>
      </c>
      <c r="F11" s="333">
        <v>176817</v>
      </c>
      <c r="G11" s="334">
        <v>100</v>
      </c>
    </row>
    <row r="12" spans="1:7" x14ac:dyDescent="0.25">
      <c r="A12" s="332">
        <v>2016</v>
      </c>
      <c r="B12" s="333">
        <v>120515</v>
      </c>
      <c r="C12" s="334">
        <v>81.013041140091417</v>
      </c>
      <c r="D12" s="337">
        <v>28245</v>
      </c>
      <c r="E12" s="335">
        <v>18.986958859908579</v>
      </c>
      <c r="F12" s="333">
        <v>148760</v>
      </c>
      <c r="G12" s="334">
        <v>100</v>
      </c>
    </row>
    <row r="13" spans="1:7" x14ac:dyDescent="0.25">
      <c r="A13" s="332">
        <v>2017</v>
      </c>
      <c r="B13" s="333">
        <v>109958</v>
      </c>
      <c r="C13" s="334">
        <v>81.785387550484572</v>
      </c>
      <c r="D13" s="337">
        <v>24489</v>
      </c>
      <c r="E13" s="335">
        <v>18.214612449515421</v>
      </c>
      <c r="F13" s="333">
        <v>134447</v>
      </c>
      <c r="G13" s="334">
        <v>100</v>
      </c>
    </row>
    <row r="14" spans="1:7" x14ac:dyDescent="0.25">
      <c r="A14" s="331">
        <v>2018</v>
      </c>
      <c r="B14" s="333">
        <v>102612</v>
      </c>
      <c r="C14" s="334">
        <v>82.879943137761686</v>
      </c>
      <c r="D14" s="338">
        <v>21196</v>
      </c>
      <c r="E14" s="335">
        <v>17.120056862238304</v>
      </c>
      <c r="F14" s="333">
        <v>123808</v>
      </c>
      <c r="G14" s="334">
        <v>100</v>
      </c>
    </row>
    <row r="15" spans="1:7" x14ac:dyDescent="0.25">
      <c r="A15" s="331">
        <v>2019</v>
      </c>
      <c r="B15" s="333">
        <v>96270</v>
      </c>
      <c r="C15" s="334">
        <v>83.508991073984447</v>
      </c>
      <c r="D15" s="337">
        <v>19011</v>
      </c>
      <c r="E15" s="335">
        <v>16.491008926015564</v>
      </c>
      <c r="F15" s="333">
        <v>115281</v>
      </c>
      <c r="G15" s="334">
        <v>100</v>
      </c>
    </row>
    <row r="16" spans="1:7" ht="30" x14ac:dyDescent="0.25">
      <c r="A16" s="336" t="s">
        <v>187</v>
      </c>
      <c r="B16" s="334">
        <v>-6.1805636767629517</v>
      </c>
      <c r="C16" s="334">
        <v>0.62904793622276145</v>
      </c>
      <c r="D16" s="334">
        <v>-10.308548782789204</v>
      </c>
      <c r="E16" s="339">
        <v>-0.62904793622274013</v>
      </c>
      <c r="F16" s="334">
        <v>-6.8872770741793747</v>
      </c>
      <c r="G16" s="334">
        <v>0</v>
      </c>
    </row>
    <row r="17" spans="1:7" ht="30" x14ac:dyDescent="0.25">
      <c r="A17" s="336" t="s">
        <v>188</v>
      </c>
      <c r="B17" s="334">
        <v>-49.668534861349286</v>
      </c>
      <c r="C17" s="334">
        <v>5.5056470015567243</v>
      </c>
      <c r="D17" s="334">
        <v>-64.753976788164195</v>
      </c>
      <c r="E17" s="339">
        <v>-5.5056470015567207</v>
      </c>
      <c r="F17" s="334">
        <v>-52.986827617144485</v>
      </c>
      <c r="G17" s="334">
        <v>0</v>
      </c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28"/>
      <c r="B19" s="328"/>
      <c r="C19" s="328"/>
      <c r="D19" s="328"/>
      <c r="E19" s="328"/>
      <c r="F19" s="328"/>
      <c r="G19" s="328"/>
    </row>
    <row r="20" spans="1:7" x14ac:dyDescent="0.25">
      <c r="A20" s="329" t="s">
        <v>189</v>
      </c>
      <c r="B20" s="329"/>
      <c r="C20" s="329"/>
      <c r="D20" s="329"/>
      <c r="E20" s="329"/>
      <c r="F20" s="329"/>
      <c r="G20" s="329"/>
    </row>
  </sheetData>
  <mergeCells count="5">
    <mergeCell ref="A4:A7"/>
    <mergeCell ref="F4:G6"/>
    <mergeCell ref="B6:C6"/>
    <mergeCell ref="D6:E6"/>
    <mergeCell ref="B4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43"/>
  <sheetViews>
    <sheetView zoomScale="112" zoomScaleNormal="112" workbookViewId="0"/>
  </sheetViews>
  <sheetFormatPr defaultRowHeight="15" x14ac:dyDescent="0.25"/>
  <cols>
    <col min="1" max="1" width="19.7109375" customWidth="1"/>
  </cols>
  <sheetData>
    <row r="1" spans="1:15" x14ac:dyDescent="0.25">
      <c r="A1" s="341" t="s">
        <v>537</v>
      </c>
      <c r="B1" s="341"/>
      <c r="C1" s="341"/>
      <c r="D1" s="341"/>
      <c r="E1" s="341"/>
      <c r="F1" s="341"/>
      <c r="G1" s="341"/>
      <c r="H1" s="340"/>
      <c r="I1" s="340"/>
      <c r="J1" s="340"/>
      <c r="K1" s="340"/>
      <c r="L1" s="340"/>
      <c r="M1" s="340"/>
      <c r="N1" s="340"/>
      <c r="O1" s="340"/>
    </row>
    <row r="2" spans="1:15" x14ac:dyDescent="0.25">
      <c r="A2" s="357" t="s">
        <v>181</v>
      </c>
      <c r="B2" s="341"/>
      <c r="C2" s="341"/>
      <c r="D2" s="341"/>
      <c r="E2" s="341"/>
      <c r="F2" s="341"/>
      <c r="G2" s="341"/>
      <c r="H2" s="340"/>
      <c r="I2" s="340"/>
      <c r="J2" s="340"/>
      <c r="K2" s="340"/>
      <c r="L2" s="340"/>
      <c r="M2" s="340"/>
      <c r="N2" s="340"/>
      <c r="O2" s="340"/>
    </row>
    <row r="3" spans="1:15" x14ac:dyDescent="0.25">
      <c r="A3" s="341"/>
      <c r="B3" s="343"/>
      <c r="C3" s="343"/>
      <c r="D3" s="343"/>
      <c r="E3" s="343"/>
      <c r="F3" s="343"/>
      <c r="G3" s="346"/>
      <c r="H3" s="340"/>
      <c r="I3" s="340"/>
      <c r="J3" s="340"/>
      <c r="K3" s="340"/>
      <c r="L3" s="340"/>
      <c r="M3" s="340"/>
      <c r="N3" s="340"/>
      <c r="O3" s="340"/>
    </row>
    <row r="4" spans="1:15" x14ac:dyDescent="0.25">
      <c r="A4" s="531" t="s">
        <v>182</v>
      </c>
      <c r="B4" s="492" t="s">
        <v>168</v>
      </c>
      <c r="C4" s="492"/>
      <c r="D4" s="492"/>
      <c r="E4" s="492"/>
      <c r="F4" s="504" t="s">
        <v>0</v>
      </c>
      <c r="G4" s="504"/>
      <c r="H4" s="340"/>
      <c r="I4" s="340"/>
      <c r="J4" s="340"/>
      <c r="K4" s="340"/>
      <c r="L4" s="340"/>
      <c r="M4" s="340"/>
      <c r="N4" s="340"/>
      <c r="O4" s="340"/>
    </row>
    <row r="5" spans="1:15" x14ac:dyDescent="0.25">
      <c r="A5" s="522"/>
      <c r="B5" s="492" t="s">
        <v>192</v>
      </c>
      <c r="C5" s="492"/>
      <c r="D5" s="492"/>
      <c r="E5" s="492"/>
      <c r="F5" s="532"/>
      <c r="G5" s="532"/>
      <c r="H5" s="340"/>
      <c r="I5" s="340"/>
      <c r="J5" s="340"/>
      <c r="K5" s="340"/>
      <c r="L5" s="340"/>
      <c r="M5" s="340"/>
      <c r="N5" s="340"/>
      <c r="O5" s="340"/>
    </row>
    <row r="6" spans="1:15" x14ac:dyDescent="0.25">
      <c r="A6" s="522"/>
      <c r="B6" s="502" t="s">
        <v>169</v>
      </c>
      <c r="C6" s="502"/>
      <c r="D6" s="502" t="s">
        <v>170</v>
      </c>
      <c r="E6" s="502"/>
      <c r="F6" s="505"/>
      <c r="G6" s="505"/>
      <c r="H6" s="340"/>
      <c r="I6" s="340"/>
      <c r="J6" s="340"/>
      <c r="K6" s="340"/>
      <c r="L6" s="340"/>
      <c r="M6" s="340"/>
      <c r="N6" s="340"/>
      <c r="O6" s="340"/>
    </row>
    <row r="7" spans="1:15" x14ac:dyDescent="0.25">
      <c r="A7" s="510"/>
      <c r="B7" s="343" t="s">
        <v>185</v>
      </c>
      <c r="C7" s="343" t="s">
        <v>186</v>
      </c>
      <c r="D7" s="343" t="s">
        <v>185</v>
      </c>
      <c r="E7" s="343" t="s">
        <v>186</v>
      </c>
      <c r="F7" s="343" t="s">
        <v>185</v>
      </c>
      <c r="G7" s="343" t="s">
        <v>186</v>
      </c>
      <c r="H7" s="340"/>
      <c r="I7" s="340"/>
      <c r="J7" s="340"/>
      <c r="K7" s="340"/>
      <c r="L7" s="340"/>
      <c r="M7" s="340"/>
      <c r="N7" s="340"/>
      <c r="O7" s="340"/>
    </row>
    <row r="8" spans="1:15" x14ac:dyDescent="0.25">
      <c r="A8" s="341"/>
      <c r="B8" s="341"/>
      <c r="C8" s="341"/>
      <c r="D8" s="341"/>
      <c r="E8" s="341"/>
      <c r="F8" s="341"/>
      <c r="G8" s="342"/>
      <c r="H8" s="340"/>
      <c r="I8" s="340"/>
      <c r="J8" s="340"/>
      <c r="K8" s="340"/>
      <c r="L8" s="340"/>
      <c r="M8" s="340"/>
      <c r="N8" s="340"/>
      <c r="O8" s="340"/>
    </row>
    <row r="9" spans="1:15" x14ac:dyDescent="0.25">
      <c r="A9" s="349">
        <v>2013</v>
      </c>
      <c r="B9" s="350">
        <v>126840</v>
      </c>
      <c r="C9" s="356">
        <v>66.313940357187676</v>
      </c>
      <c r="D9" s="350">
        <v>64432</v>
      </c>
      <c r="E9" s="356">
        <v>33.686059642812332</v>
      </c>
      <c r="F9" s="351">
        <v>191272</v>
      </c>
      <c r="G9" s="362">
        <v>100</v>
      </c>
      <c r="H9" s="340"/>
      <c r="I9" s="340"/>
      <c r="J9" s="340"/>
      <c r="K9" s="340"/>
      <c r="L9" s="340"/>
      <c r="M9" s="340"/>
      <c r="N9" s="340"/>
      <c r="O9" s="340"/>
    </row>
    <row r="10" spans="1:15" x14ac:dyDescent="0.25">
      <c r="A10" s="349">
        <v>2014</v>
      </c>
      <c r="B10" s="350">
        <v>106126</v>
      </c>
      <c r="C10" s="356">
        <v>66.037360148345428</v>
      </c>
      <c r="D10" s="350">
        <v>54580</v>
      </c>
      <c r="E10" s="356">
        <v>33.962639851654572</v>
      </c>
      <c r="F10" s="351">
        <v>160706</v>
      </c>
      <c r="G10" s="362">
        <v>100</v>
      </c>
      <c r="H10" s="340"/>
      <c r="I10" s="340"/>
      <c r="J10" s="340"/>
      <c r="K10" s="340"/>
      <c r="L10" s="340"/>
      <c r="M10" s="340"/>
      <c r="N10" s="340"/>
      <c r="O10" s="340"/>
    </row>
    <row r="11" spans="1:15" x14ac:dyDescent="0.25">
      <c r="A11" s="349">
        <v>2015</v>
      </c>
      <c r="B11" s="350">
        <v>93184</v>
      </c>
      <c r="C11" s="356">
        <v>65.922902237660324</v>
      </c>
      <c r="D11" s="350">
        <v>48169</v>
      </c>
      <c r="E11" s="356">
        <v>34.077097762339676</v>
      </c>
      <c r="F11" s="351">
        <v>141353</v>
      </c>
      <c r="G11" s="362">
        <v>100</v>
      </c>
      <c r="H11" s="340"/>
      <c r="I11" s="340"/>
      <c r="J11" s="340"/>
      <c r="K11" s="340"/>
      <c r="L11" s="340"/>
      <c r="M11" s="340"/>
      <c r="N11" s="340"/>
      <c r="O11" s="340"/>
    </row>
    <row r="12" spans="1:15" x14ac:dyDescent="0.25">
      <c r="A12" s="349">
        <v>2016</v>
      </c>
      <c r="B12" s="350">
        <v>79818</v>
      </c>
      <c r="C12" s="356">
        <v>66.230759656474305</v>
      </c>
      <c r="D12" s="350">
        <v>40697</v>
      </c>
      <c r="E12" s="356">
        <v>33.769240343525702</v>
      </c>
      <c r="F12" s="351">
        <v>120515</v>
      </c>
      <c r="G12" s="362">
        <v>100</v>
      </c>
      <c r="H12" s="340"/>
      <c r="I12" s="340"/>
      <c r="J12" s="340"/>
      <c r="K12" s="340"/>
      <c r="L12" s="340"/>
      <c r="M12" s="340"/>
      <c r="N12" s="340"/>
      <c r="O12" s="340"/>
    </row>
    <row r="13" spans="1:15" x14ac:dyDescent="0.25">
      <c r="A13" s="349">
        <v>2017</v>
      </c>
      <c r="B13" s="350">
        <v>72474</v>
      </c>
      <c r="C13" s="356">
        <v>65.910620418705321</v>
      </c>
      <c r="D13" s="350">
        <v>37484</v>
      </c>
      <c r="E13" s="356">
        <v>34.089379581294679</v>
      </c>
      <c r="F13" s="351">
        <v>109958</v>
      </c>
      <c r="G13" s="362">
        <v>100</v>
      </c>
      <c r="H13" s="340"/>
      <c r="I13" s="340"/>
      <c r="J13" s="340"/>
      <c r="K13" s="340"/>
      <c r="L13" s="340"/>
      <c r="M13" s="340"/>
      <c r="N13" s="340"/>
      <c r="O13" s="340"/>
    </row>
    <row r="14" spans="1:15" x14ac:dyDescent="0.25">
      <c r="A14" s="347">
        <v>2018</v>
      </c>
      <c r="B14" s="354">
        <v>67190</v>
      </c>
      <c r="C14" s="356">
        <v>65.479670993645968</v>
      </c>
      <c r="D14" s="354">
        <v>35422</v>
      </c>
      <c r="E14" s="356">
        <v>34.520329006354032</v>
      </c>
      <c r="F14" s="351">
        <v>102612</v>
      </c>
      <c r="G14" s="362">
        <v>100</v>
      </c>
      <c r="H14" s="340"/>
      <c r="I14" s="340"/>
      <c r="J14" s="340"/>
      <c r="K14" s="340"/>
      <c r="L14" s="340"/>
      <c r="M14" s="340"/>
      <c r="N14" s="340"/>
      <c r="O14" s="340"/>
    </row>
    <row r="15" spans="1:15" x14ac:dyDescent="0.25">
      <c r="A15" s="347" t="s">
        <v>193</v>
      </c>
      <c r="B15" s="354">
        <v>63219</v>
      </c>
      <c r="C15" s="356">
        <v>65.668432533499526</v>
      </c>
      <c r="D15" s="354">
        <v>33050</v>
      </c>
      <c r="E15" s="356">
        <v>34.330528721304667</v>
      </c>
      <c r="F15" s="351">
        <v>96270</v>
      </c>
      <c r="G15" s="362">
        <v>100</v>
      </c>
      <c r="H15" s="340"/>
      <c r="I15" s="340"/>
      <c r="J15" s="340"/>
      <c r="K15" s="340"/>
      <c r="L15" s="340"/>
      <c r="M15" s="340"/>
      <c r="N15" s="340"/>
      <c r="O15" s="340"/>
    </row>
    <row r="16" spans="1:15" x14ac:dyDescent="0.25">
      <c r="A16" s="347"/>
      <c r="B16" s="354"/>
      <c r="C16" s="354"/>
      <c r="D16" s="354"/>
      <c r="E16" s="354"/>
      <c r="F16" s="351"/>
      <c r="G16" s="362"/>
      <c r="H16" s="340"/>
      <c r="I16" s="340"/>
      <c r="J16" s="340"/>
      <c r="K16" s="340"/>
      <c r="L16" s="340"/>
      <c r="M16" s="340"/>
      <c r="N16" s="340"/>
      <c r="O16" s="340"/>
    </row>
    <row r="17" spans="1:15" x14ac:dyDescent="0.25">
      <c r="A17" s="347" t="s">
        <v>175</v>
      </c>
      <c r="B17" s="358">
        <v>-5.9101056704866792</v>
      </c>
      <c r="C17" s="358">
        <v>0.1887615398535587</v>
      </c>
      <c r="D17" s="358">
        <v>-6.6964033651403074</v>
      </c>
      <c r="E17" s="358">
        <v>-0.18980028504936541</v>
      </c>
      <c r="F17" s="358">
        <v>-6.1805636767629517</v>
      </c>
      <c r="G17" s="363">
        <v>0</v>
      </c>
      <c r="H17" s="341"/>
      <c r="I17" s="341"/>
      <c r="J17" s="341"/>
      <c r="K17" s="341"/>
      <c r="L17" s="341"/>
      <c r="M17" s="341"/>
      <c r="N17" s="341"/>
      <c r="O17" s="341"/>
    </row>
    <row r="18" spans="1:15" ht="20.25" customHeight="1" x14ac:dyDescent="0.25">
      <c r="A18" s="361" t="s">
        <v>194</v>
      </c>
      <c r="B18" s="358">
        <v>-50.158467360454118</v>
      </c>
      <c r="C18" s="358">
        <v>-0.64550782368814907</v>
      </c>
      <c r="D18" s="358">
        <v>-48.705612118202133</v>
      </c>
      <c r="E18" s="358">
        <v>0.64446907849233526</v>
      </c>
      <c r="F18" s="358">
        <v>-49.668534861349286</v>
      </c>
      <c r="G18" s="363">
        <v>0</v>
      </c>
      <c r="H18" s="341"/>
      <c r="I18" s="341"/>
      <c r="J18" s="341"/>
      <c r="K18" s="341"/>
      <c r="L18" s="341"/>
      <c r="M18" s="341"/>
      <c r="N18" s="341"/>
      <c r="O18" s="341"/>
    </row>
    <row r="19" spans="1:15" x14ac:dyDescent="0.25">
      <c r="A19" s="343"/>
      <c r="B19" s="343"/>
      <c r="C19" s="343"/>
      <c r="D19" s="343"/>
      <c r="E19" s="343"/>
      <c r="F19" s="343"/>
      <c r="G19" s="346"/>
      <c r="H19" s="341"/>
      <c r="I19" s="341"/>
      <c r="J19" s="341"/>
      <c r="K19" s="341"/>
      <c r="L19" s="341"/>
      <c r="M19" s="341"/>
      <c r="N19" s="341"/>
      <c r="O19" s="341"/>
    </row>
    <row r="20" spans="1:15" x14ac:dyDescent="0.25">
      <c r="A20" s="344"/>
      <c r="B20" s="355"/>
      <c r="C20" s="355"/>
      <c r="D20" s="355"/>
      <c r="E20" s="355"/>
      <c r="F20" s="355"/>
      <c r="G20" s="345"/>
      <c r="H20" s="341"/>
      <c r="I20" s="341"/>
      <c r="J20" s="341"/>
      <c r="K20" s="341"/>
      <c r="L20" s="341"/>
      <c r="M20" s="341"/>
      <c r="N20" s="341"/>
      <c r="O20" s="341"/>
    </row>
    <row r="21" spans="1:15" x14ac:dyDescent="0.25">
      <c r="A21" s="344" t="s">
        <v>195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</row>
    <row r="22" spans="1:15" x14ac:dyDescent="0.25">
      <c r="A22" s="344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</row>
    <row r="23" spans="1:15" x14ac:dyDescent="0.25">
      <c r="A23" s="352"/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</row>
    <row r="24" spans="1:15" x14ac:dyDescent="0.25">
      <c r="A24" s="352"/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</row>
    <row r="25" spans="1:15" x14ac:dyDescent="0.25">
      <c r="A25" s="352"/>
      <c r="B25" s="353"/>
      <c r="C25" s="353"/>
      <c r="D25" s="353"/>
      <c r="E25" s="353"/>
      <c r="F25" s="359"/>
      <c r="G25" s="344"/>
      <c r="H25" s="341"/>
      <c r="I25" s="341"/>
      <c r="J25" s="341"/>
      <c r="K25" s="341"/>
      <c r="L25" s="341"/>
      <c r="M25" s="341"/>
      <c r="N25" s="341"/>
      <c r="O25" s="341"/>
    </row>
    <row r="26" spans="1:15" x14ac:dyDescent="0.25">
      <c r="A26" s="352"/>
      <c r="B26" s="353"/>
      <c r="C26" s="353"/>
      <c r="D26" s="353"/>
      <c r="E26" s="353"/>
      <c r="F26" s="359"/>
      <c r="G26" s="344"/>
      <c r="H26" s="341"/>
      <c r="I26" s="341"/>
      <c r="J26" s="341"/>
      <c r="K26" s="341"/>
      <c r="L26" s="341"/>
      <c r="M26" s="341"/>
      <c r="N26" s="341"/>
      <c r="O26" s="341"/>
    </row>
    <row r="27" spans="1:15" x14ac:dyDescent="0.25">
      <c r="A27" s="352"/>
      <c r="B27" s="353"/>
      <c r="C27" s="353"/>
      <c r="D27" s="353"/>
      <c r="E27" s="353"/>
      <c r="F27" s="353"/>
      <c r="G27" s="344"/>
      <c r="H27" s="341"/>
      <c r="I27" s="341"/>
      <c r="J27" s="341"/>
      <c r="K27" s="341"/>
      <c r="L27" s="341"/>
      <c r="M27" s="341"/>
      <c r="N27" s="341"/>
      <c r="O27" s="341"/>
    </row>
    <row r="28" spans="1:15" x14ac:dyDescent="0.25">
      <c r="A28" s="348"/>
      <c r="B28" s="360"/>
      <c r="C28" s="360"/>
      <c r="D28" s="360"/>
      <c r="E28" s="360"/>
      <c r="F28" s="360"/>
      <c r="G28" s="344"/>
      <c r="H28" s="341"/>
      <c r="I28" s="341"/>
      <c r="J28" s="341"/>
      <c r="K28" s="341"/>
      <c r="L28" s="341"/>
      <c r="M28" s="341"/>
      <c r="N28" s="341"/>
      <c r="O28" s="341"/>
    </row>
    <row r="29" spans="1:15" x14ac:dyDescent="0.25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</row>
    <row r="30" spans="1:15" x14ac:dyDescent="0.25"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</row>
    <row r="31" spans="1:15" x14ac:dyDescent="0.25"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</row>
    <row r="32" spans="1:15" x14ac:dyDescent="0.25">
      <c r="A32" s="340"/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</row>
    <row r="33" spans="1:15" x14ac:dyDescent="0.25">
      <c r="A33" s="340"/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</row>
    <row r="34" spans="1:15" x14ac:dyDescent="0.25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</row>
    <row r="35" spans="1:15" x14ac:dyDescent="0.25">
      <c r="A35" s="340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</row>
    <row r="36" spans="1:15" x14ac:dyDescent="0.25">
      <c r="A36" s="340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</row>
    <row r="37" spans="1:15" x14ac:dyDescent="0.25">
      <c r="A37" s="340"/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</row>
    <row r="38" spans="1:15" x14ac:dyDescent="0.25">
      <c r="A38" s="340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</row>
    <row r="39" spans="1:15" x14ac:dyDescent="0.25">
      <c r="A39" s="340"/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</row>
    <row r="40" spans="1:15" x14ac:dyDescent="0.25">
      <c r="A40" s="340"/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</row>
    <row r="41" spans="1:15" x14ac:dyDescent="0.25">
      <c r="A41" s="340"/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</row>
    <row r="42" spans="1:15" x14ac:dyDescent="0.25">
      <c r="A42" s="340"/>
      <c r="B42" s="340"/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</row>
    <row r="43" spans="1:15" x14ac:dyDescent="0.25">
      <c r="A43" s="340"/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</row>
  </sheetData>
  <mergeCells count="6">
    <mergeCell ref="F4:G6"/>
    <mergeCell ref="A4:A7"/>
    <mergeCell ref="B6:C6"/>
    <mergeCell ref="D6:E6"/>
    <mergeCell ref="B4:E4"/>
    <mergeCell ref="B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5"/>
  <sheetViews>
    <sheetView zoomScale="112" zoomScaleNormal="112" workbookViewId="0"/>
  </sheetViews>
  <sheetFormatPr defaultColWidth="8.85546875" defaultRowHeight="15" x14ac:dyDescent="0.25"/>
  <cols>
    <col min="1" max="1" width="38.140625" style="441" customWidth="1"/>
    <col min="2" max="2" width="2.42578125" style="441" customWidth="1"/>
    <col min="3" max="3" width="9.42578125" style="342" customWidth="1"/>
    <col min="4" max="5" width="9.5703125" style="342" bestFit="1" customWidth="1"/>
    <col min="6" max="6" width="14.85546875" style="342" customWidth="1"/>
    <col min="7" max="7" width="9.42578125" style="342" bestFit="1" customWidth="1"/>
    <col min="8" max="9" width="8.85546875" style="342"/>
    <col min="10" max="10" width="9.42578125" style="342" bestFit="1" customWidth="1"/>
    <col min="11" max="11" width="8.85546875" style="342"/>
    <col min="12" max="12" width="9.7109375" style="342" bestFit="1" customWidth="1"/>
    <col min="13" max="15" width="8.85546875" style="342"/>
    <col min="16" max="16" width="14" style="342" customWidth="1"/>
    <col min="17" max="20" width="8.85546875" style="342"/>
    <col min="21" max="22" width="10.5703125" style="342" bestFit="1" customWidth="1"/>
    <col min="23" max="23" width="8.85546875" style="342"/>
    <col min="24" max="26" width="10.5703125" style="441" bestFit="1" customWidth="1"/>
    <col min="27" max="16384" width="8.85546875" style="441"/>
  </cols>
  <sheetData>
    <row r="1" spans="1:23" x14ac:dyDescent="0.25">
      <c r="A1" s="60" t="s">
        <v>633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</row>
    <row r="2" spans="1:23" x14ac:dyDescent="0.25">
      <c r="A2" s="357" t="s">
        <v>74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</row>
    <row r="3" spans="1:23" x14ac:dyDescent="0.25">
      <c r="A3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</row>
    <row r="4" spans="1:23" x14ac:dyDescent="0.25">
      <c r="A4" s="504" t="s">
        <v>179</v>
      </c>
      <c r="B4" s="319"/>
      <c r="C4" s="500" t="s">
        <v>168</v>
      </c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</row>
    <row r="5" spans="1:23" x14ac:dyDescent="0.25">
      <c r="A5" s="532"/>
      <c r="B5" s="367"/>
      <c r="C5" s="518" t="s">
        <v>182</v>
      </c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</row>
    <row r="6" spans="1:23" x14ac:dyDescent="0.25">
      <c r="A6" s="532"/>
      <c r="B6" s="367"/>
      <c r="C6" s="500">
        <v>2013</v>
      </c>
      <c r="D6" s="500"/>
      <c r="E6" s="500"/>
      <c r="F6" s="500">
        <v>2014</v>
      </c>
      <c r="G6" s="500"/>
      <c r="H6" s="500"/>
      <c r="I6" s="500">
        <v>2015</v>
      </c>
      <c r="J6" s="500"/>
      <c r="K6" s="500"/>
      <c r="L6" s="500">
        <v>2016</v>
      </c>
      <c r="M6" s="500"/>
      <c r="N6" s="500"/>
      <c r="O6" s="500">
        <v>2017</v>
      </c>
      <c r="P6" s="500"/>
      <c r="Q6" s="500"/>
      <c r="R6" s="500">
        <v>2018</v>
      </c>
      <c r="S6" s="500"/>
      <c r="T6" s="500"/>
      <c r="U6" s="500">
        <v>2019</v>
      </c>
      <c r="V6" s="500"/>
      <c r="W6" s="500"/>
    </row>
    <row r="7" spans="1:23" x14ac:dyDescent="0.25">
      <c r="A7" s="505"/>
      <c r="B7" s="366"/>
      <c r="C7" s="381" t="s">
        <v>169</v>
      </c>
      <c r="D7" s="381" t="s">
        <v>170</v>
      </c>
      <c r="E7" s="381" t="s">
        <v>0</v>
      </c>
      <c r="F7" s="381" t="s">
        <v>169</v>
      </c>
      <c r="G7" s="381" t="s">
        <v>170</v>
      </c>
      <c r="H7" s="381" t="s">
        <v>0</v>
      </c>
      <c r="I7" s="346" t="s">
        <v>169</v>
      </c>
      <c r="J7" s="346" t="s">
        <v>170</v>
      </c>
      <c r="K7" s="346" t="s">
        <v>0</v>
      </c>
      <c r="L7" s="346" t="s">
        <v>169</v>
      </c>
      <c r="M7" s="346" t="s">
        <v>170</v>
      </c>
      <c r="N7" s="346" t="s">
        <v>0</v>
      </c>
      <c r="O7" s="346" t="s">
        <v>169</v>
      </c>
      <c r="P7" s="346" t="s">
        <v>170</v>
      </c>
      <c r="Q7" s="346" t="s">
        <v>0</v>
      </c>
      <c r="R7" s="346" t="s">
        <v>169</v>
      </c>
      <c r="S7" s="346" t="s">
        <v>170</v>
      </c>
      <c r="T7" s="346" t="s">
        <v>0</v>
      </c>
      <c r="U7" s="346" t="s">
        <v>169</v>
      </c>
      <c r="V7" s="346" t="s">
        <v>170</v>
      </c>
      <c r="W7" s="346" t="s">
        <v>0</v>
      </c>
    </row>
    <row r="8" spans="1:23" x14ac:dyDescent="0.25"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</row>
    <row r="9" spans="1:23" ht="15" customHeight="1" x14ac:dyDescent="0.25">
      <c r="A9" s="441" t="s">
        <v>297</v>
      </c>
      <c r="C9" s="237">
        <v>6410</v>
      </c>
      <c r="D9" s="237">
        <v>3575</v>
      </c>
      <c r="E9" s="237">
        <v>9985</v>
      </c>
      <c r="F9" s="237">
        <v>5369</v>
      </c>
      <c r="G9" s="237">
        <v>2936</v>
      </c>
      <c r="H9" s="237">
        <v>8305</v>
      </c>
      <c r="I9" s="237">
        <v>4775</v>
      </c>
      <c r="J9" s="237">
        <v>2675</v>
      </c>
      <c r="K9" s="237">
        <v>7450</v>
      </c>
      <c r="L9" s="237">
        <v>4405</v>
      </c>
      <c r="M9" s="237">
        <v>2336</v>
      </c>
      <c r="N9" s="237">
        <v>6741</v>
      </c>
      <c r="O9" s="237">
        <v>3750</v>
      </c>
      <c r="P9" s="237">
        <v>2067</v>
      </c>
      <c r="Q9" s="237">
        <v>5817</v>
      </c>
      <c r="R9" s="237">
        <v>3201</v>
      </c>
      <c r="S9" s="237">
        <v>1837</v>
      </c>
      <c r="T9" s="237">
        <v>5038</v>
      </c>
      <c r="U9" s="237">
        <v>3275</v>
      </c>
      <c r="V9" s="237">
        <v>1882</v>
      </c>
      <c r="W9" s="359">
        <f t="shared" ref="W9:W24" si="0">U9+V9</f>
        <v>5157</v>
      </c>
    </row>
    <row r="10" spans="1:23" x14ac:dyDescent="0.25">
      <c r="A10" s="441" t="s">
        <v>296</v>
      </c>
      <c r="C10" s="237">
        <v>145</v>
      </c>
      <c r="D10" s="237">
        <v>53</v>
      </c>
      <c r="E10" s="237">
        <v>198</v>
      </c>
      <c r="F10" s="237">
        <v>125</v>
      </c>
      <c r="G10" s="237">
        <v>51</v>
      </c>
      <c r="H10" s="237">
        <v>176</v>
      </c>
      <c r="I10" s="237">
        <v>100</v>
      </c>
      <c r="J10" s="237">
        <v>47</v>
      </c>
      <c r="K10" s="237">
        <v>147</v>
      </c>
      <c r="L10" s="237">
        <v>85</v>
      </c>
      <c r="M10" s="237">
        <v>44</v>
      </c>
      <c r="N10" s="237">
        <v>129</v>
      </c>
      <c r="O10" s="237">
        <v>72</v>
      </c>
      <c r="P10" s="237">
        <v>36</v>
      </c>
      <c r="Q10" s="237">
        <v>108</v>
      </c>
      <c r="R10" s="237">
        <v>65</v>
      </c>
      <c r="S10" s="237">
        <v>25</v>
      </c>
      <c r="T10" s="237">
        <v>90</v>
      </c>
      <c r="U10" s="237">
        <v>71</v>
      </c>
      <c r="V10" s="237">
        <v>37</v>
      </c>
      <c r="W10" s="359">
        <f t="shared" si="0"/>
        <v>108</v>
      </c>
    </row>
    <row r="11" spans="1:23" x14ac:dyDescent="0.25">
      <c r="A11" s="441" t="s">
        <v>5</v>
      </c>
      <c r="C11" s="237">
        <v>2129</v>
      </c>
      <c r="D11" s="237">
        <v>1267</v>
      </c>
      <c r="E11" s="237">
        <v>3396</v>
      </c>
      <c r="F11" s="237">
        <v>1856</v>
      </c>
      <c r="G11" s="237">
        <v>1135</v>
      </c>
      <c r="H11" s="237">
        <v>2991</v>
      </c>
      <c r="I11" s="237">
        <v>1564</v>
      </c>
      <c r="J11" s="237">
        <v>950</v>
      </c>
      <c r="K11" s="237">
        <v>2514</v>
      </c>
      <c r="L11" s="237">
        <v>1347</v>
      </c>
      <c r="M11" s="237">
        <v>820</v>
      </c>
      <c r="N11" s="237">
        <v>2167</v>
      </c>
      <c r="O11" s="237">
        <v>1116</v>
      </c>
      <c r="P11" s="237">
        <v>726</v>
      </c>
      <c r="Q11" s="237">
        <v>1842</v>
      </c>
      <c r="R11" s="237">
        <v>993</v>
      </c>
      <c r="S11" s="237">
        <v>656</v>
      </c>
      <c r="T11" s="237">
        <v>1649</v>
      </c>
      <c r="U11" s="237">
        <v>1150</v>
      </c>
      <c r="V11" s="237">
        <v>767</v>
      </c>
      <c r="W11" s="359">
        <f t="shared" si="0"/>
        <v>1917</v>
      </c>
    </row>
    <row r="12" spans="1:23" x14ac:dyDescent="0.25">
      <c r="A12" s="441" t="s">
        <v>6</v>
      </c>
      <c r="C12" s="237">
        <v>16026</v>
      </c>
      <c r="D12" s="237">
        <v>8110</v>
      </c>
      <c r="E12" s="237">
        <v>24136</v>
      </c>
      <c r="F12" s="237">
        <v>13658</v>
      </c>
      <c r="G12" s="237">
        <v>6978</v>
      </c>
      <c r="H12" s="237">
        <v>20636</v>
      </c>
      <c r="I12" s="237">
        <v>11864</v>
      </c>
      <c r="J12" s="237">
        <v>6049</v>
      </c>
      <c r="K12" s="237">
        <v>17913</v>
      </c>
      <c r="L12" s="237">
        <v>10038</v>
      </c>
      <c r="M12" s="237">
        <v>5054</v>
      </c>
      <c r="N12" s="237">
        <v>15092</v>
      </c>
      <c r="O12" s="237">
        <v>8888</v>
      </c>
      <c r="P12" s="237">
        <v>4569</v>
      </c>
      <c r="Q12" s="237">
        <v>13457</v>
      </c>
      <c r="R12" s="237">
        <v>7539</v>
      </c>
      <c r="S12" s="237">
        <v>3931</v>
      </c>
      <c r="T12" s="237">
        <v>11470</v>
      </c>
      <c r="U12" s="237">
        <v>7197</v>
      </c>
      <c r="V12" s="237">
        <v>3869</v>
      </c>
      <c r="W12" s="359">
        <f t="shared" si="0"/>
        <v>11066</v>
      </c>
    </row>
    <row r="13" spans="1:23" x14ac:dyDescent="0.25">
      <c r="A13" s="441" t="s">
        <v>118</v>
      </c>
      <c r="C13" s="237">
        <v>492</v>
      </c>
      <c r="D13" s="237">
        <v>199</v>
      </c>
      <c r="E13" s="237">
        <v>691</v>
      </c>
      <c r="F13" s="237">
        <v>436</v>
      </c>
      <c r="G13" s="237">
        <v>173</v>
      </c>
      <c r="H13" s="237">
        <v>609</v>
      </c>
      <c r="I13" s="237">
        <v>423</v>
      </c>
      <c r="J13" s="237">
        <v>170</v>
      </c>
      <c r="K13" s="237">
        <v>593</v>
      </c>
      <c r="L13" s="237">
        <v>365</v>
      </c>
      <c r="M13" s="237">
        <v>144</v>
      </c>
      <c r="N13" s="237">
        <v>509</v>
      </c>
      <c r="O13" s="237">
        <v>295</v>
      </c>
      <c r="P13" s="237">
        <v>132</v>
      </c>
      <c r="Q13" s="237">
        <v>427</v>
      </c>
      <c r="R13" s="237">
        <v>261</v>
      </c>
      <c r="S13" s="237">
        <v>130</v>
      </c>
      <c r="T13" s="237">
        <v>391</v>
      </c>
      <c r="U13" s="237">
        <v>263</v>
      </c>
      <c r="V13" s="237">
        <v>107</v>
      </c>
      <c r="W13" s="359">
        <f t="shared" si="0"/>
        <v>370</v>
      </c>
    </row>
    <row r="14" spans="1:23" x14ac:dyDescent="0.25">
      <c r="A14" s="342" t="s">
        <v>171</v>
      </c>
      <c r="B14" s="342"/>
      <c r="C14" s="266">
        <v>192</v>
      </c>
      <c r="D14" s="266">
        <v>95</v>
      </c>
      <c r="E14" s="266">
        <v>287</v>
      </c>
      <c r="F14" s="237">
        <v>181</v>
      </c>
      <c r="G14" s="237">
        <v>75</v>
      </c>
      <c r="H14" s="237">
        <v>256</v>
      </c>
      <c r="I14" s="237">
        <v>179</v>
      </c>
      <c r="J14" s="237">
        <v>61</v>
      </c>
      <c r="K14" s="237">
        <v>240</v>
      </c>
      <c r="L14" s="237">
        <v>142</v>
      </c>
      <c r="M14" s="237">
        <v>54</v>
      </c>
      <c r="N14" s="237">
        <v>196</v>
      </c>
      <c r="O14" s="237">
        <v>116</v>
      </c>
      <c r="P14" s="237">
        <v>42</v>
      </c>
      <c r="Q14" s="237">
        <v>158</v>
      </c>
      <c r="R14" s="237">
        <v>100</v>
      </c>
      <c r="S14" s="342">
        <v>52</v>
      </c>
      <c r="T14" s="237">
        <v>152</v>
      </c>
      <c r="U14" s="237">
        <v>116</v>
      </c>
      <c r="V14" s="237">
        <v>40</v>
      </c>
      <c r="W14" s="359">
        <f t="shared" si="0"/>
        <v>156</v>
      </c>
    </row>
    <row r="15" spans="1:23" x14ac:dyDescent="0.25">
      <c r="A15" s="342" t="s">
        <v>4</v>
      </c>
      <c r="B15" s="342"/>
      <c r="C15" s="266">
        <v>300</v>
      </c>
      <c r="D15" s="266">
        <v>104</v>
      </c>
      <c r="E15" s="266">
        <v>404</v>
      </c>
      <c r="F15" s="237">
        <v>255</v>
      </c>
      <c r="G15" s="237">
        <v>98</v>
      </c>
      <c r="H15" s="237">
        <v>353</v>
      </c>
      <c r="I15" s="237">
        <v>244</v>
      </c>
      <c r="J15" s="237">
        <v>109</v>
      </c>
      <c r="K15" s="237">
        <v>353</v>
      </c>
      <c r="L15" s="237">
        <v>223</v>
      </c>
      <c r="M15" s="237">
        <v>90</v>
      </c>
      <c r="N15" s="237">
        <v>313</v>
      </c>
      <c r="O15" s="237">
        <v>179</v>
      </c>
      <c r="P15" s="237">
        <v>90</v>
      </c>
      <c r="Q15" s="237">
        <v>269</v>
      </c>
      <c r="R15" s="237">
        <v>161</v>
      </c>
      <c r="S15" s="342">
        <v>78</v>
      </c>
      <c r="T15" s="237">
        <v>239</v>
      </c>
      <c r="U15" s="237">
        <v>147</v>
      </c>
      <c r="V15" s="237">
        <v>67</v>
      </c>
      <c r="W15" s="359">
        <f t="shared" si="0"/>
        <v>214</v>
      </c>
    </row>
    <row r="16" spans="1:23" x14ac:dyDescent="0.25">
      <c r="A16" s="441" t="s">
        <v>7</v>
      </c>
      <c r="C16" s="237">
        <v>5304</v>
      </c>
      <c r="D16" s="237">
        <v>2351</v>
      </c>
      <c r="E16" s="237">
        <v>7655</v>
      </c>
      <c r="F16" s="237">
        <v>4319</v>
      </c>
      <c r="G16" s="237">
        <v>1946</v>
      </c>
      <c r="H16" s="237">
        <v>6265</v>
      </c>
      <c r="I16" s="237">
        <v>4066</v>
      </c>
      <c r="J16" s="237">
        <v>1737</v>
      </c>
      <c r="K16" s="237">
        <v>5803</v>
      </c>
      <c r="L16" s="237">
        <v>3597</v>
      </c>
      <c r="M16" s="237">
        <v>1547</v>
      </c>
      <c r="N16" s="237">
        <v>5144</v>
      </c>
      <c r="O16" s="237">
        <v>3089</v>
      </c>
      <c r="P16" s="237">
        <v>1364</v>
      </c>
      <c r="Q16" s="237">
        <v>4453</v>
      </c>
      <c r="R16" s="237">
        <v>2738</v>
      </c>
      <c r="S16" s="237">
        <v>1275</v>
      </c>
      <c r="T16" s="237">
        <v>4013</v>
      </c>
      <c r="U16" s="237">
        <v>2560</v>
      </c>
      <c r="V16" s="237">
        <v>1190</v>
      </c>
      <c r="W16" s="359">
        <f t="shared" si="0"/>
        <v>3750</v>
      </c>
    </row>
    <row r="17" spans="1:23" x14ac:dyDescent="0.25">
      <c r="A17" s="441" t="s">
        <v>295</v>
      </c>
      <c r="C17" s="237">
        <v>1048</v>
      </c>
      <c r="D17" s="237">
        <v>514</v>
      </c>
      <c r="E17" s="237">
        <v>1562</v>
      </c>
      <c r="F17" s="237">
        <v>837</v>
      </c>
      <c r="G17" s="237">
        <v>499</v>
      </c>
      <c r="H17" s="237">
        <v>1336</v>
      </c>
      <c r="I17" s="237">
        <v>821</v>
      </c>
      <c r="J17" s="237">
        <v>436</v>
      </c>
      <c r="K17" s="237">
        <v>1257</v>
      </c>
      <c r="L17" s="237">
        <v>670</v>
      </c>
      <c r="M17" s="237">
        <v>334</v>
      </c>
      <c r="N17" s="237">
        <v>1004</v>
      </c>
      <c r="O17" s="237">
        <v>582</v>
      </c>
      <c r="P17" s="237">
        <v>304</v>
      </c>
      <c r="Q17" s="237">
        <v>886</v>
      </c>
      <c r="R17" s="237">
        <v>509</v>
      </c>
      <c r="S17" s="237">
        <v>302</v>
      </c>
      <c r="T17" s="237">
        <v>811</v>
      </c>
      <c r="U17" s="237">
        <v>504</v>
      </c>
      <c r="V17" s="237">
        <v>253</v>
      </c>
      <c r="W17" s="359">
        <f t="shared" si="0"/>
        <v>757</v>
      </c>
    </row>
    <row r="18" spans="1:23" x14ac:dyDescent="0.25">
      <c r="A18" s="441" t="s">
        <v>8</v>
      </c>
      <c r="C18" s="237">
        <v>6484</v>
      </c>
      <c r="D18" s="237">
        <v>3053</v>
      </c>
      <c r="E18" s="237">
        <v>9537</v>
      </c>
      <c r="F18" s="237">
        <v>5442</v>
      </c>
      <c r="G18" s="237">
        <v>2628</v>
      </c>
      <c r="H18" s="237">
        <v>8070</v>
      </c>
      <c r="I18" s="237">
        <v>4868</v>
      </c>
      <c r="J18" s="237">
        <v>2408</v>
      </c>
      <c r="K18" s="237">
        <v>7276</v>
      </c>
      <c r="L18" s="237">
        <v>4247</v>
      </c>
      <c r="M18" s="237">
        <v>2116</v>
      </c>
      <c r="N18" s="237">
        <v>6363</v>
      </c>
      <c r="O18" s="237">
        <v>3762</v>
      </c>
      <c r="P18" s="237">
        <v>1919</v>
      </c>
      <c r="Q18" s="237">
        <v>5681</v>
      </c>
      <c r="R18" s="237">
        <v>3147</v>
      </c>
      <c r="S18" s="237">
        <v>1743</v>
      </c>
      <c r="T18" s="237">
        <v>4890</v>
      </c>
      <c r="U18" s="237">
        <v>3026</v>
      </c>
      <c r="V18" s="237">
        <v>1690</v>
      </c>
      <c r="W18" s="359">
        <f t="shared" si="0"/>
        <v>4716</v>
      </c>
    </row>
    <row r="19" spans="1:23" x14ac:dyDescent="0.25">
      <c r="A19" s="441" t="s">
        <v>9</v>
      </c>
      <c r="C19" s="237">
        <v>6390</v>
      </c>
      <c r="D19" s="237">
        <v>3382</v>
      </c>
      <c r="E19" s="237">
        <v>9772</v>
      </c>
      <c r="F19" s="237">
        <v>5439</v>
      </c>
      <c r="G19" s="237">
        <v>2947</v>
      </c>
      <c r="H19" s="237">
        <v>8386</v>
      </c>
      <c r="I19" s="237">
        <v>4925</v>
      </c>
      <c r="J19" s="237">
        <v>2872</v>
      </c>
      <c r="K19" s="237">
        <v>7797</v>
      </c>
      <c r="L19" s="237">
        <v>4235</v>
      </c>
      <c r="M19" s="237">
        <v>2383</v>
      </c>
      <c r="N19" s="237">
        <v>6618</v>
      </c>
      <c r="O19" s="237">
        <v>3797</v>
      </c>
      <c r="P19" s="237">
        <v>2166</v>
      </c>
      <c r="Q19" s="237">
        <v>5963</v>
      </c>
      <c r="R19" s="237">
        <v>3133</v>
      </c>
      <c r="S19" s="237">
        <v>1837</v>
      </c>
      <c r="T19" s="237">
        <v>4970</v>
      </c>
      <c r="U19" s="237">
        <v>3109</v>
      </c>
      <c r="V19" s="237">
        <v>1778</v>
      </c>
      <c r="W19" s="359">
        <f t="shared" si="0"/>
        <v>4887</v>
      </c>
    </row>
    <row r="20" spans="1:23" x14ac:dyDescent="0.25">
      <c r="A20" s="441" t="s">
        <v>10</v>
      </c>
      <c r="C20" s="237">
        <v>1980</v>
      </c>
      <c r="D20" s="237">
        <v>956</v>
      </c>
      <c r="E20" s="237">
        <v>2936</v>
      </c>
      <c r="F20" s="237">
        <v>1581</v>
      </c>
      <c r="G20" s="237">
        <v>825</v>
      </c>
      <c r="H20" s="237">
        <v>2406</v>
      </c>
      <c r="I20" s="237">
        <v>1244</v>
      </c>
      <c r="J20" s="237">
        <v>672</v>
      </c>
      <c r="K20" s="237">
        <v>1916</v>
      </c>
      <c r="L20" s="237">
        <v>1048</v>
      </c>
      <c r="M20" s="237">
        <v>583</v>
      </c>
      <c r="N20" s="237">
        <v>1631</v>
      </c>
      <c r="O20" s="237">
        <v>898</v>
      </c>
      <c r="P20" s="237">
        <v>539</v>
      </c>
      <c r="Q20" s="237">
        <v>1437</v>
      </c>
      <c r="R20" s="237">
        <v>782</v>
      </c>
      <c r="S20" s="237">
        <v>451</v>
      </c>
      <c r="T20" s="237">
        <v>1233</v>
      </c>
      <c r="U20" s="237">
        <v>721</v>
      </c>
      <c r="V20" s="237">
        <v>423</v>
      </c>
      <c r="W20" s="359">
        <f t="shared" si="0"/>
        <v>1144</v>
      </c>
    </row>
    <row r="21" spans="1:23" x14ac:dyDescent="0.25">
      <c r="A21" s="441" t="s">
        <v>11</v>
      </c>
      <c r="C21" s="237">
        <v>2664</v>
      </c>
      <c r="D21" s="237">
        <v>1221</v>
      </c>
      <c r="E21" s="237">
        <v>3885</v>
      </c>
      <c r="F21" s="237">
        <v>2228</v>
      </c>
      <c r="G21" s="237">
        <v>1062</v>
      </c>
      <c r="H21" s="237">
        <v>3290</v>
      </c>
      <c r="I21" s="237">
        <v>1917</v>
      </c>
      <c r="J21" s="237">
        <v>873</v>
      </c>
      <c r="K21" s="237">
        <v>2790</v>
      </c>
      <c r="L21" s="237">
        <v>1663</v>
      </c>
      <c r="M21" s="237">
        <v>760</v>
      </c>
      <c r="N21" s="237">
        <v>2423</v>
      </c>
      <c r="O21" s="237">
        <v>1292</v>
      </c>
      <c r="P21" s="237">
        <v>597</v>
      </c>
      <c r="Q21" s="237">
        <v>1889</v>
      </c>
      <c r="R21" s="237">
        <v>1112</v>
      </c>
      <c r="S21" s="237">
        <v>563</v>
      </c>
      <c r="T21" s="237">
        <v>1675</v>
      </c>
      <c r="U21" s="237">
        <v>985</v>
      </c>
      <c r="V21" s="237">
        <v>486</v>
      </c>
      <c r="W21" s="359">
        <f t="shared" si="0"/>
        <v>1471</v>
      </c>
    </row>
    <row r="22" spans="1:23" x14ac:dyDescent="0.25">
      <c r="A22" s="441" t="s">
        <v>12</v>
      </c>
      <c r="C22" s="237">
        <v>13093</v>
      </c>
      <c r="D22" s="237">
        <v>7275</v>
      </c>
      <c r="E22" s="237">
        <v>20368</v>
      </c>
      <c r="F22" s="237">
        <v>11080</v>
      </c>
      <c r="G22" s="237">
        <v>6251</v>
      </c>
      <c r="H22" s="237">
        <v>17331</v>
      </c>
      <c r="I22" s="237">
        <v>9945</v>
      </c>
      <c r="J22" s="237">
        <v>5626</v>
      </c>
      <c r="K22" s="237">
        <v>15571</v>
      </c>
      <c r="L22" s="237">
        <v>8499</v>
      </c>
      <c r="M22" s="237">
        <v>4729</v>
      </c>
      <c r="N22" s="237">
        <v>13228</v>
      </c>
      <c r="O22" s="237">
        <v>8052</v>
      </c>
      <c r="P22" s="237">
        <v>4631</v>
      </c>
      <c r="Q22" s="237">
        <v>12683</v>
      </c>
      <c r="R22" s="237">
        <v>6819</v>
      </c>
      <c r="S22" s="237">
        <v>4075</v>
      </c>
      <c r="T22" s="237">
        <v>10894</v>
      </c>
      <c r="U22" s="237">
        <v>6563</v>
      </c>
      <c r="V22" s="237">
        <v>3791</v>
      </c>
      <c r="W22" s="359">
        <f t="shared" si="0"/>
        <v>10354</v>
      </c>
    </row>
    <row r="23" spans="1:23" x14ac:dyDescent="0.25">
      <c r="A23" s="441" t="s">
        <v>13</v>
      </c>
      <c r="C23" s="237">
        <v>3680</v>
      </c>
      <c r="D23" s="237">
        <v>1819</v>
      </c>
      <c r="E23" s="237">
        <v>5499</v>
      </c>
      <c r="F23" s="237">
        <v>3016</v>
      </c>
      <c r="G23" s="237">
        <v>1557</v>
      </c>
      <c r="H23" s="237">
        <v>4573</v>
      </c>
      <c r="I23" s="237">
        <v>2449</v>
      </c>
      <c r="J23" s="237">
        <v>1284</v>
      </c>
      <c r="K23" s="237">
        <v>3733</v>
      </c>
      <c r="L23" s="237">
        <v>2076</v>
      </c>
      <c r="M23" s="237">
        <v>1007</v>
      </c>
      <c r="N23" s="237">
        <v>3083</v>
      </c>
      <c r="O23" s="237">
        <v>1779</v>
      </c>
      <c r="P23" s="237">
        <v>899</v>
      </c>
      <c r="Q23" s="237">
        <v>2678</v>
      </c>
      <c r="R23" s="237">
        <v>1446</v>
      </c>
      <c r="S23" s="237">
        <v>691</v>
      </c>
      <c r="T23" s="237">
        <v>2137</v>
      </c>
      <c r="U23" s="237">
        <v>1298</v>
      </c>
      <c r="V23" s="237">
        <v>671</v>
      </c>
      <c r="W23" s="359">
        <f t="shared" si="0"/>
        <v>1969</v>
      </c>
    </row>
    <row r="24" spans="1:23" x14ac:dyDescent="0.25">
      <c r="A24" s="441" t="s">
        <v>14</v>
      </c>
      <c r="C24" s="237">
        <v>733</v>
      </c>
      <c r="D24" s="237">
        <v>402</v>
      </c>
      <c r="E24" s="237">
        <v>1135</v>
      </c>
      <c r="F24" s="237">
        <v>572</v>
      </c>
      <c r="G24" s="237">
        <v>324</v>
      </c>
      <c r="H24" s="237">
        <v>896</v>
      </c>
      <c r="I24" s="237">
        <v>555</v>
      </c>
      <c r="J24" s="237">
        <v>330</v>
      </c>
      <c r="K24" s="237">
        <v>885</v>
      </c>
      <c r="L24" s="237">
        <v>463</v>
      </c>
      <c r="M24" s="237">
        <v>259</v>
      </c>
      <c r="N24" s="237">
        <v>722</v>
      </c>
      <c r="O24" s="237">
        <v>464</v>
      </c>
      <c r="P24" s="237">
        <v>223</v>
      </c>
      <c r="Q24" s="237">
        <v>687</v>
      </c>
      <c r="R24" s="237">
        <v>355</v>
      </c>
      <c r="S24" s="237">
        <v>196</v>
      </c>
      <c r="T24" s="237">
        <v>551</v>
      </c>
      <c r="U24" s="237">
        <v>387</v>
      </c>
      <c r="V24" s="237">
        <v>194</v>
      </c>
      <c r="W24" s="359">
        <f t="shared" si="0"/>
        <v>581</v>
      </c>
    </row>
    <row r="25" spans="1:23" x14ac:dyDescent="0.25">
      <c r="A25" s="441" t="s">
        <v>591</v>
      </c>
      <c r="C25" s="237">
        <v>21417</v>
      </c>
      <c r="D25" s="237">
        <v>10484</v>
      </c>
      <c r="E25" s="237">
        <v>31901</v>
      </c>
      <c r="F25" s="237">
        <v>17728</v>
      </c>
      <c r="G25" s="237">
        <v>8632</v>
      </c>
      <c r="H25" s="237">
        <v>26360</v>
      </c>
      <c r="I25" s="237">
        <v>15094</v>
      </c>
      <c r="J25" s="237">
        <v>7407</v>
      </c>
      <c r="K25" s="237">
        <v>22501</v>
      </c>
      <c r="L25" s="237">
        <v>12932</v>
      </c>
      <c r="M25" s="237">
        <v>6283</v>
      </c>
      <c r="N25" s="237">
        <v>19215</v>
      </c>
      <c r="O25" s="237">
        <v>12440</v>
      </c>
      <c r="P25" s="237">
        <v>5916</v>
      </c>
      <c r="Q25" s="237">
        <v>18356</v>
      </c>
      <c r="R25" s="237">
        <v>10378</v>
      </c>
      <c r="S25" s="237">
        <v>4997</v>
      </c>
      <c r="T25" s="237">
        <v>15375</v>
      </c>
      <c r="U25" s="237">
        <v>10262</v>
      </c>
      <c r="V25" s="237">
        <v>4797</v>
      </c>
      <c r="W25" s="359">
        <v>15060</v>
      </c>
    </row>
    <row r="26" spans="1:23" x14ac:dyDescent="0.25">
      <c r="A26" s="441" t="s">
        <v>16</v>
      </c>
      <c r="C26" s="237">
        <v>11823</v>
      </c>
      <c r="D26" s="237">
        <v>5824</v>
      </c>
      <c r="E26" s="237">
        <v>17647</v>
      </c>
      <c r="F26" s="237">
        <v>10089</v>
      </c>
      <c r="G26" s="237">
        <v>5089</v>
      </c>
      <c r="H26" s="237">
        <v>15178</v>
      </c>
      <c r="I26" s="237">
        <v>8924</v>
      </c>
      <c r="J26" s="237">
        <v>4590</v>
      </c>
      <c r="K26" s="237">
        <v>13514</v>
      </c>
      <c r="L26" s="237">
        <v>7530</v>
      </c>
      <c r="M26" s="237">
        <v>3661</v>
      </c>
      <c r="N26" s="237">
        <v>11191</v>
      </c>
      <c r="O26" s="237">
        <v>6714</v>
      </c>
      <c r="P26" s="237">
        <v>3302</v>
      </c>
      <c r="Q26" s="237">
        <v>10016</v>
      </c>
      <c r="R26" s="237">
        <v>5370</v>
      </c>
      <c r="S26" s="237">
        <v>2816</v>
      </c>
      <c r="T26" s="237">
        <v>8186</v>
      </c>
      <c r="U26" s="237">
        <v>5155</v>
      </c>
      <c r="V26" s="237">
        <v>2589</v>
      </c>
      <c r="W26" s="359">
        <f>U26+V26</f>
        <v>7744</v>
      </c>
    </row>
    <row r="27" spans="1:23" x14ac:dyDescent="0.25">
      <c r="A27" s="441" t="s">
        <v>17</v>
      </c>
      <c r="C27" s="237">
        <v>1484</v>
      </c>
      <c r="D27" s="237">
        <v>654</v>
      </c>
      <c r="E27" s="237">
        <v>2138</v>
      </c>
      <c r="F27" s="237">
        <v>1246</v>
      </c>
      <c r="G27" s="237">
        <v>577</v>
      </c>
      <c r="H27" s="237">
        <v>1823</v>
      </c>
      <c r="I27" s="237">
        <v>1027</v>
      </c>
      <c r="J27" s="237">
        <v>461</v>
      </c>
      <c r="K27" s="237">
        <v>1488</v>
      </c>
      <c r="L27" s="237">
        <v>856</v>
      </c>
      <c r="M27" s="237">
        <v>389</v>
      </c>
      <c r="N27" s="237">
        <v>1245</v>
      </c>
      <c r="O27" s="237">
        <v>718</v>
      </c>
      <c r="P27" s="237">
        <v>367</v>
      </c>
      <c r="Q27" s="237">
        <v>1085</v>
      </c>
      <c r="R27" s="237">
        <v>592</v>
      </c>
      <c r="S27" s="237">
        <v>282</v>
      </c>
      <c r="T27" s="237">
        <v>874</v>
      </c>
      <c r="U27" s="237">
        <v>636</v>
      </c>
      <c r="V27" s="237">
        <v>278</v>
      </c>
      <c r="W27" s="359">
        <f>U27+V27</f>
        <v>914</v>
      </c>
    </row>
    <row r="28" spans="1:23" x14ac:dyDescent="0.25">
      <c r="A28" s="441" t="s">
        <v>18</v>
      </c>
      <c r="C28" s="237">
        <v>7540</v>
      </c>
      <c r="D28" s="237">
        <v>3864</v>
      </c>
      <c r="E28" s="237">
        <v>11404</v>
      </c>
      <c r="F28" s="237">
        <v>6380</v>
      </c>
      <c r="G28" s="237">
        <v>3286</v>
      </c>
      <c r="H28" s="237">
        <v>9666</v>
      </c>
      <c r="I28" s="237">
        <v>5521</v>
      </c>
      <c r="J28" s="237">
        <v>2832</v>
      </c>
      <c r="K28" s="237">
        <v>8353</v>
      </c>
      <c r="L28" s="237">
        <v>4698</v>
      </c>
      <c r="M28" s="237">
        <v>2449</v>
      </c>
      <c r="N28" s="237">
        <v>7147</v>
      </c>
      <c r="O28" s="237">
        <v>4504</v>
      </c>
      <c r="P28" s="237">
        <v>2427</v>
      </c>
      <c r="Q28" s="237">
        <v>6931</v>
      </c>
      <c r="R28" s="237">
        <v>3687</v>
      </c>
      <c r="S28" s="237">
        <v>1978</v>
      </c>
      <c r="T28" s="237">
        <v>5665</v>
      </c>
      <c r="U28" s="237">
        <v>3538</v>
      </c>
      <c r="V28" s="237">
        <v>1793</v>
      </c>
      <c r="W28" s="359">
        <f>U28+V28</f>
        <v>5331</v>
      </c>
    </row>
    <row r="29" spans="1:23" x14ac:dyDescent="0.25">
      <c r="A29" s="441" t="s">
        <v>19</v>
      </c>
      <c r="C29" s="237">
        <v>14587</v>
      </c>
      <c r="D29" s="237">
        <v>7473</v>
      </c>
      <c r="E29" s="237">
        <v>22060</v>
      </c>
      <c r="F29" s="237">
        <v>11955</v>
      </c>
      <c r="G29" s="237">
        <v>6117</v>
      </c>
      <c r="H29" s="237">
        <v>18072</v>
      </c>
      <c r="I29" s="237">
        <v>10702</v>
      </c>
      <c r="J29" s="237">
        <v>5387</v>
      </c>
      <c r="K29" s="237">
        <v>16089</v>
      </c>
      <c r="L29" s="237">
        <v>9025</v>
      </c>
      <c r="M29" s="237">
        <v>4626</v>
      </c>
      <c r="N29" s="237">
        <v>13651</v>
      </c>
      <c r="O29" s="237">
        <v>8238</v>
      </c>
      <c r="P29" s="237">
        <v>4144</v>
      </c>
      <c r="Q29" s="237">
        <v>12382</v>
      </c>
      <c r="R29" s="237">
        <v>6822</v>
      </c>
      <c r="S29" s="237">
        <v>3614</v>
      </c>
      <c r="T29" s="237">
        <v>10436</v>
      </c>
      <c r="U29" s="237">
        <v>6729</v>
      </c>
      <c r="V29" s="237">
        <v>3451</v>
      </c>
      <c r="W29" s="359">
        <f>U29+V29</f>
        <v>10180</v>
      </c>
    </row>
    <row r="30" spans="1:23" x14ac:dyDescent="0.25">
      <c r="A30" s="441" t="s">
        <v>20</v>
      </c>
      <c r="C30" s="237">
        <v>3205</v>
      </c>
      <c r="D30" s="237">
        <v>1857</v>
      </c>
      <c r="E30" s="237">
        <v>5062</v>
      </c>
      <c r="F30" s="237">
        <v>2627</v>
      </c>
      <c r="G30" s="237">
        <v>1511</v>
      </c>
      <c r="H30" s="237">
        <v>4138</v>
      </c>
      <c r="I30" s="237">
        <v>2264</v>
      </c>
      <c r="J30" s="237">
        <v>1314</v>
      </c>
      <c r="K30" s="237">
        <v>3578</v>
      </c>
      <c r="L30" s="237">
        <v>1942</v>
      </c>
      <c r="M30" s="237">
        <v>1146</v>
      </c>
      <c r="N30" s="237">
        <v>3088</v>
      </c>
      <c r="O30" s="237">
        <v>1940</v>
      </c>
      <c r="P30" s="237">
        <v>1111</v>
      </c>
      <c r="Q30" s="237">
        <v>3051</v>
      </c>
      <c r="R30" s="237">
        <v>1751</v>
      </c>
      <c r="S30" s="237">
        <v>1010</v>
      </c>
      <c r="T30" s="237">
        <v>2761</v>
      </c>
      <c r="U30" s="237">
        <v>1595</v>
      </c>
      <c r="V30" s="237">
        <v>945</v>
      </c>
      <c r="W30" s="359">
        <f>U30+V30</f>
        <v>2540</v>
      </c>
    </row>
    <row r="31" spans="1:23" x14ac:dyDescent="0.25"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359"/>
    </row>
    <row r="32" spans="1:23" x14ac:dyDescent="0.25">
      <c r="A32" s="441" t="s">
        <v>21</v>
      </c>
      <c r="C32" s="237">
        <v>24710</v>
      </c>
      <c r="D32" s="237">
        <v>13005</v>
      </c>
      <c r="E32" s="237">
        <v>37715</v>
      </c>
      <c r="F32" s="237">
        <v>21008</v>
      </c>
      <c r="G32" s="237">
        <v>11100</v>
      </c>
      <c r="H32" s="237">
        <v>32108</v>
      </c>
      <c r="I32" s="237">
        <v>18303</v>
      </c>
      <c r="J32" s="237">
        <v>9721</v>
      </c>
      <c r="K32" s="237">
        <v>28024</v>
      </c>
      <c r="L32" s="237">
        <v>15875</v>
      </c>
      <c r="M32" s="237">
        <v>8254</v>
      </c>
      <c r="N32" s="237">
        <v>24129</v>
      </c>
      <c r="O32" s="237">
        <v>13826</v>
      </c>
      <c r="P32" s="237">
        <v>7398</v>
      </c>
      <c r="Q32" s="237">
        <v>21224</v>
      </c>
      <c r="R32" s="237">
        <v>11798</v>
      </c>
      <c r="S32" s="237">
        <v>6449</v>
      </c>
      <c r="T32" s="237">
        <v>18247</v>
      </c>
      <c r="U32" s="237">
        <v>11693</v>
      </c>
      <c r="V32" s="237">
        <v>6555</v>
      </c>
      <c r="W32" s="359">
        <f>U32+V32</f>
        <v>18248</v>
      </c>
    </row>
    <row r="33" spans="1:26" x14ac:dyDescent="0.25">
      <c r="A33" s="441" t="s">
        <v>22</v>
      </c>
      <c r="C33" s="237">
        <v>13328</v>
      </c>
      <c r="D33" s="237">
        <v>6117</v>
      </c>
      <c r="E33" s="237">
        <v>19445</v>
      </c>
      <c r="F33" s="237">
        <v>11034</v>
      </c>
      <c r="G33" s="237">
        <v>5246</v>
      </c>
      <c r="H33" s="237">
        <v>16280</v>
      </c>
      <c r="I33" s="237">
        <v>10178</v>
      </c>
      <c r="J33" s="237">
        <v>4751</v>
      </c>
      <c r="K33" s="237">
        <v>14929</v>
      </c>
      <c r="L33" s="237">
        <v>8879</v>
      </c>
      <c r="M33" s="237">
        <v>4141</v>
      </c>
      <c r="N33" s="237">
        <v>13020</v>
      </c>
      <c r="O33" s="237">
        <v>7728</v>
      </c>
      <c r="P33" s="237">
        <v>3719</v>
      </c>
      <c r="Q33" s="237">
        <v>11447</v>
      </c>
      <c r="R33" s="237">
        <v>6655</v>
      </c>
      <c r="S33" s="237">
        <v>3450</v>
      </c>
      <c r="T33" s="237">
        <v>10105</v>
      </c>
      <c r="U33" s="237">
        <v>6353</v>
      </c>
      <c r="V33" s="237">
        <v>3240</v>
      </c>
      <c r="W33" s="359">
        <f>U33+V33</f>
        <v>9593</v>
      </c>
    </row>
    <row r="34" spans="1:26" x14ac:dyDescent="0.25">
      <c r="A34" s="441" t="s">
        <v>23</v>
      </c>
      <c r="C34" s="237">
        <v>24127</v>
      </c>
      <c r="D34" s="237">
        <v>12834</v>
      </c>
      <c r="E34" s="237">
        <v>36961</v>
      </c>
      <c r="F34" s="237">
        <v>20328</v>
      </c>
      <c r="G34" s="237">
        <v>11085</v>
      </c>
      <c r="H34" s="237">
        <v>31413</v>
      </c>
      <c r="I34" s="237">
        <v>18031</v>
      </c>
      <c r="J34" s="237">
        <v>10043</v>
      </c>
      <c r="K34" s="237">
        <v>28074</v>
      </c>
      <c r="L34" s="237">
        <v>15445</v>
      </c>
      <c r="M34" s="237">
        <v>8455</v>
      </c>
      <c r="N34" s="237">
        <v>23900</v>
      </c>
      <c r="O34" s="237">
        <v>14039</v>
      </c>
      <c r="P34" s="237">
        <v>7933</v>
      </c>
      <c r="Q34" s="237">
        <v>21972</v>
      </c>
      <c r="R34" s="237">
        <v>11846</v>
      </c>
      <c r="S34" s="237">
        <v>6926</v>
      </c>
      <c r="T34" s="237">
        <v>18772</v>
      </c>
      <c r="U34" s="237">
        <v>11378</v>
      </c>
      <c r="V34" s="237">
        <v>6478</v>
      </c>
      <c r="W34" s="359">
        <f>U34+V34</f>
        <v>17856</v>
      </c>
    </row>
    <row r="35" spans="1:26" x14ac:dyDescent="0.25">
      <c r="A35" s="441" t="s">
        <v>592</v>
      </c>
      <c r="C35" s="237">
        <v>46677</v>
      </c>
      <c r="D35" s="237">
        <v>23047</v>
      </c>
      <c r="E35" s="237">
        <v>69724</v>
      </c>
      <c r="F35" s="237">
        <v>39031</v>
      </c>
      <c r="G35" s="237">
        <v>19465</v>
      </c>
      <c r="H35" s="237">
        <v>58496</v>
      </c>
      <c r="I35" s="237">
        <v>33570</v>
      </c>
      <c r="J35" s="237">
        <v>16904</v>
      </c>
      <c r="K35" s="237">
        <v>50474</v>
      </c>
      <c r="L35" s="237">
        <v>28555</v>
      </c>
      <c r="M35" s="237">
        <v>14048</v>
      </c>
      <c r="N35" s="237">
        <v>42603</v>
      </c>
      <c r="O35" s="237">
        <v>26619</v>
      </c>
      <c r="P35" s="237">
        <v>13134</v>
      </c>
      <c r="Q35" s="237">
        <v>39753</v>
      </c>
      <c r="R35" s="237">
        <v>21828</v>
      </c>
      <c r="S35" s="237">
        <v>10960</v>
      </c>
      <c r="T35" s="237">
        <v>32788</v>
      </c>
      <c r="U35" s="237">
        <v>21276</v>
      </c>
      <c r="V35" s="237">
        <v>10322</v>
      </c>
      <c r="W35" s="359">
        <v>31599</v>
      </c>
    </row>
    <row r="36" spans="1:26" x14ac:dyDescent="0.25">
      <c r="A36" s="441" t="s">
        <v>25</v>
      </c>
      <c r="C36" s="237">
        <v>17792</v>
      </c>
      <c r="D36" s="237">
        <v>9330</v>
      </c>
      <c r="E36" s="237">
        <v>27122</v>
      </c>
      <c r="F36" s="237">
        <v>14582</v>
      </c>
      <c r="G36" s="237">
        <v>7628</v>
      </c>
      <c r="H36" s="237">
        <v>22210</v>
      </c>
      <c r="I36" s="237">
        <v>12966</v>
      </c>
      <c r="J36" s="237">
        <v>6701</v>
      </c>
      <c r="K36" s="237">
        <v>19667</v>
      </c>
      <c r="L36" s="237">
        <v>10967</v>
      </c>
      <c r="M36" s="237">
        <v>5772</v>
      </c>
      <c r="N36" s="237">
        <v>16739</v>
      </c>
      <c r="O36" s="237">
        <v>10178</v>
      </c>
      <c r="P36" s="237">
        <v>5255</v>
      </c>
      <c r="Q36" s="237">
        <v>15433</v>
      </c>
      <c r="R36" s="237">
        <v>8573</v>
      </c>
      <c r="S36" s="237">
        <v>4624</v>
      </c>
      <c r="T36" s="237">
        <v>13197</v>
      </c>
      <c r="U36" s="237">
        <v>8324</v>
      </c>
      <c r="V36" s="237">
        <v>4396</v>
      </c>
      <c r="W36" s="359">
        <f>U36+V36</f>
        <v>12720</v>
      </c>
    </row>
    <row r="37" spans="1:26" s="324" customFormat="1" x14ac:dyDescent="0.25">
      <c r="A37" s="324" t="s">
        <v>593</v>
      </c>
      <c r="C37" s="309">
        <f>C32+C33+C34+C35+C36</f>
        <v>126634</v>
      </c>
      <c r="D37" s="309">
        <f>D32+D33+D34+D35+D36</f>
        <v>64333</v>
      </c>
      <c r="E37" s="276">
        <v>190967</v>
      </c>
      <c r="F37" s="276">
        <v>105983</v>
      </c>
      <c r="G37" s="276">
        <v>54524</v>
      </c>
      <c r="H37" s="276">
        <f>F37+G37</f>
        <v>160507</v>
      </c>
      <c r="I37" s="276">
        <v>93048</v>
      </c>
      <c r="J37" s="276">
        <v>48120</v>
      </c>
      <c r="K37" s="276">
        <v>141168</v>
      </c>
      <c r="L37" s="276">
        <v>79721</v>
      </c>
      <c r="M37" s="276">
        <v>40670</v>
      </c>
      <c r="N37" s="276">
        <v>120391</v>
      </c>
      <c r="O37" s="78">
        <f>O32+O33+O34+O35+O36</f>
        <v>72390</v>
      </c>
      <c r="P37" s="78">
        <f>P32+P33+P34+P35+P36</f>
        <v>37439</v>
      </c>
      <c r="Q37" s="276">
        <v>109829</v>
      </c>
      <c r="R37" s="276">
        <v>60700</v>
      </c>
      <c r="S37" s="276">
        <v>32409</v>
      </c>
      <c r="T37" s="276">
        <v>93109</v>
      </c>
      <c r="U37" s="309">
        <f>U9+U10+U11+U12+U13+U16+U17+U18+U19+U20+U21+U22+U23+U24+U25+U26+U27+U28+U29+U30</f>
        <v>59024</v>
      </c>
      <c r="V37" s="309">
        <f>V9+V10+V11+V12+V13+V16+V17+V18+V19+V20+V21+V22+V23+V24+V25+V26+V27+V28+V29+V30</f>
        <v>30991</v>
      </c>
      <c r="W37" s="309">
        <v>90016</v>
      </c>
      <c r="X37"/>
      <c r="Y37"/>
      <c r="Z37"/>
    </row>
    <row r="38" spans="1:26" x14ac:dyDescent="0.25">
      <c r="A38" s="435" t="s">
        <v>376</v>
      </c>
      <c r="C38" s="264">
        <v>206</v>
      </c>
      <c r="D38" s="264">
        <v>99</v>
      </c>
      <c r="E38" s="264">
        <v>305</v>
      </c>
      <c r="F38" s="264">
        <v>143</v>
      </c>
      <c r="G38" s="264">
        <v>56</v>
      </c>
      <c r="H38" s="264">
        <v>199</v>
      </c>
      <c r="I38" s="264">
        <v>136</v>
      </c>
      <c r="J38" s="264">
        <v>49</v>
      </c>
      <c r="K38" s="264">
        <v>185</v>
      </c>
      <c r="L38" s="264">
        <v>97</v>
      </c>
      <c r="M38" s="264">
        <v>27</v>
      </c>
      <c r="N38" s="264">
        <v>124</v>
      </c>
      <c r="O38" s="450">
        <v>83</v>
      </c>
      <c r="P38" s="450">
        <v>46</v>
      </c>
      <c r="Q38" s="264">
        <v>129</v>
      </c>
      <c r="R38" s="264">
        <v>6490</v>
      </c>
      <c r="S38" s="264">
        <v>3013</v>
      </c>
      <c r="T38" s="264">
        <v>9503</v>
      </c>
      <c r="U38" s="264">
        <v>4195</v>
      </c>
      <c r="V38" s="264">
        <v>2059</v>
      </c>
      <c r="W38" s="264">
        <v>6254</v>
      </c>
      <c r="X38"/>
      <c r="Y38"/>
      <c r="Z38"/>
    </row>
    <row r="39" spans="1:26" s="359" customFormat="1" x14ac:dyDescent="0.25">
      <c r="A39" s="324" t="s">
        <v>586</v>
      </c>
      <c r="C39" s="359">
        <v>126840</v>
      </c>
      <c r="D39" s="359">
        <v>64432</v>
      </c>
      <c r="E39" s="359">
        <v>191272</v>
      </c>
      <c r="F39" s="359">
        <v>106126</v>
      </c>
      <c r="G39" s="359">
        <v>54580</v>
      </c>
      <c r="H39" s="359">
        <v>160706</v>
      </c>
      <c r="I39" s="359">
        <v>93184</v>
      </c>
      <c r="J39" s="359">
        <v>48169</v>
      </c>
      <c r="K39" s="359">
        <v>141353</v>
      </c>
      <c r="L39" s="359">
        <v>79818</v>
      </c>
      <c r="M39" s="359">
        <v>40697</v>
      </c>
      <c r="N39" s="359">
        <v>120515</v>
      </c>
      <c r="O39" s="451">
        <v>72473</v>
      </c>
      <c r="P39" s="451">
        <v>37485</v>
      </c>
      <c r="Q39" s="359">
        <v>109958</v>
      </c>
      <c r="R39" s="359">
        <v>67190</v>
      </c>
      <c r="S39" s="359">
        <v>35422</v>
      </c>
      <c r="T39" s="359">
        <v>102612</v>
      </c>
      <c r="U39" s="359">
        <v>63219</v>
      </c>
      <c r="V39" s="359">
        <v>33050</v>
      </c>
      <c r="W39" s="359">
        <v>96270</v>
      </c>
      <c r="X39"/>
      <c r="Y39"/>
      <c r="Z39"/>
    </row>
    <row r="40" spans="1:26" x14ac:dyDescent="0.25">
      <c r="A40" s="366"/>
      <c r="B40" s="366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/>
      <c r="Y40"/>
      <c r="Z40"/>
    </row>
    <row r="41" spans="1:26" ht="13.5" customHeight="1" x14ac:dyDescent="0.25">
      <c r="O41"/>
      <c r="P41"/>
      <c r="Q41"/>
    </row>
    <row r="42" spans="1:26" s="452" customFormat="1" x14ac:dyDescent="0.25">
      <c r="A42" s="452" t="s">
        <v>598</v>
      </c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R42" s="342"/>
      <c r="S42" s="342"/>
      <c r="T42" s="342"/>
      <c r="U42" s="342"/>
      <c r="V42" s="342"/>
      <c r="W42" s="342"/>
    </row>
    <row r="43" spans="1:26" x14ac:dyDescent="0.25">
      <c r="A43" s="441" t="s">
        <v>597</v>
      </c>
      <c r="C43" s="441"/>
      <c r="D43" s="441"/>
      <c r="E43" s="441"/>
      <c r="O43"/>
      <c r="P43"/>
      <c r="Q43"/>
    </row>
    <row r="44" spans="1:26" x14ac:dyDescent="0.25">
      <c r="A44" s="441" t="s">
        <v>596</v>
      </c>
      <c r="C44" s="441"/>
      <c r="D44" s="441"/>
      <c r="E44" s="441"/>
    </row>
    <row r="45" spans="1:26" x14ac:dyDescent="0.25">
      <c r="A45" s="441" t="s">
        <v>595</v>
      </c>
    </row>
  </sheetData>
  <mergeCells count="10">
    <mergeCell ref="U6:W6"/>
    <mergeCell ref="C4:W4"/>
    <mergeCell ref="C5:W5"/>
    <mergeCell ref="C6:E6"/>
    <mergeCell ref="A4:A7"/>
    <mergeCell ref="F6:H6"/>
    <mergeCell ref="I6:K6"/>
    <mergeCell ref="L6:N6"/>
    <mergeCell ref="O6:Q6"/>
    <mergeCell ref="R6:T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37"/>
  <sheetViews>
    <sheetView zoomScale="106" zoomScaleNormal="106" workbookViewId="0"/>
  </sheetViews>
  <sheetFormatPr defaultColWidth="8.85546875" defaultRowHeight="15" x14ac:dyDescent="0.25"/>
  <cols>
    <col min="1" max="1" width="32.5703125" style="342" customWidth="1"/>
    <col min="2" max="2" width="1.85546875" style="342" customWidth="1"/>
    <col min="3" max="5" width="9.140625" style="342" customWidth="1"/>
    <col min="6" max="7" width="10.42578125" style="342" customWidth="1"/>
    <col min="8" max="8" width="10.42578125" style="342" bestFit="1" customWidth="1"/>
    <col min="9" max="10" width="10.42578125" style="342" customWidth="1"/>
    <col min="11" max="11" width="10.42578125" style="342" bestFit="1" customWidth="1"/>
    <col min="12" max="13" width="10.42578125" style="342" customWidth="1"/>
    <col min="14" max="14" width="10.42578125" style="342" bestFit="1" customWidth="1"/>
    <col min="15" max="16" width="10.42578125" style="342" customWidth="1"/>
    <col min="17" max="17" width="10.42578125" style="342" bestFit="1" customWidth="1"/>
    <col min="18" max="19" width="10.42578125" style="342" customWidth="1"/>
    <col min="20" max="20" width="10.42578125" style="342" bestFit="1" customWidth="1"/>
    <col min="21" max="16384" width="8.85546875" style="342"/>
  </cols>
  <sheetData>
    <row r="1" spans="1:23" x14ac:dyDescent="0.25">
      <c r="A1" s="342" t="s">
        <v>538</v>
      </c>
    </row>
    <row r="2" spans="1:23" x14ac:dyDescent="0.25">
      <c r="A2" s="185" t="s">
        <v>77</v>
      </c>
    </row>
    <row r="3" spans="1:23" x14ac:dyDescent="0.25"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</row>
    <row r="4" spans="1:23" x14ac:dyDescent="0.25">
      <c r="A4" s="529" t="s">
        <v>179</v>
      </c>
      <c r="B4" s="345"/>
      <c r="C4" s="518" t="s">
        <v>168</v>
      </c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346"/>
      <c r="V4" s="346"/>
      <c r="W4" s="346"/>
    </row>
    <row r="5" spans="1:23" x14ac:dyDescent="0.25">
      <c r="A5" s="530"/>
      <c r="B5" s="345"/>
      <c r="C5" s="500" t="s">
        <v>182</v>
      </c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</row>
    <row r="6" spans="1:23" x14ac:dyDescent="0.25">
      <c r="A6" s="530"/>
      <c r="B6" s="345"/>
      <c r="C6" s="518">
        <v>2013</v>
      </c>
      <c r="D6" s="518"/>
      <c r="E6" s="518"/>
      <c r="F6" s="518">
        <v>2014</v>
      </c>
      <c r="G6" s="518"/>
      <c r="H6" s="518"/>
      <c r="I6" s="518">
        <v>2015</v>
      </c>
      <c r="J6" s="518"/>
      <c r="K6" s="518"/>
      <c r="L6" s="518">
        <v>2016</v>
      </c>
      <c r="M6" s="518"/>
      <c r="N6" s="518"/>
      <c r="O6" s="518">
        <v>2017</v>
      </c>
      <c r="P6" s="518"/>
      <c r="Q6" s="518"/>
      <c r="R6" s="518">
        <v>2018</v>
      </c>
      <c r="S6" s="518"/>
      <c r="T6" s="518"/>
      <c r="U6" s="518">
        <v>2019</v>
      </c>
      <c r="V6" s="518"/>
      <c r="W6" s="518"/>
    </row>
    <row r="7" spans="1:23" x14ac:dyDescent="0.25">
      <c r="A7" s="528"/>
      <c r="B7" s="346"/>
      <c r="C7" s="381" t="s">
        <v>169</v>
      </c>
      <c r="D7" s="381" t="s">
        <v>170</v>
      </c>
      <c r="E7" s="381" t="s">
        <v>0</v>
      </c>
      <c r="F7" s="381" t="s">
        <v>169</v>
      </c>
      <c r="G7" s="381" t="s">
        <v>170</v>
      </c>
      <c r="H7" s="381" t="s">
        <v>0</v>
      </c>
      <c r="I7" s="381" t="s">
        <v>169</v>
      </c>
      <c r="J7" s="381" t="s">
        <v>170</v>
      </c>
      <c r="K7" s="381" t="s">
        <v>0</v>
      </c>
      <c r="L7" s="381" t="s">
        <v>169</v>
      </c>
      <c r="M7" s="381" t="s">
        <v>170</v>
      </c>
      <c r="N7" s="386" t="s">
        <v>0</v>
      </c>
      <c r="O7" s="386" t="s">
        <v>169</v>
      </c>
      <c r="P7" s="386" t="s">
        <v>170</v>
      </c>
      <c r="Q7" s="386" t="s">
        <v>0</v>
      </c>
      <c r="R7" s="386" t="s">
        <v>169</v>
      </c>
      <c r="S7" s="386" t="s">
        <v>170</v>
      </c>
      <c r="T7" s="386" t="s">
        <v>0</v>
      </c>
      <c r="U7" s="386" t="s">
        <v>169</v>
      </c>
      <c r="V7" s="386" t="s">
        <v>170</v>
      </c>
      <c r="W7" s="386" t="s">
        <v>0</v>
      </c>
    </row>
    <row r="8" spans="1:23" x14ac:dyDescent="0.25">
      <c r="A8" s="387"/>
      <c r="B8" s="34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</row>
    <row r="9" spans="1:23" x14ac:dyDescent="0.25">
      <c r="A9" s="342" t="s">
        <v>297</v>
      </c>
      <c r="C9" s="322">
        <f>'Tav25'!C9/'Tav25'!C$37*100</f>
        <v>5.061831735552853</v>
      </c>
      <c r="D9" s="322">
        <f>'Tav25'!D9/'Tav25'!D$37*100</f>
        <v>5.5570236115213039</v>
      </c>
      <c r="E9" s="322">
        <f>'Tav25'!E9/'Tav25'!E$37*100</f>
        <v>5.2286520707766266</v>
      </c>
      <c r="F9" s="322">
        <f>'Tav25'!F9/'Tav25'!F$37*100</f>
        <v>5.0659067963730031</v>
      </c>
      <c r="G9" s="322">
        <f>'Tav25'!G9/'Tav25'!G$37*100</f>
        <v>5.3847846819749101</v>
      </c>
      <c r="H9" s="322">
        <f>'Tav25'!H9/'Tav25'!H$37*100</f>
        <v>5.1742291613449884</v>
      </c>
      <c r="I9" s="322">
        <f>'Tav25'!I9/'Tav25'!I$37*100</f>
        <v>5.131759951852807</v>
      </c>
      <c r="J9" s="322">
        <f>'Tav25'!J9/'Tav25'!J$37*100</f>
        <v>5.5590191188694931</v>
      </c>
      <c r="K9" s="322">
        <f>'Tav25'!K9/'Tav25'!K$37*100</f>
        <v>5.2773999773319726</v>
      </c>
      <c r="L9" s="322">
        <f>'Tav25'!L9/'Tav25'!L$37*100</f>
        <v>5.5255202518784259</v>
      </c>
      <c r="M9" s="322">
        <f>'Tav25'!M9/'Tav25'!M$37*100</f>
        <v>5.7437914925006144</v>
      </c>
      <c r="N9" s="322">
        <f>'Tav25'!N9/'Tav25'!N$37*100</f>
        <v>5.5992557583208047</v>
      </c>
      <c r="O9" s="322">
        <f>'Tav25'!O9/'Tav25'!O$37*100</f>
        <v>5.1802735184417736</v>
      </c>
      <c r="P9" s="322">
        <f>'Tav25'!P9/'Tav25'!P$37*100</f>
        <v>5.5209807954272287</v>
      </c>
      <c r="Q9" s="322">
        <f>'Tav25'!Q9/'Tav25'!Q$37*100</f>
        <v>5.2964153365686659</v>
      </c>
      <c r="R9" s="322">
        <f>'Tav25'!R9/'Tav25'!R$37*100</f>
        <v>5.2734761120263585</v>
      </c>
      <c r="S9" s="322">
        <f>'Tav25'!S9/'Tav25'!S$37*100</f>
        <v>5.6681785923663179</v>
      </c>
      <c r="T9" s="322">
        <f>'Tav25'!T9/'Tav25'!T$37*100</f>
        <v>5.4108625374560999</v>
      </c>
      <c r="U9" s="322">
        <f>'Tav25'!U9/'Tav25'!U$37*100</f>
        <v>5.5485904039034972</v>
      </c>
      <c r="V9" s="322">
        <f>'Tav25'!V9/'Tav25'!V$37*100</f>
        <v>6.0727307928108161</v>
      </c>
      <c r="W9" s="322">
        <f>'Tav25'!W9/'Tav25'!W$37*100</f>
        <v>5.7289815143974403</v>
      </c>
    </row>
    <row r="10" spans="1:23" x14ac:dyDescent="0.25">
      <c r="A10" s="342" t="s">
        <v>296</v>
      </c>
      <c r="C10" s="322">
        <f>'Tav25'!C10/'Tav25'!C$37*100</f>
        <v>0.11450321398676501</v>
      </c>
      <c r="D10" s="322">
        <f>'Tav25'!D10/'Tav25'!D$37*100</f>
        <v>8.2383846548427717E-2</v>
      </c>
      <c r="E10" s="322">
        <f>'Tav25'!E10/'Tav25'!E$37*100</f>
        <v>0.10368283525425859</v>
      </c>
      <c r="F10" s="322">
        <f>'Tav25'!F10/'Tav25'!F$37*100</f>
        <v>0.11794344375984829</v>
      </c>
      <c r="G10" s="322">
        <f>'Tav25'!G10/'Tav25'!G$37*100</f>
        <v>9.3536791137847547E-2</v>
      </c>
      <c r="H10" s="322">
        <f>'Tav25'!H10/'Tav25'!H$37*100</f>
        <v>0.10965253851856929</v>
      </c>
      <c r="I10" s="322">
        <f>'Tav25'!I10/'Tav25'!I$37*100</f>
        <v>0.10747141260424728</v>
      </c>
      <c r="J10" s="322">
        <f>'Tav25'!J10/'Tav25'!J$37*100</f>
        <v>9.7672485453034086E-2</v>
      </c>
      <c r="K10" s="322">
        <f>'Tav25'!K10/'Tav25'!K$37*100</f>
        <v>0.10413124787487249</v>
      </c>
      <c r="L10" s="322">
        <f>'Tav25'!L10/'Tav25'!L$37*100</f>
        <v>0.10662184367983341</v>
      </c>
      <c r="M10" s="322">
        <f>'Tav25'!M10/'Tav25'!M$37*100</f>
        <v>0.10818785345463487</v>
      </c>
      <c r="N10" s="322">
        <f>'Tav25'!N10/'Tav25'!N$37*100</f>
        <v>0.10715086675914312</v>
      </c>
      <c r="O10" s="322">
        <f>'Tav25'!O10/'Tav25'!O$37*100</f>
        <v>9.9461251554082045E-2</v>
      </c>
      <c r="P10" s="322">
        <f>'Tav25'!P10/'Tav25'!P$37*100</f>
        <v>9.6156414434146215E-2</v>
      </c>
      <c r="Q10" s="322">
        <f>'Tav25'!Q10/'Tav25'!Q$37*100</f>
        <v>9.8334683917726651E-2</v>
      </c>
      <c r="R10" s="322">
        <f>'Tav25'!R10/'Tav25'!R$37*100</f>
        <v>0.1070840197693575</v>
      </c>
      <c r="S10" s="322">
        <f>'Tav25'!S10/'Tav25'!S$37*100</f>
        <v>7.71390663087414E-2</v>
      </c>
      <c r="T10" s="322">
        <f>'Tav25'!T10/'Tav25'!T$37*100</f>
        <v>9.6660902812832267E-2</v>
      </c>
      <c r="U10" s="322">
        <f>'Tav25'!U10/'Tav25'!U$37*100</f>
        <v>0.12029005150447276</v>
      </c>
      <c r="V10" s="322">
        <f>'Tav25'!V10/'Tav25'!V$37*100</f>
        <v>0.11938950017747088</v>
      </c>
      <c r="W10" s="322">
        <f>'Tav25'!W10/'Tav25'!W$37*100</f>
        <v>0.11997867045858515</v>
      </c>
    </row>
    <row r="11" spans="1:23" x14ac:dyDescent="0.25">
      <c r="A11" s="342" t="s">
        <v>5</v>
      </c>
      <c r="C11" s="322">
        <f>'Tav25'!C11/'Tav25'!C$37*100</f>
        <v>1.681223052260846</v>
      </c>
      <c r="D11" s="322">
        <f>'Tav25'!D11/'Tav25'!D$37*100</f>
        <v>1.9694402561671303</v>
      </c>
      <c r="E11" s="322">
        <f>'Tav25'!E11/'Tav25'!E$37*100</f>
        <v>1.7783177198154656</v>
      </c>
      <c r="F11" s="322">
        <f>'Tav25'!F11/'Tav25'!F$37*100</f>
        <v>1.7512242529462274</v>
      </c>
      <c r="G11" s="322">
        <f>'Tav25'!G11/'Tav25'!G$37*100</f>
        <v>2.0816521164991562</v>
      </c>
      <c r="H11" s="322">
        <f>'Tav25'!H11/'Tav25'!H$37*100</f>
        <v>1.8634701290286406</v>
      </c>
      <c r="I11" s="322">
        <f>'Tav25'!I11/'Tav25'!I$37*100</f>
        <v>1.6808528931304272</v>
      </c>
      <c r="J11" s="322">
        <f>'Tav25'!J11/'Tav25'!J$37*100</f>
        <v>1.974231088944306</v>
      </c>
      <c r="K11" s="322">
        <f>'Tav25'!K11/'Tav25'!K$37*100</f>
        <v>1.7808568514110847</v>
      </c>
      <c r="L11" s="322">
        <f>'Tav25'!L11/'Tav25'!L$37*100</f>
        <v>1.6896426286674777</v>
      </c>
      <c r="M11" s="322">
        <f>'Tav25'!M11/'Tav25'!M$37*100</f>
        <v>2.0162281780181952</v>
      </c>
      <c r="N11" s="322">
        <f>'Tav25'!N11/'Tav25'!N$37*100</f>
        <v>1.7999684361787842</v>
      </c>
      <c r="O11" s="322">
        <f>'Tav25'!O11/'Tav25'!O$37*100</f>
        <v>1.5416493990882718</v>
      </c>
      <c r="P11" s="322">
        <f>'Tav25'!P11/'Tav25'!P$37*100</f>
        <v>1.9391543577552819</v>
      </c>
      <c r="Q11" s="322">
        <f>'Tav25'!Q11/'Tav25'!Q$37*100</f>
        <v>1.6771526645967822</v>
      </c>
      <c r="R11" s="322">
        <f>'Tav25'!R11/'Tav25'!R$37*100</f>
        <v>1.6359143327841843</v>
      </c>
      <c r="S11" s="322">
        <f>'Tav25'!S11/'Tav25'!S$37*100</f>
        <v>2.0241290999413746</v>
      </c>
      <c r="T11" s="322">
        <f>'Tav25'!T11/'Tav25'!T$37*100</f>
        <v>1.7710425415373381</v>
      </c>
      <c r="U11" s="322">
        <f>'Tav25'!U11/'Tav25'!U$37*100</f>
        <v>1.9483599891569532</v>
      </c>
      <c r="V11" s="322">
        <f>'Tav25'!V11/'Tav25'!V$37*100</f>
        <v>2.4749120712464912</v>
      </c>
      <c r="W11" s="322">
        <f>'Tav25'!W11/'Tav25'!W$37*100</f>
        <v>2.1296214006398859</v>
      </c>
    </row>
    <row r="12" spans="1:23" x14ac:dyDescent="0.25">
      <c r="A12" s="342" t="s">
        <v>6</v>
      </c>
      <c r="C12" s="322">
        <f>'Tav25'!C12/'Tav25'!C$37*100</f>
        <v>12.655369016219971</v>
      </c>
      <c r="D12" s="322">
        <f>'Tav25'!D12/'Tav25'!D$37*100</f>
        <v>12.606282934108467</v>
      </c>
      <c r="E12" s="322">
        <f>'Tav25'!E12/'Tav25'!E$37*100</f>
        <v>12.638832887357502</v>
      </c>
      <c r="F12" s="322">
        <f>'Tav25'!F12/'Tav25'!F$37*100</f>
        <v>12.886972438976063</v>
      </c>
      <c r="G12" s="322">
        <f>'Tav25'!G12/'Tav25'!G$37*100</f>
        <v>12.798033893331375</v>
      </c>
      <c r="H12" s="322">
        <f>'Tav25'!H12/'Tav25'!H$37*100</f>
        <v>12.856760141302248</v>
      </c>
      <c r="I12" s="322">
        <f>'Tav25'!I12/'Tav25'!I$37*100</f>
        <v>12.750408391367895</v>
      </c>
      <c r="J12" s="322">
        <f>'Tav25'!J12/'Tav25'!J$37*100</f>
        <v>12.570656691604324</v>
      </c>
      <c r="K12" s="322">
        <f>'Tav25'!K12/'Tav25'!K$37*100</f>
        <v>12.68913634818089</v>
      </c>
      <c r="L12" s="322">
        <f>'Tav25'!L12/'Tav25'!L$37*100</f>
        <v>12.591412551272562</v>
      </c>
      <c r="M12" s="322">
        <f>'Tav25'!M12/'Tav25'!M$37*100</f>
        <v>12.426850258175559</v>
      </c>
      <c r="N12" s="322">
        <f>'Tav25'!N12/'Tav25'!N$37*100</f>
        <v>12.535820783945645</v>
      </c>
      <c r="O12" s="322">
        <f>'Tav25'!O12/'Tav25'!O$37*100</f>
        <v>12.277938941842796</v>
      </c>
      <c r="P12" s="322">
        <f>'Tav25'!P12/'Tav25'!P$37*100</f>
        <v>12.203851598600391</v>
      </c>
      <c r="Q12" s="322">
        <f>'Tav25'!Q12/'Tav25'!Q$37*100</f>
        <v>12.252683717415255</v>
      </c>
      <c r="R12" s="322">
        <f>'Tav25'!R12/'Tav25'!R$37*100</f>
        <v>12.420098846787479</v>
      </c>
      <c r="S12" s="322">
        <f>'Tav25'!S12/'Tav25'!S$37*100</f>
        <v>12.129346786386499</v>
      </c>
      <c r="T12" s="322">
        <f>'Tav25'!T12/'Tav25'!T$37*100</f>
        <v>12.318895058479846</v>
      </c>
      <c r="U12" s="322">
        <f>'Tav25'!U12/'Tav25'!U$37*100</f>
        <v>12.193345079967472</v>
      </c>
      <c r="V12" s="322">
        <f>'Tav25'!V12/'Tav25'!V$37*100</f>
        <v>12.484269626665807</v>
      </c>
      <c r="W12" s="322">
        <f>'Tav25'!W12/'Tav25'!W$37*100</f>
        <v>12.293370067543547</v>
      </c>
    </row>
    <row r="13" spans="1:23" x14ac:dyDescent="0.25">
      <c r="A13" s="342" t="s">
        <v>118</v>
      </c>
      <c r="C13" s="322">
        <f>'Tav25'!C13/'Tav25'!C$37*100</f>
        <v>0.38852125021716127</v>
      </c>
      <c r="D13" s="322">
        <f>'Tav25'!D13/'Tav25'!D$37*100</f>
        <v>0.30932802760636063</v>
      </c>
      <c r="E13" s="322">
        <f>'Tav25'!E13/'Tav25'!E$37*100</f>
        <v>0.36184262202370043</v>
      </c>
      <c r="F13" s="322">
        <f>'Tav25'!F13/'Tav25'!F$37*100</f>
        <v>0.41138673183435082</v>
      </c>
      <c r="G13" s="322">
        <f>'Tav25'!G13/'Tav25'!G$37*100</f>
        <v>0.31729146797740443</v>
      </c>
      <c r="H13" s="322">
        <f>'Tav25'!H13/'Tav25'!H$37*100</f>
        <v>0.37942270430573122</v>
      </c>
      <c r="I13" s="322">
        <f>'Tav25'!I13/'Tav25'!I$37*100</f>
        <v>0.45460407531596597</v>
      </c>
      <c r="J13" s="322">
        <f>'Tav25'!J13/'Tav25'!J$37*100</f>
        <v>0.35328345802161265</v>
      </c>
      <c r="K13" s="322">
        <f>'Tav25'!K13/'Tav25'!K$37*100</f>
        <v>0.42006687067890736</v>
      </c>
      <c r="L13" s="322">
        <f>'Tav25'!L13/'Tav25'!L$37*100</f>
        <v>0.45784674050752</v>
      </c>
      <c r="M13" s="322">
        <f>'Tav25'!M13/'Tav25'!M$37*100</f>
        <v>0.35406933857880502</v>
      </c>
      <c r="N13" s="322">
        <f>'Tav25'!N13/'Tav25'!N$37*100</f>
        <v>0.42278907891785927</v>
      </c>
      <c r="O13" s="322">
        <f>'Tav25'!O13/'Tav25'!O$37*100</f>
        <v>0.40751485011741956</v>
      </c>
      <c r="P13" s="322">
        <f>'Tav25'!P13/'Tav25'!P$37*100</f>
        <v>0.35257351959186944</v>
      </c>
      <c r="Q13" s="322">
        <f>'Tav25'!Q13/'Tav25'!Q$37*100</f>
        <v>0.38878620400804886</v>
      </c>
      <c r="R13" s="322">
        <f>'Tav25'!R13/'Tav25'!R$37*100</f>
        <v>0.42998352553542007</v>
      </c>
      <c r="S13" s="322">
        <f>'Tav25'!S13/'Tav25'!S$37*100</f>
        <v>0.4011231448054553</v>
      </c>
      <c r="T13" s="322">
        <f>'Tav25'!T13/'Tav25'!T$37*100</f>
        <v>0.41993792222019355</v>
      </c>
      <c r="U13" s="322">
        <f>'Tav25'!U13/'Tav25'!U$37*100</f>
        <v>0.44558145838980756</v>
      </c>
      <c r="V13" s="322">
        <f>'Tav25'!V13/'Tav25'!V$37*100</f>
        <v>0.34526152754025363</v>
      </c>
      <c r="W13" s="322">
        <f>'Tav25'!W13/'Tav25'!W$37*100</f>
        <v>0.41103803768218988</v>
      </c>
    </row>
    <row r="14" spans="1:23" x14ac:dyDescent="0.25">
      <c r="A14" s="342" t="s">
        <v>171</v>
      </c>
      <c r="C14" s="322">
        <f>'Tav25'!C14/'Tav25'!C$37*100</f>
        <v>0.15161804886523367</v>
      </c>
      <c r="D14" s="322">
        <f>'Tav25'!D14/'Tav25'!D$37*100</f>
        <v>0.14766915890755911</v>
      </c>
      <c r="E14" s="322">
        <f>'Tav25'!E14/'Tav25'!E$37*100</f>
        <v>0.15028774605036474</v>
      </c>
      <c r="F14" s="322">
        <f>'Tav25'!F14/'Tav25'!F$37*100</f>
        <v>0.17078210656426032</v>
      </c>
      <c r="G14" s="322">
        <f>'Tav25'!G14/'Tav25'!G$37*100</f>
        <v>0.1375541046144817</v>
      </c>
      <c r="H14" s="322">
        <f>'Tav25'!H14/'Tav25'!H$37*100</f>
        <v>0.15949460148155531</v>
      </c>
      <c r="I14" s="322">
        <f>'Tav25'!I14/'Tav25'!I$37*100</f>
        <v>0.19237382856160262</v>
      </c>
      <c r="J14" s="322">
        <f>'Tav25'!J14/'Tav25'!J$37*100</f>
        <v>0.12676641729010807</v>
      </c>
      <c r="K14" s="322">
        <f>'Tav25'!K14/'Tav25'!K$37*100</f>
        <v>0.17001020061203673</v>
      </c>
      <c r="L14" s="322">
        <f>'Tav25'!L14/'Tav25'!L$37*100</f>
        <v>0.17812119767689819</v>
      </c>
      <c r="M14" s="322">
        <f>'Tav25'!M14/'Tav25'!M$37*100</f>
        <v>0.13277600196705189</v>
      </c>
      <c r="N14" s="322">
        <f>'Tav25'!N14/'Tav25'!N$37*100</f>
        <v>0.1628028673239694</v>
      </c>
      <c r="O14" s="322">
        <f>'Tav25'!O14/'Tav25'!O$37*100</f>
        <v>0.16024312750379888</v>
      </c>
      <c r="P14" s="322">
        <f>'Tav25'!P14/'Tav25'!P$37*100</f>
        <v>0.11218248350650391</v>
      </c>
      <c r="Q14" s="322">
        <f>'Tav25'!Q14/'Tav25'!Q$37*100</f>
        <v>0.1438600005463038</v>
      </c>
      <c r="R14" s="322">
        <f>'Tav25'!R14/'Tav25'!R$37*100</f>
        <v>0.16474464579901155</v>
      </c>
      <c r="S14" s="322">
        <f>'Tav25'!S14/'Tav25'!S$37*100</f>
        <v>0.16044925792218209</v>
      </c>
      <c r="T14" s="322">
        <f>'Tav25'!T14/'Tav25'!T$37*100</f>
        <v>0.16324952475056118</v>
      </c>
      <c r="U14" s="322">
        <f>'Tav25'!U14/'Tav25'!U$37*100</f>
        <v>0.19653022499322312</v>
      </c>
      <c r="V14" s="322">
        <f>'Tav25'!V14/'Tav25'!V$37*100</f>
        <v>0.12906972992159013</v>
      </c>
      <c r="W14" s="322">
        <f>'Tav25'!W14/'Tav25'!W$37*100</f>
        <v>0.17330252399573409</v>
      </c>
    </row>
    <row r="15" spans="1:23" x14ac:dyDescent="0.25">
      <c r="A15" s="342" t="s">
        <v>4</v>
      </c>
      <c r="C15" s="322">
        <f>'Tav25'!C15/'Tav25'!C$37*100</f>
        <v>0.23690320135192761</v>
      </c>
      <c r="D15" s="322">
        <f>'Tav25'!D15/'Tav25'!D$37*100</f>
        <v>0.16165886869880156</v>
      </c>
      <c r="E15" s="322">
        <f>'Tav25'!E15/'Tav25'!E$37*100</f>
        <v>0.21155487597333569</v>
      </c>
      <c r="F15" s="322">
        <f>'Tav25'!F15/'Tav25'!F$37*100</f>
        <v>0.24060462527009047</v>
      </c>
      <c r="G15" s="322">
        <f>'Tav25'!G15/'Tav25'!G$37*100</f>
        <v>0.17973736336292276</v>
      </c>
      <c r="H15" s="322">
        <f>'Tav25'!H15/'Tav25'!H$37*100</f>
        <v>0.21992810282417588</v>
      </c>
      <c r="I15" s="322">
        <f>'Tav25'!I15/'Tav25'!I$37*100</f>
        <v>0.26223024675436335</v>
      </c>
      <c r="J15" s="322">
        <f>'Tav25'!J15/'Tav25'!J$37*100</f>
        <v>0.22651704073150458</v>
      </c>
      <c r="K15" s="322">
        <f>'Tav25'!K15/'Tav25'!K$37*100</f>
        <v>0.25005667006687066</v>
      </c>
      <c r="L15" s="322">
        <f>'Tav25'!L15/'Tav25'!L$37*100</f>
        <v>0.27972554283062179</v>
      </c>
      <c r="M15" s="322">
        <f>'Tav25'!M15/'Tav25'!M$37*100</f>
        <v>0.22129333661175316</v>
      </c>
      <c r="N15" s="322">
        <f>'Tav25'!N15/'Tav25'!N$37*100</f>
        <v>0.2599862115938899</v>
      </c>
      <c r="O15" s="322">
        <f>'Tav25'!O15/'Tav25'!O$37*100</f>
        <v>0.24727172261362068</v>
      </c>
      <c r="P15" s="322">
        <f>'Tav25'!P15/'Tav25'!P$37*100</f>
        <v>0.24039103608536552</v>
      </c>
      <c r="Q15" s="322">
        <f>'Tav25'!Q15/'Tav25'!Q$37*100</f>
        <v>0.24492620346174507</v>
      </c>
      <c r="R15" s="322">
        <f>'Tav25'!R15/'Tav25'!R$37*100</f>
        <v>0.26523887973640858</v>
      </c>
      <c r="S15" s="322">
        <f>'Tav25'!S15/'Tav25'!S$37*100</f>
        <v>0.24067388688327318</v>
      </c>
      <c r="T15" s="322">
        <f>'Tav25'!T15/'Tav25'!T$37*100</f>
        <v>0.25668839746963235</v>
      </c>
      <c r="U15" s="322">
        <f>'Tav25'!U15/'Tav25'!U$37*100</f>
        <v>0.24905123339658444</v>
      </c>
      <c r="V15" s="322">
        <f>'Tav25'!V15/'Tav25'!V$37*100</f>
        <v>0.21619179761866347</v>
      </c>
      <c r="W15" s="322">
        <f>'Tav25'!W15/'Tav25'!W$37*100</f>
        <v>0.23773551368645574</v>
      </c>
    </row>
    <row r="16" spans="1:23" x14ac:dyDescent="0.25">
      <c r="A16" s="342" t="s">
        <v>7</v>
      </c>
      <c r="C16" s="322">
        <f>'Tav25'!C16/'Tav25'!C$37*100</f>
        <v>4.1884485999020802</v>
      </c>
      <c r="D16" s="322">
        <f>'Tav25'!D16/'Tav25'!D$37*100</f>
        <v>3.6544230799123314</v>
      </c>
      <c r="E16" s="322">
        <f>'Tav25'!E16/'Tav25'!E$37*100</f>
        <v>4.0085459791482299</v>
      </c>
      <c r="F16" s="322">
        <f>'Tav25'!F16/'Tav25'!F$37*100</f>
        <v>4.0751818687902777</v>
      </c>
      <c r="G16" s="322">
        <f>'Tav25'!G16/'Tav25'!G$37*100</f>
        <v>3.5690705010637513</v>
      </c>
      <c r="H16" s="322">
        <f>'Tav25'!H16/'Tav25'!H$37*100</f>
        <v>3.9032565557888441</v>
      </c>
      <c r="I16" s="322">
        <f>'Tav25'!I16/'Tav25'!I$37*100</f>
        <v>4.3697876364886934</v>
      </c>
      <c r="J16" s="322">
        <f>'Tav25'!J16/'Tav25'!J$37*100</f>
        <v>3.6097256857855364</v>
      </c>
      <c r="K16" s="322">
        <f>'Tav25'!K16/'Tav25'!K$37*100</f>
        <v>4.1107049756318714</v>
      </c>
      <c r="L16" s="322">
        <f>'Tav25'!L16/'Tav25'!L$37*100</f>
        <v>4.5119855496042449</v>
      </c>
      <c r="M16" s="322">
        <f>'Tav25'!M16/'Tav25'!M$37*100</f>
        <v>3.8037865748709119</v>
      </c>
      <c r="N16" s="322">
        <f>'Tav25'!N16/'Tav25'!N$37*100</f>
        <v>4.272744640380095</v>
      </c>
      <c r="O16" s="322">
        <f>'Tav25'!O16/'Tav25'!O$37*100</f>
        <v>4.2671639729244371</v>
      </c>
      <c r="P16" s="322">
        <f>'Tav25'!P16/'Tav25'!P$37*100</f>
        <v>3.6432597024493174</v>
      </c>
      <c r="Q16" s="322">
        <f>'Tav25'!Q16/'Tav25'!Q$37*100</f>
        <v>4.0544846989410814</v>
      </c>
      <c r="R16" s="322">
        <f>'Tav25'!R16/'Tav25'!R$37*100</f>
        <v>4.5107084019769355</v>
      </c>
      <c r="S16" s="322">
        <f>'Tav25'!S16/'Tav25'!S$37*100</f>
        <v>3.9340923817458116</v>
      </c>
      <c r="T16" s="322">
        <f>'Tav25'!T16/'Tav25'!T$37*100</f>
        <v>4.3100022554210655</v>
      </c>
      <c r="U16" s="322">
        <f>'Tav25'!U16/'Tav25'!U$37*100</f>
        <v>4.3372187584711304</v>
      </c>
      <c r="V16" s="322">
        <f>'Tav25'!V16/'Tav25'!V$37*100</f>
        <v>3.8398244651673066</v>
      </c>
      <c r="W16" s="322">
        <f>'Tav25'!W16/'Tav25'!W$37*100</f>
        <v>4.1659260575897621</v>
      </c>
    </row>
    <row r="17" spans="1:23" x14ac:dyDescent="0.25">
      <c r="A17" s="342" t="s">
        <v>295</v>
      </c>
      <c r="C17" s="322">
        <f>'Tav25'!C17/'Tav25'!C$37*100</f>
        <v>0.82758185005606699</v>
      </c>
      <c r="D17" s="322">
        <f>'Tav25'!D17/'Tav25'!D$37*100</f>
        <v>0.79896787029984617</v>
      </c>
      <c r="E17" s="322">
        <f>'Tav25'!E17/'Tav25'!E$37*100</f>
        <v>0.81794236700581768</v>
      </c>
      <c r="F17" s="322">
        <f>'Tav25'!F17/'Tav25'!F$37*100</f>
        <v>0.78974929941594407</v>
      </c>
      <c r="G17" s="322">
        <f>'Tav25'!G17/'Tav25'!G$37*100</f>
        <v>0.91519330936835153</v>
      </c>
      <c r="H17" s="322">
        <f>'Tav25'!H17/'Tav25'!H$37*100</f>
        <v>0.83236245148186683</v>
      </c>
      <c r="I17" s="322">
        <f>'Tav25'!I17/'Tav25'!I$37*100</f>
        <v>0.88234029748087006</v>
      </c>
      <c r="J17" s="322">
        <f>'Tav25'!J17/'Tav25'!J$37*100</f>
        <v>0.90606816292601833</v>
      </c>
      <c r="K17" s="322">
        <f>'Tav25'!K17/'Tav25'!K$37*100</f>
        <v>0.89042842570554237</v>
      </c>
      <c r="L17" s="322">
        <f>'Tav25'!L17/'Tav25'!L$37*100</f>
        <v>0.84043100312339281</v>
      </c>
      <c r="M17" s="322">
        <f>'Tav25'!M17/'Tav25'!M$37*100</f>
        <v>0.82124416031472824</v>
      </c>
      <c r="N17" s="322">
        <f>'Tav25'!N17/'Tav25'!N$37*100</f>
        <v>0.83394938159829213</v>
      </c>
      <c r="O17" s="322">
        <f>'Tav25'!O17/'Tav25'!O$37*100</f>
        <v>0.80397845006216317</v>
      </c>
      <c r="P17" s="322">
        <f>'Tav25'!P17/'Tav25'!P$37*100</f>
        <v>0.81198749966612349</v>
      </c>
      <c r="Q17" s="322">
        <f>'Tav25'!Q17/'Tav25'!Q$37*100</f>
        <v>0.80670861065838717</v>
      </c>
      <c r="R17" s="322">
        <f>'Tav25'!R17/'Tav25'!R$37*100</f>
        <v>0.83855024711696857</v>
      </c>
      <c r="S17" s="322">
        <f>'Tav25'!S17/'Tav25'!S$37*100</f>
        <v>0.93183992100959612</v>
      </c>
      <c r="T17" s="322">
        <f>'Tav25'!T17/'Tav25'!T$37*100</f>
        <v>0.87102213534674422</v>
      </c>
      <c r="U17" s="322">
        <f>'Tav25'!U17/'Tav25'!U$37*100</f>
        <v>0.85388994307400379</v>
      </c>
      <c r="V17" s="322">
        <f>'Tav25'!V17/'Tav25'!V$37*100</f>
        <v>0.81636604175405769</v>
      </c>
      <c r="W17" s="322">
        <f>'Tav25'!W17/'Tav25'!W$37*100</f>
        <v>0.84096160682545318</v>
      </c>
    </row>
    <row r="18" spans="1:23" x14ac:dyDescent="0.25">
      <c r="A18" s="342" t="s">
        <v>8</v>
      </c>
      <c r="C18" s="322">
        <f>'Tav25'!C18/'Tav25'!C$37*100</f>
        <v>5.120267858552995</v>
      </c>
      <c r="D18" s="322">
        <f>'Tav25'!D18/'Tav25'!D$37*100</f>
        <v>4.7456204436292415</v>
      </c>
      <c r="E18" s="322">
        <f>'Tav25'!E18/'Tav25'!E$37*100</f>
        <v>4.9940565647467885</v>
      </c>
      <c r="F18" s="322">
        <f>'Tav25'!F18/'Tav25'!F$37*100</f>
        <v>5.1347857675287543</v>
      </c>
      <c r="G18" s="322">
        <f>'Tav25'!G18/'Tav25'!G$37*100</f>
        <v>4.8198958256914386</v>
      </c>
      <c r="H18" s="322">
        <f>'Tav25'!H18/'Tav25'!H$37*100</f>
        <v>5.0278181013912171</v>
      </c>
      <c r="I18" s="322">
        <f>'Tav25'!I18/'Tav25'!I$37*100</f>
        <v>5.2317083655747565</v>
      </c>
      <c r="J18" s="322">
        <f>'Tav25'!J18/'Tav25'!J$37*100</f>
        <v>5.0041562759767251</v>
      </c>
      <c r="K18" s="322">
        <f>'Tav25'!K18/'Tav25'!K$37*100</f>
        <v>5.1541425818882463</v>
      </c>
      <c r="L18" s="322">
        <f>'Tav25'!L18/'Tav25'!L$37*100</f>
        <v>5.3273290600970888</v>
      </c>
      <c r="M18" s="322">
        <f>'Tav25'!M18/'Tav25'!M$37*100</f>
        <v>5.2028522252274403</v>
      </c>
      <c r="N18" s="322">
        <f>'Tav25'!N18/'Tav25'!N$37*100</f>
        <v>5.2852787999102926</v>
      </c>
      <c r="O18" s="322">
        <f>'Tav25'!O18/'Tav25'!O$37*100</f>
        <v>5.1968503937007871</v>
      </c>
      <c r="P18" s="322">
        <f>'Tav25'!P18/'Tav25'!P$37*100</f>
        <v>5.1256710916424053</v>
      </c>
      <c r="Q18" s="322">
        <f>'Tav25'!Q18/'Tav25'!Q$37*100</f>
        <v>5.1725864753389361</v>
      </c>
      <c r="R18" s="322">
        <f>'Tav25'!R18/'Tav25'!R$37*100</f>
        <v>5.1845140032948924</v>
      </c>
      <c r="S18" s="322">
        <f>'Tav25'!S18/'Tav25'!S$37*100</f>
        <v>5.3781357030454497</v>
      </c>
      <c r="T18" s="322">
        <f>'Tav25'!T18/'Tav25'!T$37*100</f>
        <v>5.2519090528305536</v>
      </c>
      <c r="U18" s="322">
        <f>'Tav25'!U18/'Tav25'!U$37*100</f>
        <v>5.1267281105990783</v>
      </c>
      <c r="V18" s="322">
        <f>'Tav25'!V18/'Tav25'!V$37*100</f>
        <v>5.4531960891871831</v>
      </c>
      <c r="W18" s="322">
        <f>'Tav25'!W18/'Tav25'!W$37*100</f>
        <v>5.2390686100248844</v>
      </c>
    </row>
    <row r="19" spans="1:23" x14ac:dyDescent="0.25">
      <c r="A19" s="342" t="s">
        <v>9</v>
      </c>
      <c r="C19" s="322">
        <f>'Tav25'!C19/'Tav25'!C$37*100</f>
        <v>5.0460381887960581</v>
      </c>
      <c r="D19" s="322">
        <f>'Tav25'!D19/'Tav25'!D$37*100</f>
        <v>5.2570220571091042</v>
      </c>
      <c r="E19" s="322">
        <f>'Tav25'!E19/'Tav25'!E$37*100</f>
        <v>5.1171144752758329</v>
      </c>
      <c r="F19" s="322">
        <f>'Tav25'!F19/'Tav25'!F$37*100</f>
        <v>5.1319551248785187</v>
      </c>
      <c r="G19" s="322">
        <f>'Tav25'!G19/'Tav25'!G$37*100</f>
        <v>5.4049592839850344</v>
      </c>
      <c r="H19" s="322">
        <f>'Tav25'!H19/'Tav25'!H$37*100</f>
        <v>5.2246942500950109</v>
      </c>
      <c r="I19" s="322">
        <f>'Tav25'!I19/'Tav25'!I$37*100</f>
        <v>5.292967070759178</v>
      </c>
      <c r="J19" s="322">
        <f>'Tav25'!J19/'Tav25'!J$37*100</f>
        <v>5.9684123025768914</v>
      </c>
      <c r="K19" s="322">
        <f>'Tav25'!K19/'Tav25'!K$37*100</f>
        <v>5.5232063923835426</v>
      </c>
      <c r="L19" s="322">
        <f>'Tav25'!L19/'Tav25'!L$37*100</f>
        <v>5.3122765645187595</v>
      </c>
      <c r="M19" s="322">
        <f>'Tav25'!M19/'Tav25'!M$37*100</f>
        <v>5.8593557905089746</v>
      </c>
      <c r="N19" s="322">
        <f>'Tav25'!N19/'Tav25'!N$37*100</f>
        <v>5.4970886528062728</v>
      </c>
      <c r="O19" s="322">
        <f>'Tav25'!O19/'Tav25'!O$37*100</f>
        <v>5.2451996132062435</v>
      </c>
      <c r="P19" s="322">
        <f>'Tav25'!P19/'Tav25'!P$37*100</f>
        <v>5.7854109351211305</v>
      </c>
      <c r="Q19" s="322">
        <f>'Tav25'!Q19/'Tav25'!Q$37*100</f>
        <v>5.429349261124111</v>
      </c>
      <c r="R19" s="322">
        <f>'Tav25'!R19/'Tav25'!R$37*100</f>
        <v>5.1614497528830316</v>
      </c>
      <c r="S19" s="322">
        <f>'Tav25'!S19/'Tav25'!S$37*100</f>
        <v>5.6681785923663179</v>
      </c>
      <c r="T19" s="322">
        <f>'Tav25'!T19/'Tav25'!T$37*100</f>
        <v>5.337829855330849</v>
      </c>
      <c r="U19" s="322">
        <f>'Tav25'!U19/'Tav25'!U$37*100</f>
        <v>5.2673488750338846</v>
      </c>
      <c r="V19" s="322">
        <f>'Tav25'!V19/'Tav25'!V$37*100</f>
        <v>5.7371494950146822</v>
      </c>
      <c r="W19" s="322">
        <f>'Tav25'!W19/'Tav25'!W$37*100</f>
        <v>5.4290348382509777</v>
      </c>
    </row>
    <row r="20" spans="1:23" x14ac:dyDescent="0.25">
      <c r="A20" s="342" t="s">
        <v>10</v>
      </c>
      <c r="C20" s="322">
        <f>'Tav25'!C20/'Tav25'!C$37*100</f>
        <v>1.5635611289227223</v>
      </c>
      <c r="D20" s="322">
        <f>'Tav25'!D20/'Tav25'!D$37*100</f>
        <v>1.4860180622697525</v>
      </c>
      <c r="E20" s="322">
        <f>'Tav25'!E20/'Tav25'!E$37*100</f>
        <v>1.5374384055884001</v>
      </c>
      <c r="F20" s="322">
        <f>'Tav25'!F20/'Tav25'!F$37*100</f>
        <v>1.4917486766745611</v>
      </c>
      <c r="G20" s="322">
        <f>'Tav25'!G20/'Tav25'!G$37*100</f>
        <v>1.5130951507592987</v>
      </c>
      <c r="H20" s="322">
        <f>'Tav25'!H20/'Tav25'!H$37*100</f>
        <v>1.4990000436118052</v>
      </c>
      <c r="I20" s="322">
        <f>'Tav25'!I20/'Tav25'!I$37*100</f>
        <v>1.336944372796836</v>
      </c>
      <c r="J20" s="322">
        <f>'Tav25'!J20/'Tav25'!J$37*100</f>
        <v>1.3965087281795512</v>
      </c>
      <c r="K20" s="322">
        <f>'Tav25'!K20/'Tav25'!K$37*100</f>
        <v>1.35724810155276</v>
      </c>
      <c r="L20" s="322">
        <f>'Tav25'!L20/'Tav25'!L$37*100</f>
        <v>1.3145846138407695</v>
      </c>
      <c r="M20" s="322">
        <f>'Tav25'!M20/'Tav25'!M$37*100</f>
        <v>1.4334890582739119</v>
      </c>
      <c r="N20" s="322">
        <f>'Tav25'!N20/'Tav25'!N$37*100</f>
        <v>1.354752431660174</v>
      </c>
      <c r="O20" s="322">
        <f>'Tav25'!O20/'Tav25'!O$37*100</f>
        <v>1.2405028318828568</v>
      </c>
      <c r="P20" s="322">
        <f>'Tav25'!P20/'Tav25'!P$37*100</f>
        <v>1.4396752050001336</v>
      </c>
      <c r="Q20" s="322">
        <f>'Tav25'!Q20/'Tav25'!Q$37*100</f>
        <v>1.3083975999053075</v>
      </c>
      <c r="R20" s="322">
        <f>'Tav25'!R20/'Tav25'!R$37*100</f>
        <v>1.2883031301482701</v>
      </c>
      <c r="S20" s="322">
        <f>'Tav25'!S20/'Tav25'!S$37*100</f>
        <v>1.3915887562096949</v>
      </c>
      <c r="T20" s="322">
        <f>'Tav25'!T20/'Tav25'!T$37*100</f>
        <v>1.3242543685358021</v>
      </c>
      <c r="U20" s="322">
        <f>'Tav25'!U20/'Tav25'!U$37*100</f>
        <v>1.2215370018975331</v>
      </c>
      <c r="V20" s="322">
        <f>'Tav25'!V20/'Tav25'!V$37*100</f>
        <v>1.3649123939208156</v>
      </c>
      <c r="W20" s="322">
        <f>'Tav25'!W20/'Tav25'!W$37*100</f>
        <v>1.2708851759687168</v>
      </c>
    </row>
    <row r="21" spans="1:23" x14ac:dyDescent="0.25">
      <c r="A21" s="342" t="s">
        <v>11</v>
      </c>
      <c r="C21" s="322">
        <f>'Tav25'!C21/'Tav25'!C$37*100</f>
        <v>2.103700428005117</v>
      </c>
      <c r="D21" s="322">
        <f>'Tav25'!D21/'Tav25'!D$37*100</f>
        <v>1.8979372950118911</v>
      </c>
      <c r="E21" s="322">
        <f>'Tav25'!E21/'Tav25'!E$37*100</f>
        <v>2.0343829038524981</v>
      </c>
      <c r="F21" s="322">
        <f>'Tav25'!F21/'Tav25'!F$37*100</f>
        <v>2.1022239415755357</v>
      </c>
      <c r="G21" s="322">
        <f>'Tav25'!G21/'Tav25'!G$37*100</f>
        <v>1.9477661213410609</v>
      </c>
      <c r="H21" s="322">
        <f>'Tav25'!H21/'Tav25'!H$37*100</f>
        <v>2.0497548393528011</v>
      </c>
      <c r="I21" s="322">
        <f>'Tav25'!I21/'Tav25'!I$37*100</f>
        <v>2.0602269796234203</v>
      </c>
      <c r="J21" s="322">
        <f>'Tav25'!J21/'Tav25'!J$37*100</f>
        <v>1.8142144638403987</v>
      </c>
      <c r="K21" s="322">
        <f>'Tav25'!K21/'Tav25'!K$37*100</f>
        <v>1.9763685821149271</v>
      </c>
      <c r="L21" s="322">
        <f>'Tav25'!L21/'Tav25'!L$37*100</f>
        <v>2.0860250122301527</v>
      </c>
      <c r="M21" s="322">
        <f>'Tav25'!M21/'Tav25'!M$37*100</f>
        <v>1.8686992869436931</v>
      </c>
      <c r="N21" s="322">
        <f>'Tav25'!N21/'Tav25'!N$37*100</f>
        <v>2.0126089159488667</v>
      </c>
      <c r="O21" s="322">
        <f>'Tav25'!O21/'Tav25'!O$37*100</f>
        <v>1.7847769028871392</v>
      </c>
      <c r="P21" s="322">
        <f>'Tav25'!P21/'Tav25'!P$37*100</f>
        <v>1.5945938726995914</v>
      </c>
      <c r="Q21" s="322">
        <f>'Tav25'!Q21/'Tav25'!Q$37*100</f>
        <v>1.7199464622276446</v>
      </c>
      <c r="R21" s="322">
        <f>'Tav25'!R21/'Tav25'!R$37*100</f>
        <v>1.8319604612850082</v>
      </c>
      <c r="S21" s="322">
        <f>'Tav25'!S21/'Tav25'!S$37*100</f>
        <v>1.7371717732728564</v>
      </c>
      <c r="T21" s="322">
        <f>'Tav25'!T21/'Tav25'!T$37*100</f>
        <v>1.7989668023499339</v>
      </c>
      <c r="U21" s="322">
        <f>'Tav25'!U21/'Tav25'!U$37*100</f>
        <v>1.6688126863648685</v>
      </c>
      <c r="V21" s="322">
        <f>'Tav25'!V21/'Tav25'!V$37*100</f>
        <v>1.5681972185473201</v>
      </c>
      <c r="W21" s="322">
        <f>'Tav25'!W21/'Tav25'!W$37*100</f>
        <v>1.6341539281905439</v>
      </c>
    </row>
    <row r="22" spans="1:23" x14ac:dyDescent="0.25">
      <c r="A22" s="342" t="s">
        <v>12</v>
      </c>
      <c r="C22" s="322">
        <f>'Tav25'!C22/'Tav25'!C$37*100</f>
        <v>10.33924538433596</v>
      </c>
      <c r="D22" s="322">
        <f>'Tav25'!D22/'Tav25'!D$37*100</f>
        <v>11.308348747920974</v>
      </c>
      <c r="E22" s="322">
        <f>'Tav25'!E22/'Tav25'!E$37*100</f>
        <v>10.665717113427975</v>
      </c>
      <c r="F22" s="322">
        <f>'Tav25'!F22/'Tav25'!F$37*100</f>
        <v>10.454506854872951</v>
      </c>
      <c r="G22" s="322">
        <f>'Tav25'!G22/'Tav25'!G$37*100</f>
        <v>11.464676105935002</v>
      </c>
      <c r="H22" s="322">
        <f>'Tav25'!H22/'Tav25'!H$37*100</f>
        <v>10.797659915143889</v>
      </c>
      <c r="I22" s="322">
        <f>'Tav25'!I22/'Tav25'!I$37*100</f>
        <v>10.68803198349239</v>
      </c>
      <c r="J22" s="322">
        <f>'Tav25'!J22/'Tav25'!J$37*100</f>
        <v>11.691604322527017</v>
      </c>
      <c r="K22" s="322">
        <f>'Tav25'!K22/'Tav25'!K$37*100</f>
        <v>11.030120140541765</v>
      </c>
      <c r="L22" s="322">
        <f>'Tav25'!L22/'Tav25'!L$37*100</f>
        <v>10.660929993351814</v>
      </c>
      <c r="M22" s="322">
        <f>'Tav25'!M22/'Tav25'!M$37*100</f>
        <v>11.627735431522005</v>
      </c>
      <c r="N22" s="322">
        <f>'Tav25'!N22/'Tav25'!N$37*100</f>
        <v>10.987532290619731</v>
      </c>
      <c r="O22" s="322">
        <f>'Tav25'!O22/'Tav25'!O$37*100</f>
        <v>11.123083298798177</v>
      </c>
      <c r="P22" s="322">
        <f>'Tav25'!P22/'Tav25'!P$37*100</f>
        <v>12.369454312348086</v>
      </c>
      <c r="Q22" s="322">
        <f>'Tav25'!Q22/'Tav25'!Q$37*100</f>
        <v>11.547951816004879</v>
      </c>
      <c r="R22" s="322">
        <f>'Tav25'!R22/'Tav25'!R$37*100</f>
        <v>11.233937397034596</v>
      </c>
      <c r="S22" s="322">
        <f>'Tav25'!S22/'Tav25'!S$37*100</f>
        <v>12.573667808324847</v>
      </c>
      <c r="T22" s="322">
        <f>'Tav25'!T22/'Tav25'!T$37*100</f>
        <v>11.700265280477721</v>
      </c>
      <c r="U22" s="322">
        <f>'Tav25'!U22/'Tav25'!U$37*100</f>
        <v>11.119205746814854</v>
      </c>
      <c r="V22" s="322">
        <f>'Tav25'!V22/'Tav25'!V$37*100</f>
        <v>12.232583653318706</v>
      </c>
      <c r="W22" s="322">
        <f>'Tav25'!W22/'Tav25'!W$37*100</f>
        <v>11.502399573409171</v>
      </c>
    </row>
    <row r="23" spans="1:23" x14ac:dyDescent="0.25">
      <c r="A23" s="342" t="s">
        <v>13</v>
      </c>
      <c r="C23" s="322">
        <f>'Tav25'!C23/'Tav25'!C$37*100</f>
        <v>2.906012603250312</v>
      </c>
      <c r="D23" s="322">
        <f>'Tav25'!D23/'Tav25'!D$37*100</f>
        <v>2.8274757900300003</v>
      </c>
      <c r="E23" s="322">
        <f>'Tav25'!E23/'Tav25'!E$37*100</f>
        <v>2.8795551063796365</v>
      </c>
      <c r="F23" s="322">
        <f>'Tav25'!F23/'Tav25'!F$37*100</f>
        <v>2.8457394110376191</v>
      </c>
      <c r="G23" s="322">
        <f>'Tav25'!G23/'Tav25'!G$37*100</f>
        <v>2.8556232117966402</v>
      </c>
      <c r="H23" s="322">
        <f>'Tav25'!H23/'Tav25'!H$37*100</f>
        <v>2.8490969241216897</v>
      </c>
      <c r="I23" s="322">
        <f>'Tav25'!I23/'Tav25'!I$37*100</f>
        <v>2.6319748946780157</v>
      </c>
      <c r="J23" s="322">
        <f>'Tav25'!J23/'Tav25'!J$37*100</f>
        <v>2.6683291770573563</v>
      </c>
      <c r="K23" s="322">
        <f>'Tav25'!K23/'Tav25'!K$37*100</f>
        <v>2.6443669953530544</v>
      </c>
      <c r="L23" s="322">
        <f>'Tav25'!L23/'Tav25'!L$37*100</f>
        <v>2.6040817350509902</v>
      </c>
      <c r="M23" s="322">
        <f>'Tav25'!M23/'Tav25'!M$37*100</f>
        <v>2.4760265552003937</v>
      </c>
      <c r="N23" s="322">
        <f>'Tav25'!N23/'Tav25'!N$37*100</f>
        <v>2.5608226528561104</v>
      </c>
      <c r="O23" s="322">
        <f>'Tav25'!O23/'Tav25'!O$37*100</f>
        <v>2.4575217571487773</v>
      </c>
      <c r="P23" s="322">
        <f>'Tav25'!P23/'Tav25'!P$37*100</f>
        <v>2.4012393493415956</v>
      </c>
      <c r="Q23" s="322">
        <f>'Tav25'!Q23/'Tav25'!Q$37*100</f>
        <v>2.4383359586265922</v>
      </c>
      <c r="R23" s="322">
        <f>'Tav25'!R23/'Tav25'!R$37*100</f>
        <v>2.3822075782537069</v>
      </c>
      <c r="S23" s="322">
        <f>'Tav25'!S23/'Tav25'!S$37*100</f>
        <v>2.1321237927736125</v>
      </c>
      <c r="T23" s="322">
        <f>'Tav25'!T23/'Tav25'!T$37*100</f>
        <v>2.2951594367891395</v>
      </c>
      <c r="U23" s="322">
        <f>'Tav25'!U23/'Tav25'!U$37*100</f>
        <v>2.1991054486310655</v>
      </c>
      <c r="V23" s="322">
        <f>'Tav25'!V23/'Tav25'!V$37*100</f>
        <v>2.1651447194346742</v>
      </c>
      <c r="W23" s="322">
        <f>'Tav25'!W23/'Tav25'!W$37*100</f>
        <v>2.1873889086384644</v>
      </c>
    </row>
    <row r="24" spans="1:23" x14ac:dyDescent="0.25">
      <c r="A24" s="342" t="s">
        <v>14</v>
      </c>
      <c r="C24" s="322">
        <f>'Tav25'!C24/'Tav25'!C$37*100</f>
        <v>0.57883348863654305</v>
      </c>
      <c r="D24" s="322">
        <f>'Tav25'!D24/'Tav25'!D$37*100</f>
        <v>0.62487370400882902</v>
      </c>
      <c r="E24" s="322">
        <f>'Tav25'!E24/'Tav25'!E$37*100</f>
        <v>0.59434352532112877</v>
      </c>
      <c r="F24" s="322">
        <f>'Tav25'!F24/'Tav25'!F$37*100</f>
        <v>0.53970919864506572</v>
      </c>
      <c r="G24" s="322">
        <f>'Tav25'!G24/'Tav25'!G$37*100</f>
        <v>0.59423373193456097</v>
      </c>
      <c r="H24" s="322">
        <f>'Tav25'!H24/'Tav25'!H$37*100</f>
        <v>0.55823110518544361</v>
      </c>
      <c r="I24" s="322">
        <f>'Tav25'!I24/'Tav25'!I$37*100</f>
        <v>0.59646633995357234</v>
      </c>
      <c r="J24" s="322">
        <f>'Tav25'!J24/'Tav25'!J$37*100</f>
        <v>0.68578553615960092</v>
      </c>
      <c r="K24" s="322">
        <f>'Tav25'!K24/'Tav25'!K$37*100</f>
        <v>0.62691261475688542</v>
      </c>
      <c r="L24" s="322">
        <f>'Tav25'!L24/'Tav25'!L$37*100</f>
        <v>0.58077545439721023</v>
      </c>
      <c r="M24" s="322">
        <f>'Tav25'!M24/'Tav25'!M$37*100</f>
        <v>0.63683304647160077</v>
      </c>
      <c r="N24" s="322">
        <f>'Tav25'!N24/'Tav25'!N$37*100</f>
        <v>0.59971260310156083</v>
      </c>
      <c r="O24" s="322">
        <f>'Tav25'!O24/'Tav25'!O$37*100</f>
        <v>0.64097251001519551</v>
      </c>
      <c r="P24" s="322">
        <f>'Tav25'!P24/'Tav25'!P$37*100</f>
        <v>0.59563556718929456</v>
      </c>
      <c r="Q24" s="322">
        <f>'Tav25'!Q24/'Tav25'!Q$37*100</f>
        <v>0.62551785047665009</v>
      </c>
      <c r="R24" s="322">
        <f>'Tav25'!R24/'Tav25'!R$37*100</f>
        <v>0.58484349258649093</v>
      </c>
      <c r="S24" s="322">
        <f>'Tav25'!S24/'Tav25'!S$37*100</f>
        <v>0.60477027986053256</v>
      </c>
      <c r="T24" s="322">
        <f>'Tav25'!T24/'Tav25'!T$37*100</f>
        <v>0.5917795272207842</v>
      </c>
      <c r="U24" s="322">
        <f>'Tav25'!U24/'Tav25'!U$37*100</f>
        <v>0.65566549200325286</v>
      </c>
      <c r="V24" s="322">
        <f>'Tav25'!V24/'Tav25'!V$37*100</f>
        <v>0.62598819011971218</v>
      </c>
      <c r="W24" s="322">
        <f>'Tav25'!W24/'Tav25'!W$37*100</f>
        <v>0.64544081052257374</v>
      </c>
    </row>
    <row r="25" spans="1:23" x14ac:dyDescent="0.25">
      <c r="A25" s="342" t="s">
        <v>15</v>
      </c>
      <c r="C25" s="322">
        <f>'Tav25'!C25/'Tav25'!C$37*100</f>
        <v>16.912519544514112</v>
      </c>
      <c r="D25" s="322">
        <f>'Tav25'!D25/'Tav25'!D$37*100</f>
        <v>16.296457494598418</v>
      </c>
      <c r="E25" s="322">
        <f>'Tav25'!E25/'Tav25'!E$37*100</f>
        <v>16.704980441646985</v>
      </c>
      <c r="F25" s="322">
        <f>'Tav25'!F25/'Tav25'!F$37*100</f>
        <v>16.727210967796722</v>
      </c>
      <c r="G25" s="322">
        <f>'Tav25'!G25/'Tav25'!G$37*100</f>
        <v>15.831560413762746</v>
      </c>
      <c r="H25" s="322">
        <f>'Tav25'!H25/'Tav25'!H$37*100</f>
        <v>16.422959746303899</v>
      </c>
      <c r="I25" s="322">
        <f>'Tav25'!I25/'Tav25'!I$37*100</f>
        <v>16.221735018485084</v>
      </c>
      <c r="J25" s="322">
        <f>'Tav25'!J25/'Tav25'!J$37*100</f>
        <v>15.392768079800497</v>
      </c>
      <c r="K25" s="322">
        <f>'Tav25'!K25/'Tav25'!K$37*100</f>
        <v>15.939164683214328</v>
      </c>
      <c r="L25" s="322">
        <f>'Tav25'!L25/'Tav25'!L$37*100</f>
        <v>16.221572734913011</v>
      </c>
      <c r="M25" s="322">
        <f>'Tav25'!M25/'Tav25'!M$37*100</f>
        <v>15.448733710351611</v>
      </c>
      <c r="N25" s="322">
        <f>'Tav25'!N25/'Tav25'!N$37*100</f>
        <v>15.960495385867715</v>
      </c>
      <c r="O25" s="322">
        <f>'Tav25'!O25/'Tav25'!O$37*100</f>
        <v>17.184694018510843</v>
      </c>
      <c r="P25" s="322">
        <f>'Tav25'!P25/'Tav25'!P$37*100</f>
        <v>15.801704105344694</v>
      </c>
      <c r="Q25" s="322">
        <f>'Tav25'!Q25/'Tav25'!Q$37*100</f>
        <v>16.713254240683245</v>
      </c>
      <c r="R25" s="322">
        <f>'Tav25'!R25/'Tav25'!R$37*100</f>
        <v>17.097199341021415</v>
      </c>
      <c r="S25" s="322">
        <f>'Tav25'!S25/'Tav25'!S$37*100</f>
        <v>15.418556573791232</v>
      </c>
      <c r="T25" s="322">
        <f>'Tav25'!T25/'Tav25'!T$37*100</f>
        <v>16.512904230525514</v>
      </c>
      <c r="U25" s="322">
        <f>'Tav25'!U25/'Tav25'!U$37*100</f>
        <v>17.386148007590133</v>
      </c>
      <c r="V25" s="322">
        <f>'Tav25'!V25/'Tav25'!V$37*100</f>
        <v>15.478687360846695</v>
      </c>
      <c r="W25" s="322">
        <f>'Tav25'!W25/'Tav25'!W$37*100</f>
        <v>16.730359047280484</v>
      </c>
    </row>
    <row r="26" spans="1:23" x14ac:dyDescent="0.25">
      <c r="A26" s="342" t="s">
        <v>16</v>
      </c>
      <c r="C26" s="322">
        <f>'Tav25'!C26/'Tav25'!C$37*100</f>
        <v>9.3363551652794676</v>
      </c>
      <c r="D26" s="322">
        <f>'Tav25'!D26/'Tav25'!D$37*100</f>
        <v>9.0528966471328864</v>
      </c>
      <c r="E26" s="322">
        <f>'Tav25'!E26/'Tav25'!E$37*100</f>
        <v>9.240863604706572</v>
      </c>
      <c r="F26" s="322">
        <f>'Tav25'!F26/'Tav25'!F$37*100</f>
        <v>9.5194512327448741</v>
      </c>
      <c r="G26" s="322">
        <f>'Tav25'!G26/'Tav25'!G$37*100</f>
        <v>9.3335045117746311</v>
      </c>
      <c r="H26" s="322">
        <f>'Tav25'!H26/'Tav25'!H$37*100</f>
        <v>9.456285395652527</v>
      </c>
      <c r="I26" s="322">
        <f>'Tav25'!I26/'Tav25'!I$37*100</f>
        <v>9.5907488608030267</v>
      </c>
      <c r="J26" s="322">
        <f>'Tav25'!J26/'Tav25'!J$37*100</f>
        <v>9.5386533665835405</v>
      </c>
      <c r="K26" s="322">
        <f>'Tav25'!K26/'Tav25'!K$37*100</f>
        <v>9.5729910461294345</v>
      </c>
      <c r="L26" s="322">
        <f>'Tav25'!L26/'Tav25'!L$37*100</f>
        <v>9.4454409754017128</v>
      </c>
      <c r="M26" s="322">
        <f>'Tav25'!M26/'Tav25'!M$37*100</f>
        <v>9.0017211703958697</v>
      </c>
      <c r="N26" s="322">
        <f>'Tav25'!N26/'Tav25'!N$37*100</f>
        <v>9.2955453480741905</v>
      </c>
      <c r="O26" s="322">
        <f>'Tav25'!O26/'Tav25'!O$37*100</f>
        <v>9.2747617074181505</v>
      </c>
      <c r="P26" s="322">
        <f>'Tav25'!P26/'Tav25'!P$37*100</f>
        <v>8.8196800128208555</v>
      </c>
      <c r="Q26" s="322">
        <f>'Tav25'!Q26/'Tav25'!Q$37*100</f>
        <v>9.119631427036575</v>
      </c>
      <c r="R26" s="322">
        <f>'Tav25'!R26/'Tav25'!R$37*100</f>
        <v>8.8467874794069186</v>
      </c>
      <c r="S26" s="322">
        <f>'Tav25'!S26/'Tav25'!S$37*100</f>
        <v>8.6889444290166313</v>
      </c>
      <c r="T26" s="322">
        <f>'Tav25'!T26/'Tav25'!T$37*100</f>
        <v>8.7918461158427217</v>
      </c>
      <c r="U26" s="322">
        <f>'Tav25'!U26/'Tav25'!U$37*100</f>
        <v>8.7337354296557326</v>
      </c>
      <c r="V26" s="322">
        <f>'Tav25'!V26/'Tav25'!V$37*100</f>
        <v>8.3540382691749215</v>
      </c>
      <c r="W26" s="322">
        <f>'Tav25'!W26/'Tav25'!W$37*100</f>
        <v>8.6029150373266976</v>
      </c>
    </row>
    <row r="27" spans="1:23" x14ac:dyDescent="0.25">
      <c r="A27" s="342" t="s">
        <v>17</v>
      </c>
      <c r="C27" s="322">
        <f>'Tav25'!C27/'Tav25'!C$37*100</f>
        <v>1.1718811693542017</v>
      </c>
      <c r="D27" s="322">
        <f>'Tav25'!D27/'Tav25'!D$37*100</f>
        <v>1.0165855781636175</v>
      </c>
      <c r="E27" s="322">
        <f>'Tav25'!E27/'Tav25'!E$37*100</f>
        <v>1.1195651604727519</v>
      </c>
      <c r="F27" s="322">
        <f>'Tav25'!F27/'Tav25'!F$37*100</f>
        <v>1.1756602473981677</v>
      </c>
      <c r="G27" s="322">
        <f>'Tav25'!G27/'Tav25'!G$37*100</f>
        <v>1.0582495781674126</v>
      </c>
      <c r="H27" s="322">
        <f>'Tav25'!H27/'Tav25'!H$37*100</f>
        <v>1.1357760097690444</v>
      </c>
      <c r="I27" s="322">
        <f>'Tav25'!I27/'Tav25'!I$37*100</f>
        <v>1.1037314074456195</v>
      </c>
      <c r="J27" s="322">
        <f>'Tav25'!J27/'Tav25'!J$37*100</f>
        <v>0.95802161263507901</v>
      </c>
      <c r="K27" s="322">
        <f>'Tav25'!K27/'Tav25'!K$37*100</f>
        <v>1.0540632437946278</v>
      </c>
      <c r="L27" s="322">
        <f>'Tav25'!L27/'Tav25'!L$37*100</f>
        <v>1.0737446845874989</v>
      </c>
      <c r="M27" s="322">
        <f>'Tav25'!M27/'Tav25'!M$37*100</f>
        <v>0.95647897713302188</v>
      </c>
      <c r="N27" s="322">
        <f>'Tav25'!N27/'Tav25'!N$37*100</f>
        <v>1.0341304582568465</v>
      </c>
      <c r="O27" s="322">
        <f>'Tav25'!O27/'Tav25'!O$37*100</f>
        <v>0.99184970299765163</v>
      </c>
      <c r="P27" s="322">
        <f>'Tav25'!P27/'Tav25'!P$37*100</f>
        <v>0.98026122492587942</v>
      </c>
      <c r="Q27" s="322">
        <f>'Tav25'!Q27/'Tav25'!Q$37*100</f>
        <v>0.98789937084012414</v>
      </c>
      <c r="R27" s="322">
        <f>'Tav25'!R27/'Tav25'!R$37*100</f>
        <v>0.97528830313014825</v>
      </c>
      <c r="S27" s="322">
        <f>'Tav25'!S27/'Tav25'!S$37*100</f>
        <v>0.87012866796260302</v>
      </c>
      <c r="T27" s="322">
        <f>'Tav25'!T27/'Tav25'!T$37*100</f>
        <v>0.93868476731572681</v>
      </c>
      <c r="U27" s="322">
        <f>'Tav25'!U27/'Tav25'!U$37*100</f>
        <v>1.0775277853076715</v>
      </c>
      <c r="V27" s="322">
        <f>'Tav25'!V27/'Tav25'!V$37*100</f>
        <v>0.89703462295505143</v>
      </c>
      <c r="W27" s="322">
        <f>'Tav25'!W27/'Tav25'!W$37*100</f>
        <v>1.0153750444365446</v>
      </c>
    </row>
    <row r="28" spans="1:23" x14ac:dyDescent="0.25">
      <c r="A28" s="342" t="s">
        <v>18</v>
      </c>
      <c r="C28" s="322">
        <f>'Tav25'!C28/'Tav25'!C$37*100</f>
        <v>5.9541671273117807</v>
      </c>
      <c r="D28" s="322">
        <f>'Tav25'!D28/'Tav25'!D$37*100</f>
        <v>6.0062487370400879</v>
      </c>
      <c r="E28" s="322">
        <f>'Tav25'!E28/'Tav25'!E$37*100</f>
        <v>5.9717123900988129</v>
      </c>
      <c r="F28" s="322">
        <f>'Tav25'!F28/'Tav25'!F$37*100</f>
        <v>6.0198333695026562</v>
      </c>
      <c r="G28" s="322">
        <f>'Tav25'!G28/'Tav25'!G$37*100</f>
        <v>6.0267038368424908</v>
      </c>
      <c r="H28" s="322">
        <f>'Tav25'!H28/'Tav25'!H$37*100</f>
        <v>6.0221672575027885</v>
      </c>
      <c r="I28" s="322">
        <f>'Tav25'!I28/'Tav25'!I$37*100</f>
        <v>5.9334966898804913</v>
      </c>
      <c r="J28" s="322">
        <f>'Tav25'!J28/'Tav25'!J$37*100</f>
        <v>5.8852867830423943</v>
      </c>
      <c r="K28" s="322">
        <f>'Tav25'!K28/'Tav25'!K$37*100</f>
        <v>5.9170633571347615</v>
      </c>
      <c r="L28" s="322">
        <f>'Tav25'!L28/'Tav25'!L$37*100</f>
        <v>5.8930520189159692</v>
      </c>
      <c r="M28" s="322">
        <f>'Tav25'!M28/'Tav25'!M$37*100</f>
        <v>6.0216375706909266</v>
      </c>
      <c r="N28" s="322">
        <f>'Tav25'!N28/'Tav25'!N$37*100</f>
        <v>5.9364902692061694</v>
      </c>
      <c r="O28" s="322">
        <f>'Tav25'!O28/'Tav25'!O$37*100</f>
        <v>6.2218538472164662</v>
      </c>
      <c r="P28" s="322">
        <f>'Tav25'!P28/'Tav25'!P$37*100</f>
        <v>6.4825449397686903</v>
      </c>
      <c r="Q28" s="322">
        <f>'Tav25'!Q28/'Tav25'!Q$37*100</f>
        <v>6.3107193910533654</v>
      </c>
      <c r="R28" s="322">
        <f>'Tav25'!R28/'Tav25'!R$37*100</f>
        <v>6.0741350906095555</v>
      </c>
      <c r="S28" s="322">
        <f>'Tav25'!S28/'Tav25'!S$37*100</f>
        <v>6.1032429263476198</v>
      </c>
      <c r="T28" s="322">
        <f>'Tav25'!T28/'Tav25'!T$37*100</f>
        <v>6.0842668270521649</v>
      </c>
      <c r="U28" s="322">
        <f>'Tav25'!U28/'Tav25'!U$37*100</f>
        <v>5.994171862293304</v>
      </c>
      <c r="V28" s="322">
        <f>'Tav25'!V28/'Tav25'!V$37*100</f>
        <v>5.7855506437352782</v>
      </c>
      <c r="W28" s="322">
        <f>'Tav25'!W28/'Tav25'!W$37*100</f>
        <v>5.9222804834696054</v>
      </c>
    </row>
    <row r="29" spans="1:23" x14ac:dyDescent="0.25">
      <c r="A29" s="342" t="s">
        <v>19</v>
      </c>
      <c r="C29" s="322">
        <f>'Tav25'!C29/'Tav25'!C$37*100</f>
        <v>11.51902332706856</v>
      </c>
      <c r="D29" s="322">
        <f>'Tav25'!D29/'Tav25'!D$37*100</f>
        <v>11.616122363328307</v>
      </c>
      <c r="E29" s="322">
        <f>'Tav25'!E29/'Tav25'!E$37*100</f>
        <v>11.551734069237094</v>
      </c>
      <c r="F29" s="322">
        <f>'Tav25'!F29/'Tav25'!F$37*100</f>
        <v>11.280110961191889</v>
      </c>
      <c r="G29" s="59">
        <f>'Tav25'!G29/'Tav25'!G$37*100</f>
        <v>11.218912772357127</v>
      </c>
      <c r="H29" s="59">
        <f>'Tav25'!H29/'Tav25'!H$37*100</f>
        <v>11.259322023338546</v>
      </c>
      <c r="I29" s="59">
        <f>'Tav25'!I29/'Tav25'!I$37*100</f>
        <v>11.501590576906542</v>
      </c>
      <c r="J29" s="59">
        <f>'Tav25'!J29/'Tav25'!J$37*100</f>
        <v>11.194929343308397</v>
      </c>
      <c r="K29" s="59">
        <f>'Tav25'!K29/'Tav25'!K$37*100</f>
        <v>11.397058823529411</v>
      </c>
      <c r="L29" s="59">
        <f>'Tav25'!L29/'Tav25'!L$37*100</f>
        <v>11.320731049535254</v>
      </c>
      <c r="M29" s="59">
        <f>'Tav25'!M29/'Tav25'!M$37*100</f>
        <v>11.374477501844112</v>
      </c>
      <c r="N29" s="59">
        <f>'Tav25'!N29/'Tav25'!N$37*100</f>
        <v>11.338887458364828</v>
      </c>
      <c r="O29" s="322">
        <f>'Tav25'!O29/'Tav25'!O$37*100</f>
        <v>11.380024865312889</v>
      </c>
      <c r="P29" s="322">
        <f>'Tav25'!P29/'Tav25'!P$37*100</f>
        <v>11.068671705975053</v>
      </c>
      <c r="Q29" s="322">
        <f>'Tav25'!Q29/'Tav25'!Q$37*100</f>
        <v>11.273889409900846</v>
      </c>
      <c r="R29" s="322">
        <f>'Tav25'!R29/'Tav25'!R$37*100</f>
        <v>11.238879736408567</v>
      </c>
      <c r="S29" s="322">
        <f>'Tav25'!S29/'Tav25'!S$37*100</f>
        <v>11.151223425591656</v>
      </c>
      <c r="T29" s="322">
        <f>'Tav25'!T29/'Tav25'!T$37*100</f>
        <v>11.20836868616353</v>
      </c>
      <c r="U29" s="322">
        <f>'Tav25'!U29/'Tav25'!U$37*100</f>
        <v>11.400447275684469</v>
      </c>
      <c r="V29" s="322">
        <f>'Tav25'!V29/'Tav25'!V$37*100</f>
        <v>11.13549094898519</v>
      </c>
      <c r="W29" s="322">
        <f>'Tav25'!W29/'Tav25'!W$37*100</f>
        <v>11.309100604337006</v>
      </c>
    </row>
    <row r="30" spans="1:23" x14ac:dyDescent="0.25">
      <c r="A30" s="342" t="s">
        <v>20</v>
      </c>
      <c r="C30" s="322">
        <f>'Tav25'!C30/'Tav25'!C$37*100</f>
        <v>2.5309158677764265</v>
      </c>
      <c r="D30" s="322">
        <f>'Tav25'!D30/'Tav25'!D$37*100</f>
        <v>2.8865434535930237</v>
      </c>
      <c r="E30" s="322">
        <f>'Tav25'!E30/'Tav25'!E$37*100</f>
        <v>2.6507197578639241</v>
      </c>
      <c r="F30" s="322">
        <f>'Tav25'!F30/'Tav25'!F$37*100</f>
        <v>2.4786994140569716</v>
      </c>
      <c r="G30" s="322">
        <f>'Tav25'!G30/'Tav25'!G$37*100</f>
        <v>2.7712566942997579</v>
      </c>
      <c r="H30" s="322">
        <f>'Tav25'!H30/'Tav25'!H$37*100</f>
        <v>2.5780807067604528</v>
      </c>
      <c r="I30" s="322">
        <f>'Tav25'!I30/'Tav25'!I$37*100</f>
        <v>2.4331527813601581</v>
      </c>
      <c r="J30" s="322">
        <f>'Tav25'!J30/'Tav25'!J$37*100</f>
        <v>2.7306733167082298</v>
      </c>
      <c r="K30" s="322">
        <f>'Tav25'!K30/'Tav25'!K$37*100</f>
        <v>2.5345687407911139</v>
      </c>
      <c r="L30" s="322">
        <f>'Tav25'!L30/'Tav25'!L$37*100</f>
        <v>2.4359955344263118</v>
      </c>
      <c r="M30" s="322">
        <f>'Tav25'!M30/'Tav25'!M$37*100</f>
        <v>2.8178018195229901</v>
      </c>
      <c r="N30" s="322">
        <f>'Tav25'!N30/'Tav25'!N$37*100</f>
        <v>2.5649757872266199</v>
      </c>
      <c r="O30" s="322">
        <f>'Tav25'!O30/'Tav25'!O$37*100</f>
        <v>2.6799281668738777</v>
      </c>
      <c r="P30" s="322">
        <f>'Tav25'!P30/'Tav25'!P$37*100</f>
        <v>2.9674937898982345</v>
      </c>
      <c r="Q30" s="322">
        <f>'Tav25'!Q30/'Tav25'!Q$37*100</f>
        <v>2.7779548206757778</v>
      </c>
      <c r="R30" s="322">
        <f>'Tav25'!R30/'Tav25'!R$37*100</f>
        <v>2.8846787479406921</v>
      </c>
      <c r="S30" s="322">
        <f>'Tav25'!S30/'Tav25'!S$37*100</f>
        <v>3.1164182788731525</v>
      </c>
      <c r="T30" s="322">
        <f>'Tav25'!T30/'Tav25'!T$37*100</f>
        <v>2.9653416962914436</v>
      </c>
      <c r="U30" s="322">
        <f>'Tav25'!U30/'Tav25'!U$37*100</f>
        <v>2.7022905936568176</v>
      </c>
      <c r="V30" s="322">
        <f>'Tav25'!V30/'Tav25'!V$37*100</f>
        <v>3.049272369397567</v>
      </c>
      <c r="W30" s="322">
        <f>'Tav25'!W30/'Tav25'!W$37*100</f>
        <v>2.8217205830074654</v>
      </c>
    </row>
    <row r="31" spans="1:23" x14ac:dyDescent="0.25">
      <c r="A31" s="342" t="s">
        <v>21</v>
      </c>
      <c r="C31" s="322">
        <f>'Tav25'!C32/'Tav25'!C$37*100</f>
        <v>19.512927018020438</v>
      </c>
      <c r="D31" s="322">
        <f>'Tav25'!D32/'Tav25'!D$37*100</f>
        <v>20.21513064834533</v>
      </c>
      <c r="E31" s="322">
        <f>'Tav25'!E32/'Tav25'!E$37*100</f>
        <v>19.749485513203851</v>
      </c>
      <c r="F31" s="322">
        <f>'Tav25'!F32/'Tav25'!F$37*100</f>
        <v>19.822046932055141</v>
      </c>
      <c r="G31" s="322">
        <f>'Tav25'!G32/'Tav25'!G$37*100</f>
        <v>20.35800748294329</v>
      </c>
      <c r="H31" s="322">
        <f>'Tav25'!H32/'Tav25'!H$37*100</f>
        <v>20.004111970194447</v>
      </c>
      <c r="I31" s="322">
        <f>'Tav25'!I32/'Tav25'!I$37*100</f>
        <v>19.670492648955378</v>
      </c>
      <c r="J31" s="322">
        <f>'Tav25'!J32/'Tav25'!J$37*100</f>
        <v>20.201579384871156</v>
      </c>
      <c r="K31" s="322">
        <f>'Tav25'!K32/'Tav25'!K$37*100</f>
        <v>19.851524424798821</v>
      </c>
      <c r="L31" s="322">
        <f>'Tav25'!L32/'Tav25'!L$37*100</f>
        <v>19.913197275498302</v>
      </c>
      <c r="M31" s="322">
        <f>'Tav25'!M32/'Tav25'!M$37*100</f>
        <v>20.295057782149005</v>
      </c>
      <c r="N31" s="322">
        <f>'Tav25'!N32/'Tav25'!N$37*100</f>
        <v>20.042195845204375</v>
      </c>
      <c r="O31" s="322">
        <f>'Tav25'!O32/'Tav25'!O$37*100</f>
        <v>19.099323110926925</v>
      </c>
      <c r="P31" s="322">
        <f>'Tav25'!P32/'Tav25'!P$37*100</f>
        <v>19.760143166217045</v>
      </c>
      <c r="Q31" s="322">
        <f>'Tav25'!Q32/'Tav25'!Q$37*100</f>
        <v>19.324586402498429</v>
      </c>
      <c r="R31" s="322">
        <f>'Tav25'!R32/'Tav25'!R$37*100</f>
        <v>19.436573311367379</v>
      </c>
      <c r="S31" s="322">
        <f>'Tav25'!S32/'Tav25'!S$37*100</f>
        <v>19.898793545002931</v>
      </c>
      <c r="T31" s="322">
        <f>'Tav25'!T32/'Tav25'!T$37*100</f>
        <v>19.597461040286117</v>
      </c>
      <c r="U31" s="322">
        <f>'Tav25'!U32/'Tav25'!U$37*100</f>
        <v>19.810585524532392</v>
      </c>
      <c r="V31" s="322">
        <f>'Tav25'!V32/'Tav25'!V$37*100</f>
        <v>21.151301990900585</v>
      </c>
      <c r="W31" s="322">
        <f>'Tav25'!W32/'Tav25'!W$37*100</f>
        <v>20.271951653039462</v>
      </c>
    </row>
    <row r="32" spans="1:23" x14ac:dyDescent="0.25">
      <c r="A32" s="342" t="s">
        <v>22</v>
      </c>
      <c r="C32" s="322">
        <f>'Tav25'!C33/'Tav25'!C$37*100</f>
        <v>10.524819558728304</v>
      </c>
      <c r="D32" s="322">
        <f>'Tav25'!D33/'Tav25'!D$37*100</f>
        <v>9.5083394214477792</v>
      </c>
      <c r="E32" s="322">
        <f>'Tav25'!E33/'Tav25'!E$37*100</f>
        <v>10.182387532924537</v>
      </c>
      <c r="F32" s="322">
        <f>'Tav25'!F33/'Tav25'!F$37*100</f>
        <v>10.411103667569327</v>
      </c>
      <c r="G32" s="322">
        <f>'Tav25'!G33/'Tav25'!G$37*100</f>
        <v>9.6214511041009469</v>
      </c>
      <c r="H32" s="322">
        <f>'Tav25'!H33/'Tav25'!H$37*100</f>
        <v>10.142859812967659</v>
      </c>
      <c r="I32" s="322">
        <f>'Tav25'!I33/'Tav25'!I$37*100</f>
        <v>10.938440374860287</v>
      </c>
      <c r="J32" s="322">
        <f>'Tav25'!J33/'Tav25'!J$37*100</f>
        <v>9.8732335827098918</v>
      </c>
      <c r="K32" s="322">
        <f>'Tav25'!K33/'Tav25'!K$37*100</f>
        <v>10.575342853904568</v>
      </c>
      <c r="L32" s="322">
        <f>'Tav25'!L33/'Tav25'!L$37*100</f>
        <v>11.137592353332245</v>
      </c>
      <c r="M32" s="322">
        <f>'Tav25'!M33/'Tav25'!M$37*100</f>
        <v>10.181952298991886</v>
      </c>
      <c r="N32" s="322">
        <f>'Tav25'!N33/'Tav25'!N$37*100</f>
        <v>10.814761900806538</v>
      </c>
      <c r="O32" s="322">
        <f>'Tav25'!O33/'Tav25'!O$37*100</f>
        <v>10.675507666804808</v>
      </c>
      <c r="P32" s="322">
        <f>'Tav25'!P33/'Tav25'!P$37*100</f>
        <v>9.9334918133497148</v>
      </c>
      <c r="Q32" s="322">
        <f>'Tav25'!Q33/'Tav25'!Q$37*100</f>
        <v>10.422565988946452</v>
      </c>
      <c r="R32" s="322">
        <f>'Tav25'!R33/'Tav25'!R$37*100</f>
        <v>10.963756177924218</v>
      </c>
      <c r="S32" s="322">
        <f>'Tav25'!S33/'Tav25'!S$37*100</f>
        <v>10.645191150606314</v>
      </c>
      <c r="T32" s="322">
        <f>'Tav25'!T33/'Tav25'!T$37*100</f>
        <v>10.852871365818558</v>
      </c>
      <c r="U32" s="322">
        <f>'Tav25'!U33/'Tav25'!U$37*100</f>
        <v>10.76341827053402</v>
      </c>
      <c r="V32" s="322">
        <f>'Tav25'!V33/'Tav25'!V$37*100</f>
        <v>10.4546481236488</v>
      </c>
      <c r="W32" s="322">
        <f>'Tav25'!W33/'Tav25'!W$37*100</f>
        <v>10.65699431212229</v>
      </c>
    </row>
    <row r="33" spans="1:23" x14ac:dyDescent="0.25">
      <c r="A33" s="342" t="s">
        <v>23</v>
      </c>
      <c r="C33" s="322">
        <f>'Tav25'!C34/'Tav25'!C$37*100</f>
        <v>19.052545130059858</v>
      </c>
      <c r="D33" s="322">
        <f>'Tav25'!D34/'Tav25'!D$37*100</f>
        <v>19.949326162311724</v>
      </c>
      <c r="E33" s="322">
        <f>'Tav25'!E34/'Tav25'!E$37*100</f>
        <v>19.354652898144707</v>
      </c>
      <c r="F33" s="322">
        <f>'Tav25'!F34/'Tav25'!F$37*100</f>
        <v>19.180434598001568</v>
      </c>
      <c r="G33" s="322">
        <f>'Tav25'!G34/'Tav25'!G$37*100</f>
        <v>20.330496662020394</v>
      </c>
      <c r="H33" s="322">
        <f>'Tav25'!H34/'Tav25'!H$37*100</f>
        <v>19.571109048203507</v>
      </c>
      <c r="I33" s="322">
        <f>'Tav25'!I34/'Tav25'!I$37*100</f>
        <v>19.378170406671824</v>
      </c>
      <c r="J33" s="322">
        <f>'Tav25'!J34/'Tav25'!J$37*100</f>
        <v>20.870739817123855</v>
      </c>
      <c r="K33" s="322">
        <f>'Tav25'!K34/'Tav25'!K$37*100</f>
        <v>19.886943216592996</v>
      </c>
      <c r="L33" s="322">
        <f>'Tav25'!L34/'Tav25'!L$37*100</f>
        <v>19.373816183941493</v>
      </c>
      <c r="M33" s="322">
        <f>'Tav25'!M34/'Tav25'!M$37*100</f>
        <v>20.789279567248585</v>
      </c>
      <c r="N33" s="322">
        <f>'Tav25'!N34/'Tav25'!N$37*100</f>
        <v>19.851982291035046</v>
      </c>
      <c r="O33" s="322">
        <f>'Tav25'!O34/'Tav25'!O$37*100</f>
        <v>19.393562646774416</v>
      </c>
      <c r="P33" s="322">
        <f>'Tav25'!P34/'Tav25'!P$37*100</f>
        <v>21.18913432516894</v>
      </c>
      <c r="Q33" s="322">
        <f>'Tav25'!Q34/'Tav25'!Q$37*100</f>
        <v>20.005645139261944</v>
      </c>
      <c r="R33" s="322">
        <f>'Tav25'!R34/'Tav25'!R$37*100</f>
        <v>19.515650741350907</v>
      </c>
      <c r="S33" s="322">
        <f>'Tav25'!S34/'Tav25'!S$37*100</f>
        <v>21.370606930173714</v>
      </c>
      <c r="T33" s="322">
        <f>'Tav25'!T34/'Tav25'!T$37*100</f>
        <v>20.161316306694303</v>
      </c>
      <c r="U33" s="322">
        <f>'Tav25'!U34/'Tav25'!U$37*100</f>
        <v>19.276904310111142</v>
      </c>
      <c r="V33" s="322">
        <f>'Tav25'!V34/'Tav25'!V$37*100</f>
        <v>20.902842760801523</v>
      </c>
      <c r="W33" s="322">
        <f>'Tav25'!W34/'Tav25'!W$37*100</f>
        <v>19.83647351581941</v>
      </c>
    </row>
    <row r="34" spans="1:23" x14ac:dyDescent="0.25">
      <c r="A34" s="342" t="s">
        <v>24</v>
      </c>
      <c r="C34" s="322">
        <f>'Tav25'!C35/'Tav25'!C$37*100</f>
        <v>36.859769098346419</v>
      </c>
      <c r="D34" s="322">
        <f>'Tav25'!D35/'Tav25'!D$37*100</f>
        <v>35.824537950973841</v>
      </c>
      <c r="E34" s="322">
        <f>'Tav25'!E35/'Tav25'!E$37*100</f>
        <v>36.511020228625888</v>
      </c>
      <c r="F34" s="322">
        <f>'Tav25'!F35/'Tav25'!F$37*100</f>
        <v>36.827604427125102</v>
      </c>
      <c r="G34" s="322">
        <f>'Tav25'!G35/'Tav25'!G$37*100</f>
        <v>35.699875284278484</v>
      </c>
      <c r="H34" s="322">
        <f>'Tav25'!H35/'Tav25'!H$37*100</f>
        <v>36.444516438535388</v>
      </c>
      <c r="I34" s="322">
        <f>'Tav25'!I35/'Tav25'!I$37*100</f>
        <v>36.078153211245805</v>
      </c>
      <c r="J34" s="322">
        <f>'Tav25'!J35/'Tav25'!J$37*100</f>
        <v>35.128844555278469</v>
      </c>
      <c r="K34" s="322">
        <f>'Tav25'!K35/'Tav25'!K$37*100</f>
        <v>35.754561940383091</v>
      </c>
      <c r="L34" s="322">
        <f>'Tav25'!L35/'Tav25'!L$37*100</f>
        <v>35.818667603266391</v>
      </c>
      <c r="M34" s="322">
        <f>'Tav25'!M35/'Tav25'!M$37*100</f>
        <v>34.541431030243423</v>
      </c>
      <c r="N34" s="322">
        <f>'Tav25'!N35/'Tav25'!N$37*100</f>
        <v>35.387196717362599</v>
      </c>
      <c r="O34" s="322">
        <f>'Tav25'!O35/'Tav25'!O$37*100</f>
        <v>36.771653543307089</v>
      </c>
      <c r="P34" s="322">
        <f>'Tav25'!P35/'Tav25'!P$37*100</f>
        <v>35.081065199391013</v>
      </c>
      <c r="Q34" s="322">
        <f>'Tav25'!Q35/'Tav25'!Q$37*100</f>
        <v>36.195358238716551</v>
      </c>
      <c r="R34" s="322">
        <f>'Tav25'!R35/'Tav25'!R$37*100</f>
        <v>35.960461285008236</v>
      </c>
      <c r="S34" s="322">
        <f>'Tav25'!S35/'Tav25'!S$37*100</f>
        <v>33.817766669752231</v>
      </c>
      <c r="T34" s="322">
        <f>'Tav25'!T35/'Tav25'!T$37*100</f>
        <v>35.214640904746055</v>
      </c>
      <c r="U34" s="322">
        <f>'Tav25'!U35/'Tav25'!U$37*100</f>
        <v>36.046354025481158</v>
      </c>
      <c r="V34" s="322">
        <f>'Tav25'!V35/'Tav25'!V$37*100</f>
        <v>33.306443806266337</v>
      </c>
      <c r="W34" s="322">
        <f>'Tav25'!W35/'Tav25'!W$37*100</f>
        <v>35.103759331674368</v>
      </c>
    </row>
    <row r="35" spans="1:23" x14ac:dyDescent="0.25">
      <c r="A35" s="342" t="s">
        <v>25</v>
      </c>
      <c r="C35" s="322">
        <f>'Tav25'!C36/'Tav25'!C$37*100</f>
        <v>14.049939194844988</v>
      </c>
      <c r="D35" s="322">
        <f>'Tav25'!D36/'Tav25'!D$37*100</f>
        <v>14.502665816921331</v>
      </c>
      <c r="E35" s="322">
        <f>'Tav25'!E36/'Tav25'!E$37*100</f>
        <v>14.202453827101017</v>
      </c>
      <c r="F35" s="322">
        <f>'Tav25'!F36/'Tav25'!F$37*100</f>
        <v>13.758810375248862</v>
      </c>
      <c r="G35" s="322">
        <f>'Tav25'!G36/'Tav25'!G$37*100</f>
        <v>13.990169466656885</v>
      </c>
      <c r="H35" s="322">
        <f>'Tav25'!H36/'Tav25'!H$37*100</f>
        <v>13.837402730098999</v>
      </c>
      <c r="I35" s="322">
        <f>'Tav25'!I36/'Tav25'!I$37*100</f>
        <v>13.934743358266703</v>
      </c>
      <c r="J35" s="322">
        <f>'Tav25'!J36/'Tav25'!J$37*100</f>
        <v>13.925602660016626</v>
      </c>
      <c r="K35" s="322">
        <f>'Tav25'!K36/'Tav25'!K$37*100</f>
        <v>13.931627564320525</v>
      </c>
      <c r="L35" s="322">
        <f>'Tav25'!L36/'Tav25'!L$37*100</f>
        <v>13.756726583961566</v>
      </c>
      <c r="M35" s="322">
        <f>'Tav25'!M36/'Tav25'!M$37*100</f>
        <v>14.192279321367101</v>
      </c>
      <c r="N35" s="322">
        <f>'Tav25'!N36/'Tav25'!N$37*100</f>
        <v>13.903863245591447</v>
      </c>
      <c r="O35" s="322">
        <f>'Tav25'!O36/'Tav25'!O$37*100</f>
        <v>14.059953032186767</v>
      </c>
      <c r="P35" s="322">
        <f>'Tav25'!P36/'Tav25'!P$37*100</f>
        <v>14.036165495873288</v>
      </c>
      <c r="Q35" s="322">
        <f>'Tav25'!Q36/'Tav25'!Q$37*100</f>
        <v>14.051844230576624</v>
      </c>
      <c r="R35" s="322">
        <f>'Tav25'!R36/'Tav25'!R$37*100</f>
        <v>14.123558484349259</v>
      </c>
      <c r="S35" s="322">
        <f>'Tav25'!S36/'Tav25'!S$37*100</f>
        <v>14.267641704464809</v>
      </c>
      <c r="T35" s="322">
        <f>'Tav25'!T36/'Tav25'!T$37*100</f>
        <v>14.173710382454971</v>
      </c>
      <c r="U35" s="322">
        <f>'Tav25'!U36/'Tav25'!U$37*100</f>
        <v>14.102737869341283</v>
      </c>
      <c r="V35" s="322">
        <f>'Tav25'!V36/'Tav25'!V$37*100</f>
        <v>14.184763318382757</v>
      </c>
      <c r="W35" s="322">
        <f>'Tav25'!W36/'Tav25'!W$37*100</f>
        <v>14.130821187344472</v>
      </c>
    </row>
    <row r="36" spans="1:23" s="315" customFormat="1" x14ac:dyDescent="0.25">
      <c r="A36" s="315" t="s">
        <v>485</v>
      </c>
      <c r="C36" s="327">
        <f>'Tav25'!C37/'Tav25'!C$37*100</f>
        <v>100</v>
      </c>
      <c r="D36" s="327">
        <f>'Tav25'!D37/'Tav25'!D$37*100</f>
        <v>100</v>
      </c>
      <c r="E36" s="327">
        <f>'Tav25'!E37/'Tav25'!E$37*100</f>
        <v>100</v>
      </c>
      <c r="F36" s="327">
        <f>'Tav25'!F37/'Tav25'!F$37*100</f>
        <v>100</v>
      </c>
      <c r="G36" s="327">
        <f>'Tav25'!G37/'Tav25'!G$37*100</f>
        <v>100</v>
      </c>
      <c r="H36" s="327">
        <f>'Tav25'!H37/'Tav25'!H$37*100</f>
        <v>100</v>
      </c>
      <c r="I36" s="327">
        <f>'Tav25'!I37/'Tav25'!I$37*100</f>
        <v>100</v>
      </c>
      <c r="J36" s="327">
        <f>'Tav25'!J37/'Tav25'!J$37*100</f>
        <v>100</v>
      </c>
      <c r="K36" s="327">
        <f>'Tav25'!K37/'Tav25'!K$37*100</f>
        <v>100</v>
      </c>
      <c r="L36" s="327">
        <f>'Tav25'!L37/'Tav25'!L$37*100</f>
        <v>100</v>
      </c>
      <c r="M36" s="327">
        <f>'Tav25'!M37/'Tav25'!M$37*100</f>
        <v>100</v>
      </c>
      <c r="N36" s="327">
        <f>'Tav25'!N37/'Tav25'!N$37*100</f>
        <v>100</v>
      </c>
      <c r="O36" s="327">
        <f>'Tav25'!O37/'Tav25'!O$37*100</f>
        <v>100</v>
      </c>
      <c r="P36" s="327">
        <f>'Tav25'!P37/'Tav25'!P$37*100</f>
        <v>100</v>
      </c>
      <c r="Q36" s="327">
        <f>'Tav25'!Q37/'Tav25'!Q$37*100</f>
        <v>100</v>
      </c>
      <c r="R36" s="327">
        <f>'Tav25'!R37/'Tav25'!R$37*100</f>
        <v>100</v>
      </c>
      <c r="S36" s="327">
        <f>'Tav25'!S37/'Tav25'!S$37*100</f>
        <v>100</v>
      </c>
      <c r="T36" s="327">
        <f>'Tav25'!T37/'Tav25'!T$37*100</f>
        <v>100</v>
      </c>
      <c r="U36" s="327">
        <f>'Tav25'!U37/'Tav25'!U$37*100</f>
        <v>100</v>
      </c>
      <c r="V36" s="327">
        <f>'Tav25'!V37/'Tav25'!V$37*100</f>
        <v>100</v>
      </c>
      <c r="W36" s="327">
        <f>'Tav25'!W37/'Tav25'!W$37*100</f>
        <v>100</v>
      </c>
    </row>
    <row r="37" spans="1:23" ht="6.75" customHeight="1" x14ac:dyDescent="0.25">
      <c r="A37" s="346"/>
      <c r="B37" s="346"/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</row>
  </sheetData>
  <mergeCells count="10">
    <mergeCell ref="U6:W6"/>
    <mergeCell ref="C5:T5"/>
    <mergeCell ref="C4:T4"/>
    <mergeCell ref="A4:A7"/>
    <mergeCell ref="C6:E6"/>
    <mergeCell ref="F6:H6"/>
    <mergeCell ref="I6:K6"/>
    <mergeCell ref="L6:N6"/>
    <mergeCell ref="O6:Q6"/>
    <mergeCell ref="R6:T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124"/>
  <sheetViews>
    <sheetView zoomScale="98" zoomScaleNormal="98" workbookViewId="0"/>
  </sheetViews>
  <sheetFormatPr defaultColWidth="8.85546875" defaultRowHeight="15" x14ac:dyDescent="0.25"/>
  <cols>
    <col min="1" max="1" width="39.140625" style="441" customWidth="1"/>
    <col min="2" max="2" width="9.7109375" style="441" customWidth="1"/>
    <col min="3" max="4" width="9.42578125" style="441" customWidth="1"/>
    <col min="5" max="5" width="10.42578125" style="441" customWidth="1"/>
    <col min="6" max="6" width="10.7109375" style="441" customWidth="1"/>
    <col min="7" max="7" width="9.42578125" style="441" bestFit="1" customWidth="1"/>
    <col min="8" max="8" width="9.5703125" style="441" bestFit="1" customWidth="1"/>
    <col min="9" max="9" width="8.42578125" style="441" bestFit="1" customWidth="1"/>
    <col min="10" max="10" width="9.42578125" style="441" bestFit="1" customWidth="1"/>
    <col min="11" max="11" width="9.5703125" style="441" bestFit="1" customWidth="1"/>
    <col min="12" max="12" width="9" style="441" bestFit="1" customWidth="1"/>
    <col min="13" max="13" width="9.42578125" style="441" bestFit="1" customWidth="1"/>
    <col min="14" max="14" width="10" style="441" bestFit="1" customWidth="1"/>
    <col min="15" max="15" width="9" style="441" bestFit="1" customWidth="1"/>
    <col min="16" max="16" width="9.85546875" style="441" customWidth="1"/>
    <col min="17" max="17" width="9.5703125" style="441" bestFit="1" customWidth="1"/>
    <col min="18" max="18" width="10.7109375" style="441" customWidth="1"/>
    <col min="19" max="19" width="9.42578125" style="441" customWidth="1"/>
    <col min="20" max="20" width="9.5703125" style="441" bestFit="1" customWidth="1"/>
    <col min="21" max="21" width="9" style="441" customWidth="1"/>
    <col min="22" max="22" width="8.28515625" style="441" customWidth="1"/>
    <col min="23" max="23" width="9" style="441" customWidth="1"/>
    <col min="24" max="24" width="0.85546875" style="441" customWidth="1"/>
    <col min="25" max="25" width="11.85546875" style="441" customWidth="1"/>
    <col min="26" max="26" width="9.42578125" style="441" bestFit="1" customWidth="1"/>
    <col min="27" max="27" width="6.5703125" style="335" bestFit="1" customWidth="1"/>
    <col min="28" max="28" width="0.85546875" style="335" customWidth="1"/>
    <col min="29" max="29" width="7.7109375" style="441" bestFit="1" customWidth="1"/>
    <col min="30" max="30" width="9.5703125" style="441" bestFit="1" customWidth="1"/>
    <col min="31" max="31" width="8.7109375" style="441" bestFit="1" customWidth="1"/>
    <col min="32" max="16384" width="8.85546875" style="441"/>
  </cols>
  <sheetData>
    <row r="1" spans="1:31" x14ac:dyDescent="0.25">
      <c r="A1" s="441" t="s">
        <v>599</v>
      </c>
    </row>
    <row r="2" spans="1:31" x14ac:dyDescent="0.25">
      <c r="A2" s="357" t="s">
        <v>74</v>
      </c>
    </row>
    <row r="3" spans="1:31" x14ac:dyDescent="0.25">
      <c r="A3"/>
      <c r="B3" s="346"/>
      <c r="C3" s="346"/>
      <c r="D3" s="346"/>
      <c r="E3" s="34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70"/>
      <c r="AB3" s="70"/>
      <c r="AC3" s="366"/>
      <c r="AD3" s="366"/>
      <c r="AE3" s="366"/>
    </row>
    <row r="4" spans="1:31" ht="15" customHeight="1" x14ac:dyDescent="0.25">
      <c r="A4" s="490" t="s">
        <v>484</v>
      </c>
      <c r="B4" s="490" t="s">
        <v>483</v>
      </c>
      <c r="C4" s="492" t="s">
        <v>168</v>
      </c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379"/>
      <c r="V4" s="379"/>
      <c r="W4" s="379"/>
      <c r="X4" s="319"/>
      <c r="Y4" s="534" t="s">
        <v>482</v>
      </c>
      <c r="Z4" s="534"/>
      <c r="AA4" s="534"/>
      <c r="AB4" s="444"/>
      <c r="AC4" s="534" t="s">
        <v>481</v>
      </c>
      <c r="AD4" s="534"/>
      <c r="AE4" s="534"/>
    </row>
    <row r="5" spans="1:31" ht="15" customHeight="1" x14ac:dyDescent="0.25">
      <c r="A5" s="495"/>
      <c r="B5" s="495"/>
      <c r="C5" s="492" t="s">
        <v>182</v>
      </c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382"/>
      <c r="V5" s="382"/>
      <c r="W5" s="382"/>
      <c r="X5" s="367"/>
      <c r="Y5" s="535"/>
      <c r="Z5" s="535"/>
      <c r="AA5" s="535"/>
      <c r="AB5" s="443"/>
      <c r="AC5" s="535"/>
      <c r="AD5" s="535"/>
      <c r="AE5" s="535"/>
    </row>
    <row r="6" spans="1:31" ht="30" customHeight="1" x14ac:dyDescent="0.25">
      <c r="A6" s="495"/>
      <c r="B6" s="495"/>
      <c r="C6" s="502">
        <v>2013</v>
      </c>
      <c r="D6" s="502"/>
      <c r="E6" s="502"/>
      <c r="F6" s="502">
        <v>2014</v>
      </c>
      <c r="G6" s="502"/>
      <c r="H6" s="502"/>
      <c r="I6" s="502">
        <v>2015</v>
      </c>
      <c r="J6" s="502"/>
      <c r="K6" s="502"/>
      <c r="L6" s="502">
        <v>2016</v>
      </c>
      <c r="M6" s="502"/>
      <c r="N6" s="502"/>
      <c r="O6" s="502">
        <v>2017</v>
      </c>
      <c r="P6" s="502"/>
      <c r="Q6" s="502"/>
      <c r="R6" s="502" t="s">
        <v>603</v>
      </c>
      <c r="S6" s="502"/>
      <c r="T6" s="502"/>
      <c r="U6" s="502">
        <v>2019</v>
      </c>
      <c r="V6" s="502"/>
      <c r="W6" s="502"/>
      <c r="X6" s="367"/>
      <c r="Y6" s="536"/>
      <c r="Z6" s="536"/>
      <c r="AA6" s="536"/>
      <c r="AB6" s="442"/>
      <c r="AC6" s="536"/>
      <c r="AD6" s="536"/>
      <c r="AE6" s="536"/>
    </row>
    <row r="7" spans="1:31" ht="18" customHeight="1" x14ac:dyDescent="0.25">
      <c r="A7" s="491"/>
      <c r="B7" s="491"/>
      <c r="C7" s="378" t="s">
        <v>480</v>
      </c>
      <c r="D7" s="378" t="s">
        <v>170</v>
      </c>
      <c r="E7" s="378" t="s">
        <v>0</v>
      </c>
      <c r="F7" s="378" t="s">
        <v>480</v>
      </c>
      <c r="G7" s="378" t="s">
        <v>170</v>
      </c>
      <c r="H7" s="378" t="s">
        <v>0</v>
      </c>
      <c r="I7" s="378" t="s">
        <v>480</v>
      </c>
      <c r="J7" s="378" t="s">
        <v>170</v>
      </c>
      <c r="K7" s="378" t="s">
        <v>0</v>
      </c>
      <c r="L7" s="378" t="s">
        <v>480</v>
      </c>
      <c r="M7" s="378" t="s">
        <v>170</v>
      </c>
      <c r="N7" s="378" t="s">
        <v>0</v>
      </c>
      <c r="O7" s="378" t="s">
        <v>480</v>
      </c>
      <c r="P7" s="378" t="s">
        <v>170</v>
      </c>
      <c r="Q7" s="378" t="s">
        <v>0</v>
      </c>
      <c r="R7" s="378" t="s">
        <v>480</v>
      </c>
      <c r="S7" s="378" t="s">
        <v>170</v>
      </c>
      <c r="T7" s="378" t="s">
        <v>0</v>
      </c>
      <c r="U7" s="378" t="s">
        <v>480</v>
      </c>
      <c r="V7" s="378" t="s">
        <v>170</v>
      </c>
      <c r="W7" s="378" t="s">
        <v>0</v>
      </c>
      <c r="X7" s="367"/>
      <c r="Y7" s="378" t="s">
        <v>480</v>
      </c>
      <c r="Z7" s="378" t="s">
        <v>170</v>
      </c>
      <c r="AA7" s="378" t="s">
        <v>0</v>
      </c>
      <c r="AB7" s="378"/>
      <c r="AC7" s="378" t="s">
        <v>480</v>
      </c>
      <c r="AD7" s="378" t="s">
        <v>170</v>
      </c>
      <c r="AE7" s="378" t="s">
        <v>0</v>
      </c>
    </row>
    <row r="8" spans="1:31" x14ac:dyDescent="0.25">
      <c r="A8" s="380"/>
      <c r="B8" s="380"/>
      <c r="C8" s="380"/>
      <c r="D8" s="434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441"/>
      <c r="AB8" s="441"/>
    </row>
    <row r="9" spans="1:31" s="342" customFormat="1" x14ac:dyDescent="0.25">
      <c r="A9" s="436" t="s">
        <v>479</v>
      </c>
      <c r="B9" s="436">
        <v>19</v>
      </c>
      <c r="C9" s="359">
        <v>948</v>
      </c>
      <c r="D9" s="359">
        <v>460</v>
      </c>
      <c r="E9" s="359">
        <v>1408</v>
      </c>
      <c r="F9" s="359">
        <v>843</v>
      </c>
      <c r="G9" s="359">
        <v>385</v>
      </c>
      <c r="H9" s="359">
        <v>1228</v>
      </c>
      <c r="I9" s="359">
        <v>753</v>
      </c>
      <c r="J9" s="359">
        <v>329</v>
      </c>
      <c r="K9" s="359">
        <v>1082</v>
      </c>
      <c r="L9" s="359">
        <v>668</v>
      </c>
      <c r="M9" s="359">
        <v>243</v>
      </c>
      <c r="N9" s="359">
        <v>911</v>
      </c>
      <c r="O9" s="359">
        <v>602</v>
      </c>
      <c r="P9" s="359">
        <v>274</v>
      </c>
      <c r="Q9" s="359">
        <v>876</v>
      </c>
      <c r="R9" s="359">
        <v>471</v>
      </c>
      <c r="S9" s="359">
        <v>249</v>
      </c>
      <c r="T9" s="359">
        <v>720</v>
      </c>
      <c r="U9" s="359">
        <v>530</v>
      </c>
      <c r="V9" s="359">
        <v>243</v>
      </c>
      <c r="W9" s="359">
        <f t="shared" ref="W9:W40" si="0">U9+V9</f>
        <v>773</v>
      </c>
      <c r="Y9" s="362">
        <f t="shared" ref="Y9:Y40" si="1">(U9-R9)/R9*100</f>
        <v>12.526539278131635</v>
      </c>
      <c r="Z9" s="362">
        <f t="shared" ref="Z9:Z40" si="2">(V9-S9)/S9*100</f>
        <v>-2.4096385542168677</v>
      </c>
      <c r="AA9" s="362">
        <f t="shared" ref="AA9:AA40" si="3">(W9-T9)/T9*100</f>
        <v>7.3611111111111116</v>
      </c>
      <c r="AB9" s="362"/>
      <c r="AC9" s="359">
        <f t="shared" ref="AC9:AC40" si="4">(U9-C9)/C9*100</f>
        <v>-44.092827004219409</v>
      </c>
      <c r="AD9" s="359">
        <f t="shared" ref="AD9:AD40" si="5">(V9-D9)/D9*100</f>
        <v>-47.173913043478258</v>
      </c>
      <c r="AE9" s="359">
        <f t="shared" ref="AE9:AE40" si="6">(W9-E9)/E9*100</f>
        <v>-45.09943181818182</v>
      </c>
    </row>
    <row r="10" spans="1:31" s="342" customFormat="1" x14ac:dyDescent="0.25">
      <c r="A10" s="436" t="s">
        <v>478</v>
      </c>
      <c r="B10" s="436">
        <v>1</v>
      </c>
      <c r="C10" s="359">
        <v>782</v>
      </c>
      <c r="D10" s="359">
        <v>440</v>
      </c>
      <c r="E10" s="359">
        <v>1222</v>
      </c>
      <c r="F10" s="359">
        <v>672</v>
      </c>
      <c r="G10" s="359">
        <v>349</v>
      </c>
      <c r="H10" s="359">
        <v>1021</v>
      </c>
      <c r="I10" s="359">
        <v>601</v>
      </c>
      <c r="J10" s="359">
        <v>337</v>
      </c>
      <c r="K10" s="359">
        <v>938</v>
      </c>
      <c r="L10" s="359">
        <v>527</v>
      </c>
      <c r="M10" s="359">
        <v>269</v>
      </c>
      <c r="N10" s="359">
        <v>796</v>
      </c>
      <c r="O10" s="359">
        <v>472</v>
      </c>
      <c r="P10" s="359">
        <v>255</v>
      </c>
      <c r="Q10" s="359">
        <v>727</v>
      </c>
      <c r="R10" s="359">
        <v>378</v>
      </c>
      <c r="S10" s="359">
        <v>249</v>
      </c>
      <c r="T10" s="359">
        <v>627</v>
      </c>
      <c r="U10" s="359">
        <v>426</v>
      </c>
      <c r="V10" s="359">
        <v>224</v>
      </c>
      <c r="W10" s="359">
        <f t="shared" si="0"/>
        <v>650</v>
      </c>
      <c r="Y10" s="362">
        <f t="shared" si="1"/>
        <v>12.698412698412698</v>
      </c>
      <c r="Z10" s="362">
        <f t="shared" si="2"/>
        <v>-10.040160642570282</v>
      </c>
      <c r="AA10" s="362">
        <f t="shared" si="3"/>
        <v>3.6682615629984054</v>
      </c>
      <c r="AB10" s="362"/>
      <c r="AC10" s="359">
        <f t="shared" si="4"/>
        <v>-45.524296675191813</v>
      </c>
      <c r="AD10" s="359">
        <f t="shared" si="5"/>
        <v>-49.090909090909093</v>
      </c>
      <c r="AE10" s="359">
        <f t="shared" si="6"/>
        <v>-46.808510638297875</v>
      </c>
    </row>
    <row r="11" spans="1:31" s="342" customFormat="1" x14ac:dyDescent="0.25">
      <c r="A11" s="436" t="s">
        <v>477</v>
      </c>
      <c r="B11" s="436">
        <v>11</v>
      </c>
      <c r="C11" s="359">
        <v>701</v>
      </c>
      <c r="D11" s="359">
        <v>385</v>
      </c>
      <c r="E11" s="359">
        <v>1086</v>
      </c>
      <c r="F11" s="359">
        <v>533</v>
      </c>
      <c r="G11" s="359">
        <v>299</v>
      </c>
      <c r="H11" s="359">
        <v>832</v>
      </c>
      <c r="I11" s="359">
        <v>454</v>
      </c>
      <c r="J11" s="359">
        <v>244</v>
      </c>
      <c r="K11" s="359">
        <v>698</v>
      </c>
      <c r="L11" s="359">
        <v>438</v>
      </c>
      <c r="M11" s="359">
        <v>221</v>
      </c>
      <c r="N11" s="359">
        <v>659</v>
      </c>
      <c r="O11" s="359">
        <v>405</v>
      </c>
      <c r="P11" s="359">
        <v>188</v>
      </c>
      <c r="Q11" s="359">
        <v>593</v>
      </c>
      <c r="R11" s="359">
        <v>339</v>
      </c>
      <c r="S11" s="359">
        <v>173</v>
      </c>
      <c r="T11" s="359">
        <v>512</v>
      </c>
      <c r="U11" s="359">
        <v>308</v>
      </c>
      <c r="V11" s="359">
        <v>152</v>
      </c>
      <c r="W11" s="359">
        <f t="shared" si="0"/>
        <v>460</v>
      </c>
      <c r="Y11" s="362">
        <f t="shared" si="1"/>
        <v>-9.1445427728613566</v>
      </c>
      <c r="Z11" s="362">
        <f t="shared" si="2"/>
        <v>-12.138728323699421</v>
      </c>
      <c r="AA11" s="362">
        <f t="shared" si="3"/>
        <v>-10.15625</v>
      </c>
      <c r="AB11" s="362"/>
      <c r="AC11" s="359">
        <f t="shared" si="4"/>
        <v>-56.06276747503567</v>
      </c>
      <c r="AD11" s="359">
        <f t="shared" si="5"/>
        <v>-60.519480519480517</v>
      </c>
      <c r="AE11" s="359">
        <f t="shared" si="6"/>
        <v>-57.642725598526702</v>
      </c>
    </row>
    <row r="12" spans="1:31" s="342" customFormat="1" x14ac:dyDescent="0.25">
      <c r="A12" s="436" t="s">
        <v>476</v>
      </c>
      <c r="B12" s="436">
        <v>2</v>
      </c>
      <c r="C12" s="359">
        <v>145</v>
      </c>
      <c r="D12" s="359">
        <v>53</v>
      </c>
      <c r="E12" s="359">
        <v>198</v>
      </c>
      <c r="F12" s="359">
        <v>125</v>
      </c>
      <c r="G12" s="359">
        <v>51</v>
      </c>
      <c r="H12" s="359">
        <v>176</v>
      </c>
      <c r="I12" s="359">
        <v>100</v>
      </c>
      <c r="J12" s="359">
        <v>47</v>
      </c>
      <c r="K12" s="359">
        <v>147</v>
      </c>
      <c r="L12" s="359">
        <v>85</v>
      </c>
      <c r="M12" s="359">
        <v>44</v>
      </c>
      <c r="N12" s="359">
        <v>129</v>
      </c>
      <c r="O12" s="359">
        <v>72</v>
      </c>
      <c r="P12" s="359">
        <v>36</v>
      </c>
      <c r="Q12" s="359">
        <v>108</v>
      </c>
      <c r="R12" s="359">
        <v>65</v>
      </c>
      <c r="S12" s="359">
        <v>25</v>
      </c>
      <c r="T12" s="359">
        <v>90</v>
      </c>
      <c r="U12" s="359">
        <v>71</v>
      </c>
      <c r="V12" s="359">
        <v>37</v>
      </c>
      <c r="W12" s="359">
        <f t="shared" si="0"/>
        <v>108</v>
      </c>
      <c r="Y12" s="362">
        <f t="shared" si="1"/>
        <v>9.2307692307692317</v>
      </c>
      <c r="Z12" s="362">
        <f t="shared" si="2"/>
        <v>48</v>
      </c>
      <c r="AA12" s="362">
        <f t="shared" si="3"/>
        <v>20</v>
      </c>
      <c r="AB12" s="362"/>
      <c r="AC12" s="359">
        <f t="shared" si="4"/>
        <v>-51.03448275862069</v>
      </c>
      <c r="AD12" s="359">
        <f t="shared" si="5"/>
        <v>-30.188679245283019</v>
      </c>
      <c r="AE12" s="359">
        <f t="shared" si="6"/>
        <v>-45.454545454545453</v>
      </c>
    </row>
    <row r="13" spans="1:31" s="342" customFormat="1" x14ac:dyDescent="0.25">
      <c r="A13" s="436" t="s">
        <v>475</v>
      </c>
      <c r="B13" s="436">
        <v>9</v>
      </c>
      <c r="C13" s="359">
        <v>557</v>
      </c>
      <c r="D13" s="359">
        <v>289</v>
      </c>
      <c r="E13" s="359">
        <v>846</v>
      </c>
      <c r="F13" s="359">
        <v>510</v>
      </c>
      <c r="G13" s="359">
        <v>229</v>
      </c>
      <c r="H13" s="359">
        <v>739</v>
      </c>
      <c r="I13" s="359">
        <v>464</v>
      </c>
      <c r="J13" s="359">
        <v>230</v>
      </c>
      <c r="K13" s="359">
        <v>694</v>
      </c>
      <c r="L13" s="359">
        <v>355</v>
      </c>
      <c r="M13" s="359">
        <v>180</v>
      </c>
      <c r="N13" s="359">
        <v>535</v>
      </c>
      <c r="O13" s="359">
        <v>322</v>
      </c>
      <c r="P13" s="359">
        <v>148</v>
      </c>
      <c r="Q13" s="359">
        <v>470</v>
      </c>
      <c r="R13" s="359">
        <v>237</v>
      </c>
      <c r="S13" s="359">
        <v>123</v>
      </c>
      <c r="T13" s="359">
        <v>360</v>
      </c>
      <c r="U13" s="359">
        <v>236</v>
      </c>
      <c r="V13" s="359">
        <v>112</v>
      </c>
      <c r="W13" s="359">
        <f t="shared" si="0"/>
        <v>348</v>
      </c>
      <c r="Y13" s="362">
        <f t="shared" si="1"/>
        <v>-0.42194092827004215</v>
      </c>
      <c r="Z13" s="362">
        <f t="shared" si="2"/>
        <v>-8.9430894308943092</v>
      </c>
      <c r="AA13" s="362">
        <f t="shared" si="3"/>
        <v>-3.3333333333333335</v>
      </c>
      <c r="AB13" s="362"/>
      <c r="AC13" s="359">
        <f t="shared" si="4"/>
        <v>-57.630161579892281</v>
      </c>
      <c r="AD13" s="359">
        <f t="shared" si="5"/>
        <v>-61.245674740484425</v>
      </c>
      <c r="AE13" s="359">
        <f t="shared" si="6"/>
        <v>-58.865248226950349</v>
      </c>
    </row>
    <row r="14" spans="1:31" s="342" customFormat="1" x14ac:dyDescent="0.25">
      <c r="A14" s="436" t="s">
        <v>474</v>
      </c>
      <c r="B14" s="436">
        <v>11</v>
      </c>
      <c r="C14" s="359">
        <v>551</v>
      </c>
      <c r="D14" s="359">
        <v>262</v>
      </c>
      <c r="E14" s="359">
        <v>813</v>
      </c>
      <c r="F14" s="359">
        <v>487</v>
      </c>
      <c r="G14" s="359">
        <v>213</v>
      </c>
      <c r="H14" s="359">
        <v>700</v>
      </c>
      <c r="I14" s="359">
        <v>427</v>
      </c>
      <c r="J14" s="359">
        <v>202</v>
      </c>
      <c r="K14" s="359">
        <v>629</v>
      </c>
      <c r="L14" s="359">
        <v>375</v>
      </c>
      <c r="M14" s="359">
        <v>176</v>
      </c>
      <c r="N14" s="359">
        <v>551</v>
      </c>
      <c r="O14" s="359">
        <v>266</v>
      </c>
      <c r="P14" s="359">
        <v>115</v>
      </c>
      <c r="Q14" s="359">
        <v>381</v>
      </c>
      <c r="R14" s="359">
        <v>214</v>
      </c>
      <c r="S14" s="359">
        <v>120</v>
      </c>
      <c r="T14" s="359">
        <v>334</v>
      </c>
      <c r="U14" s="359">
        <v>196</v>
      </c>
      <c r="V14" s="359">
        <v>92</v>
      </c>
      <c r="W14" s="359">
        <f t="shared" si="0"/>
        <v>288</v>
      </c>
      <c r="Y14" s="362">
        <f t="shared" si="1"/>
        <v>-8.4112149532710276</v>
      </c>
      <c r="Z14" s="362">
        <f t="shared" si="2"/>
        <v>-23.333333333333332</v>
      </c>
      <c r="AA14" s="362">
        <f t="shared" si="3"/>
        <v>-13.77245508982036</v>
      </c>
      <c r="AB14" s="362"/>
      <c r="AC14" s="359">
        <f t="shared" si="4"/>
        <v>-64.42831215970962</v>
      </c>
      <c r="AD14" s="359">
        <f t="shared" si="5"/>
        <v>-64.885496183206101</v>
      </c>
      <c r="AE14" s="359">
        <f t="shared" si="6"/>
        <v>-64.575645756457561</v>
      </c>
    </row>
    <row r="15" spans="1:31" s="342" customFormat="1" x14ac:dyDescent="0.25">
      <c r="A15" s="436" t="s">
        <v>473</v>
      </c>
      <c r="B15" s="436">
        <v>1</v>
      </c>
      <c r="C15" s="359">
        <v>364</v>
      </c>
      <c r="D15" s="359">
        <v>185</v>
      </c>
      <c r="E15" s="359">
        <v>549</v>
      </c>
      <c r="F15" s="359">
        <v>300</v>
      </c>
      <c r="G15" s="359">
        <v>127</v>
      </c>
      <c r="H15" s="359">
        <v>427</v>
      </c>
      <c r="I15" s="359">
        <v>271</v>
      </c>
      <c r="J15" s="359">
        <v>135</v>
      </c>
      <c r="K15" s="359">
        <v>406</v>
      </c>
      <c r="L15" s="359">
        <v>234</v>
      </c>
      <c r="M15" s="359">
        <v>104</v>
      </c>
      <c r="N15" s="359">
        <v>338</v>
      </c>
      <c r="O15" s="359">
        <v>194</v>
      </c>
      <c r="P15" s="359">
        <v>87</v>
      </c>
      <c r="Q15" s="359">
        <v>281</v>
      </c>
      <c r="R15" s="359">
        <v>147</v>
      </c>
      <c r="S15" s="359">
        <v>77</v>
      </c>
      <c r="T15" s="359">
        <v>224</v>
      </c>
      <c r="U15" s="359">
        <v>137</v>
      </c>
      <c r="V15" s="359">
        <v>85</v>
      </c>
      <c r="W15" s="359">
        <f t="shared" si="0"/>
        <v>222</v>
      </c>
      <c r="Y15" s="362">
        <f t="shared" si="1"/>
        <v>-6.8027210884353746</v>
      </c>
      <c r="Z15" s="362">
        <f t="shared" si="2"/>
        <v>10.38961038961039</v>
      </c>
      <c r="AA15" s="362">
        <f t="shared" si="3"/>
        <v>-0.89285714285714279</v>
      </c>
      <c r="AB15" s="362"/>
      <c r="AC15" s="359">
        <f t="shared" si="4"/>
        <v>-62.362637362637365</v>
      </c>
      <c r="AD15" s="359">
        <f t="shared" si="5"/>
        <v>-54.054054054054056</v>
      </c>
      <c r="AE15" s="359">
        <f t="shared" si="6"/>
        <v>-59.562841530054641</v>
      </c>
    </row>
    <row r="16" spans="1:31" s="342" customFormat="1" x14ac:dyDescent="0.25">
      <c r="A16" s="436" t="s">
        <v>472</v>
      </c>
      <c r="B16" s="436">
        <v>15</v>
      </c>
      <c r="C16" s="359">
        <v>1227</v>
      </c>
      <c r="D16" s="359">
        <v>585</v>
      </c>
      <c r="E16" s="359">
        <v>1812</v>
      </c>
      <c r="F16" s="359">
        <v>955</v>
      </c>
      <c r="G16" s="359">
        <v>477</v>
      </c>
      <c r="H16" s="359">
        <v>1432</v>
      </c>
      <c r="I16" s="359">
        <v>850</v>
      </c>
      <c r="J16" s="359">
        <v>422</v>
      </c>
      <c r="K16" s="359">
        <v>1272</v>
      </c>
      <c r="L16" s="359">
        <v>707</v>
      </c>
      <c r="M16" s="359">
        <v>361</v>
      </c>
      <c r="N16" s="359">
        <v>1068</v>
      </c>
      <c r="O16" s="359">
        <v>713</v>
      </c>
      <c r="P16" s="359">
        <v>327</v>
      </c>
      <c r="Q16" s="359">
        <v>1040</v>
      </c>
      <c r="R16" s="359">
        <v>554</v>
      </c>
      <c r="S16" s="359">
        <v>238</v>
      </c>
      <c r="T16" s="359">
        <v>792</v>
      </c>
      <c r="U16" s="359">
        <v>604</v>
      </c>
      <c r="V16" s="359">
        <v>266</v>
      </c>
      <c r="W16" s="359">
        <f t="shared" si="0"/>
        <v>870</v>
      </c>
      <c r="Y16" s="362">
        <f t="shared" si="1"/>
        <v>9.025270758122744</v>
      </c>
      <c r="Z16" s="362">
        <f t="shared" si="2"/>
        <v>11.76470588235294</v>
      </c>
      <c r="AA16" s="362">
        <f t="shared" si="3"/>
        <v>9.8484848484848477</v>
      </c>
      <c r="AB16" s="362"/>
      <c r="AC16" s="359">
        <f t="shared" si="4"/>
        <v>-50.774246128769349</v>
      </c>
      <c r="AD16" s="359">
        <f t="shared" si="5"/>
        <v>-54.529914529914528</v>
      </c>
      <c r="AE16" s="359">
        <f t="shared" si="6"/>
        <v>-51.986754966887418</v>
      </c>
    </row>
    <row r="17" spans="1:31" s="342" customFormat="1" x14ac:dyDescent="0.25">
      <c r="A17" s="436" t="s">
        <v>471</v>
      </c>
      <c r="B17" s="436">
        <v>16</v>
      </c>
      <c r="C17" s="359">
        <v>4073</v>
      </c>
      <c r="D17" s="359">
        <v>2027</v>
      </c>
      <c r="E17" s="359">
        <v>6100</v>
      </c>
      <c r="F17" s="359">
        <v>3569</v>
      </c>
      <c r="G17" s="359">
        <v>1762</v>
      </c>
      <c r="H17" s="359">
        <v>5331</v>
      </c>
      <c r="I17" s="359">
        <v>3167</v>
      </c>
      <c r="J17" s="359">
        <v>1566</v>
      </c>
      <c r="K17" s="359">
        <v>4733</v>
      </c>
      <c r="L17" s="359">
        <v>2749</v>
      </c>
      <c r="M17" s="359">
        <v>1303</v>
      </c>
      <c r="N17" s="359">
        <v>4052</v>
      </c>
      <c r="O17" s="359">
        <v>2446</v>
      </c>
      <c r="P17" s="359">
        <v>1219</v>
      </c>
      <c r="Q17" s="359">
        <v>3665</v>
      </c>
      <c r="R17" s="359">
        <v>1921</v>
      </c>
      <c r="S17" s="359">
        <v>1029</v>
      </c>
      <c r="T17" s="359">
        <v>2950</v>
      </c>
      <c r="U17" s="359">
        <v>1844</v>
      </c>
      <c r="V17" s="359">
        <v>955</v>
      </c>
      <c r="W17" s="359">
        <f t="shared" si="0"/>
        <v>2799</v>
      </c>
      <c r="Y17" s="362">
        <f t="shared" si="1"/>
        <v>-4.0083289953149404</v>
      </c>
      <c r="Z17" s="362">
        <f t="shared" si="2"/>
        <v>-7.1914480077745386</v>
      </c>
      <c r="AA17" s="362">
        <f t="shared" si="3"/>
        <v>-5.1186440677966099</v>
      </c>
      <c r="AB17" s="362"/>
      <c r="AC17" s="359">
        <f t="shared" si="4"/>
        <v>-54.726246010311804</v>
      </c>
      <c r="AD17" s="359">
        <f t="shared" si="5"/>
        <v>-52.886038480513079</v>
      </c>
      <c r="AE17" s="359">
        <f t="shared" si="6"/>
        <v>-54.114754098360649</v>
      </c>
    </row>
    <row r="18" spans="1:31" s="342" customFormat="1" x14ac:dyDescent="0.25">
      <c r="A18" s="436" t="s">
        <v>470</v>
      </c>
      <c r="B18" s="436">
        <v>5</v>
      </c>
      <c r="C18" s="359">
        <v>123</v>
      </c>
      <c r="D18" s="359">
        <v>66</v>
      </c>
      <c r="E18" s="359">
        <v>189</v>
      </c>
      <c r="F18" s="359">
        <v>96</v>
      </c>
      <c r="G18" s="359">
        <v>62</v>
      </c>
      <c r="H18" s="359">
        <v>158</v>
      </c>
      <c r="I18" s="359">
        <v>113</v>
      </c>
      <c r="J18" s="359">
        <v>53</v>
      </c>
      <c r="K18" s="359">
        <v>166</v>
      </c>
      <c r="L18" s="359">
        <v>99</v>
      </c>
      <c r="M18" s="359">
        <v>38</v>
      </c>
      <c r="N18" s="359">
        <v>137</v>
      </c>
      <c r="O18" s="359">
        <v>91</v>
      </c>
      <c r="P18" s="359">
        <v>34</v>
      </c>
      <c r="Q18" s="359">
        <v>125</v>
      </c>
      <c r="R18" s="359">
        <v>63</v>
      </c>
      <c r="S18" s="359">
        <v>28</v>
      </c>
      <c r="T18" s="359">
        <v>91</v>
      </c>
      <c r="U18" s="359">
        <v>48</v>
      </c>
      <c r="V18" s="359">
        <v>27</v>
      </c>
      <c r="W18" s="359">
        <f t="shared" si="0"/>
        <v>75</v>
      </c>
      <c r="Y18" s="362">
        <f t="shared" si="1"/>
        <v>-23.809523809523807</v>
      </c>
      <c r="Z18" s="362">
        <f t="shared" si="2"/>
        <v>-3.5714285714285712</v>
      </c>
      <c r="AA18" s="362">
        <f t="shared" si="3"/>
        <v>-17.582417582417584</v>
      </c>
      <c r="AB18" s="362"/>
      <c r="AC18" s="359">
        <f t="shared" si="4"/>
        <v>-60.975609756097562</v>
      </c>
      <c r="AD18" s="359">
        <f t="shared" si="5"/>
        <v>-59.090909090909093</v>
      </c>
      <c r="AE18" s="359">
        <f t="shared" si="6"/>
        <v>-60.317460317460316</v>
      </c>
    </row>
    <row r="19" spans="1:31" x14ac:dyDescent="0.25">
      <c r="A19" s="435" t="s">
        <v>469</v>
      </c>
      <c r="B19" s="435">
        <v>15</v>
      </c>
      <c r="C19" s="372">
        <v>973</v>
      </c>
      <c r="D19" s="372">
        <v>494</v>
      </c>
      <c r="E19" s="372">
        <v>1467</v>
      </c>
      <c r="F19" s="372">
        <v>752</v>
      </c>
      <c r="G19" s="372">
        <v>377</v>
      </c>
      <c r="H19" s="372">
        <v>1129</v>
      </c>
      <c r="I19" s="372">
        <v>628</v>
      </c>
      <c r="J19" s="372">
        <v>306</v>
      </c>
      <c r="K19" s="372">
        <v>934</v>
      </c>
      <c r="L19" s="372">
        <v>513</v>
      </c>
      <c r="M19" s="372">
        <v>271</v>
      </c>
      <c r="N19" s="372">
        <v>784</v>
      </c>
      <c r="O19" s="372">
        <v>446</v>
      </c>
      <c r="P19" s="372">
        <v>255</v>
      </c>
      <c r="Q19" s="372">
        <v>701</v>
      </c>
      <c r="R19" s="372">
        <v>441</v>
      </c>
      <c r="S19" s="372">
        <v>209</v>
      </c>
      <c r="T19" s="372">
        <v>650</v>
      </c>
      <c r="U19" s="372">
        <v>427</v>
      </c>
      <c r="V19" s="372">
        <v>200</v>
      </c>
      <c r="W19" s="372">
        <f t="shared" si="0"/>
        <v>627</v>
      </c>
      <c r="Y19" s="335">
        <f t="shared" si="1"/>
        <v>-3.1746031746031744</v>
      </c>
      <c r="Z19" s="335">
        <f t="shared" si="2"/>
        <v>-4.3062200956937797</v>
      </c>
      <c r="AA19" s="335">
        <f t="shared" si="3"/>
        <v>-3.5384615384615383</v>
      </c>
      <c r="AC19" s="372">
        <f t="shared" si="4"/>
        <v>-56.115107913669057</v>
      </c>
      <c r="AD19" s="372">
        <f t="shared" si="5"/>
        <v>-59.514170040485823</v>
      </c>
      <c r="AE19" s="372">
        <f t="shared" si="6"/>
        <v>-57.259713701431494</v>
      </c>
    </row>
    <row r="20" spans="1:31" s="342" customFormat="1" x14ac:dyDescent="0.25">
      <c r="A20" s="436" t="s">
        <v>468</v>
      </c>
      <c r="B20" s="436">
        <v>3</v>
      </c>
      <c r="C20" s="359">
        <v>1532</v>
      </c>
      <c r="D20" s="359">
        <v>715</v>
      </c>
      <c r="E20" s="359">
        <v>2247</v>
      </c>
      <c r="F20" s="359">
        <v>1323</v>
      </c>
      <c r="G20" s="359">
        <v>639</v>
      </c>
      <c r="H20" s="359">
        <v>1962</v>
      </c>
      <c r="I20" s="359">
        <v>1167</v>
      </c>
      <c r="J20" s="359">
        <v>525</v>
      </c>
      <c r="K20" s="359">
        <v>1692</v>
      </c>
      <c r="L20" s="359">
        <v>968</v>
      </c>
      <c r="M20" s="359">
        <v>431</v>
      </c>
      <c r="N20" s="359">
        <v>1399</v>
      </c>
      <c r="O20" s="359">
        <v>844</v>
      </c>
      <c r="P20" s="359">
        <v>416</v>
      </c>
      <c r="Q20" s="359">
        <v>1260</v>
      </c>
      <c r="R20" s="359">
        <v>793</v>
      </c>
      <c r="S20" s="359">
        <v>363</v>
      </c>
      <c r="T20" s="359">
        <v>1156</v>
      </c>
      <c r="U20" s="359">
        <v>702</v>
      </c>
      <c r="V20" s="359">
        <v>324</v>
      </c>
      <c r="W20" s="359">
        <f t="shared" si="0"/>
        <v>1026</v>
      </c>
      <c r="Y20" s="362">
        <f t="shared" si="1"/>
        <v>-11.475409836065573</v>
      </c>
      <c r="Z20" s="362">
        <f t="shared" si="2"/>
        <v>-10.743801652892563</v>
      </c>
      <c r="AA20" s="362">
        <f t="shared" si="3"/>
        <v>-11.245674740484429</v>
      </c>
      <c r="AB20" s="362"/>
      <c r="AC20" s="359">
        <f t="shared" si="4"/>
        <v>-54.177545691906005</v>
      </c>
      <c r="AD20" s="359">
        <f t="shared" si="5"/>
        <v>-54.685314685314687</v>
      </c>
      <c r="AE20" s="359">
        <f t="shared" si="6"/>
        <v>-54.33911882510013</v>
      </c>
    </row>
    <row r="21" spans="1:31" s="342" customFormat="1" x14ac:dyDescent="0.25">
      <c r="A21" s="436" t="s">
        <v>467</v>
      </c>
      <c r="B21" s="436">
        <v>1</v>
      </c>
      <c r="C21" s="359">
        <v>265</v>
      </c>
      <c r="D21" s="359">
        <v>135</v>
      </c>
      <c r="E21" s="359">
        <v>400</v>
      </c>
      <c r="F21" s="359">
        <v>216</v>
      </c>
      <c r="G21" s="359">
        <v>124</v>
      </c>
      <c r="H21" s="359">
        <v>340</v>
      </c>
      <c r="I21" s="359">
        <v>155</v>
      </c>
      <c r="J21" s="359">
        <v>110</v>
      </c>
      <c r="K21" s="359">
        <v>265</v>
      </c>
      <c r="L21" s="359">
        <v>158</v>
      </c>
      <c r="M21" s="359">
        <v>109</v>
      </c>
      <c r="N21" s="359">
        <v>267</v>
      </c>
      <c r="O21" s="359">
        <v>147</v>
      </c>
      <c r="P21" s="359">
        <v>92</v>
      </c>
      <c r="Q21" s="359">
        <v>239</v>
      </c>
      <c r="R21" s="359">
        <v>116</v>
      </c>
      <c r="S21" s="359">
        <v>61</v>
      </c>
      <c r="T21" s="359">
        <v>177</v>
      </c>
      <c r="U21" s="359">
        <v>115</v>
      </c>
      <c r="V21" s="359">
        <v>42</v>
      </c>
      <c r="W21" s="359">
        <f t="shared" si="0"/>
        <v>157</v>
      </c>
      <c r="Y21" s="362">
        <f t="shared" si="1"/>
        <v>-0.86206896551724133</v>
      </c>
      <c r="Z21" s="362">
        <f t="shared" si="2"/>
        <v>-31.147540983606557</v>
      </c>
      <c r="AA21" s="362">
        <f t="shared" si="3"/>
        <v>-11.299435028248588</v>
      </c>
      <c r="AB21" s="362"/>
      <c r="AC21" s="359">
        <f t="shared" si="4"/>
        <v>-56.60377358490566</v>
      </c>
      <c r="AD21" s="359">
        <f t="shared" si="5"/>
        <v>-68.888888888888886</v>
      </c>
      <c r="AE21" s="359">
        <f t="shared" si="6"/>
        <v>-60.750000000000007</v>
      </c>
    </row>
    <row r="22" spans="1:31" s="342" customFormat="1" x14ac:dyDescent="0.25">
      <c r="A22" s="436" t="s">
        <v>466</v>
      </c>
      <c r="B22" s="436">
        <v>8</v>
      </c>
      <c r="C22" s="359">
        <v>1230</v>
      </c>
      <c r="D22" s="359">
        <v>623</v>
      </c>
      <c r="E22" s="359">
        <v>1853</v>
      </c>
      <c r="F22" s="359">
        <v>1049</v>
      </c>
      <c r="G22" s="359">
        <v>488</v>
      </c>
      <c r="H22" s="359">
        <v>1537</v>
      </c>
      <c r="I22" s="359">
        <v>890</v>
      </c>
      <c r="J22" s="359">
        <v>464</v>
      </c>
      <c r="K22" s="359">
        <v>1354</v>
      </c>
      <c r="L22" s="359">
        <v>796</v>
      </c>
      <c r="M22" s="359">
        <v>381</v>
      </c>
      <c r="N22" s="359">
        <v>1177</v>
      </c>
      <c r="O22" s="359">
        <v>739</v>
      </c>
      <c r="P22" s="359">
        <v>363</v>
      </c>
      <c r="Q22" s="359">
        <v>1102</v>
      </c>
      <c r="R22" s="359">
        <v>690</v>
      </c>
      <c r="S22" s="359">
        <v>362</v>
      </c>
      <c r="T22" s="359">
        <v>1052</v>
      </c>
      <c r="U22" s="359">
        <v>650</v>
      </c>
      <c r="V22" s="359">
        <v>399</v>
      </c>
      <c r="W22" s="359">
        <f t="shared" si="0"/>
        <v>1049</v>
      </c>
      <c r="Y22" s="362">
        <f t="shared" si="1"/>
        <v>-5.7971014492753623</v>
      </c>
      <c r="Z22" s="362">
        <f t="shared" si="2"/>
        <v>10.220994475138122</v>
      </c>
      <c r="AA22" s="362">
        <f t="shared" si="3"/>
        <v>-0.28517110266159695</v>
      </c>
      <c r="AB22" s="362"/>
      <c r="AC22" s="359">
        <f t="shared" si="4"/>
        <v>-47.154471544715449</v>
      </c>
      <c r="AD22" s="359">
        <f t="shared" si="5"/>
        <v>-35.955056179775283</v>
      </c>
      <c r="AE22" s="359">
        <f t="shared" si="6"/>
        <v>-43.389098758769563</v>
      </c>
    </row>
    <row r="23" spans="1:31" s="342" customFormat="1" x14ac:dyDescent="0.25">
      <c r="A23" s="436" t="s">
        <v>3</v>
      </c>
      <c r="B23" s="436">
        <v>4</v>
      </c>
      <c r="C23" s="359">
        <v>192</v>
      </c>
      <c r="D23" s="359">
        <v>95</v>
      </c>
      <c r="E23" s="359">
        <v>287</v>
      </c>
      <c r="F23" s="359">
        <v>181</v>
      </c>
      <c r="G23" s="359">
        <v>75</v>
      </c>
      <c r="H23" s="359">
        <v>256</v>
      </c>
      <c r="I23" s="359">
        <v>179</v>
      </c>
      <c r="J23" s="359">
        <v>61</v>
      </c>
      <c r="K23" s="359">
        <v>240</v>
      </c>
      <c r="L23" s="359">
        <v>142</v>
      </c>
      <c r="M23" s="359">
        <v>54</v>
      </c>
      <c r="N23" s="359">
        <v>196</v>
      </c>
      <c r="O23" s="359">
        <v>116</v>
      </c>
      <c r="P23" s="359">
        <v>42</v>
      </c>
      <c r="Q23" s="359">
        <v>158</v>
      </c>
      <c r="R23" s="359">
        <v>100</v>
      </c>
      <c r="S23" s="359">
        <v>52</v>
      </c>
      <c r="T23" s="359">
        <v>152</v>
      </c>
      <c r="U23" s="359">
        <v>116</v>
      </c>
      <c r="V23" s="359">
        <v>40</v>
      </c>
      <c r="W23" s="359">
        <f t="shared" si="0"/>
        <v>156</v>
      </c>
      <c r="Y23" s="362">
        <f t="shared" si="1"/>
        <v>16</v>
      </c>
      <c r="Z23" s="362">
        <f t="shared" si="2"/>
        <v>-23.076923076923077</v>
      </c>
      <c r="AA23" s="362">
        <f t="shared" si="3"/>
        <v>2.6315789473684208</v>
      </c>
      <c r="AB23" s="362"/>
      <c r="AC23" s="359">
        <f t="shared" si="4"/>
        <v>-39.583333333333329</v>
      </c>
      <c r="AD23" s="359">
        <f t="shared" si="5"/>
        <v>-57.894736842105267</v>
      </c>
      <c r="AE23" s="359">
        <f t="shared" si="6"/>
        <v>-45.644599303135891</v>
      </c>
    </row>
    <row r="24" spans="1:31" s="342" customFormat="1" x14ac:dyDescent="0.25">
      <c r="A24" s="436" t="s">
        <v>465</v>
      </c>
      <c r="B24" s="436">
        <v>3</v>
      </c>
      <c r="C24" s="359">
        <v>1899</v>
      </c>
      <c r="D24" s="359">
        <v>877</v>
      </c>
      <c r="E24" s="359">
        <v>2776</v>
      </c>
      <c r="F24" s="359">
        <v>1554</v>
      </c>
      <c r="G24" s="359">
        <v>768</v>
      </c>
      <c r="H24" s="359">
        <v>2322</v>
      </c>
      <c r="I24" s="359">
        <v>1324</v>
      </c>
      <c r="J24" s="359">
        <v>626</v>
      </c>
      <c r="K24" s="359">
        <v>1950</v>
      </c>
      <c r="L24" s="359">
        <v>1066</v>
      </c>
      <c r="M24" s="359">
        <v>521</v>
      </c>
      <c r="N24" s="359">
        <v>1587</v>
      </c>
      <c r="O24" s="359">
        <v>949</v>
      </c>
      <c r="P24" s="359">
        <v>460</v>
      </c>
      <c r="Q24" s="359">
        <v>1409</v>
      </c>
      <c r="R24" s="359">
        <v>846</v>
      </c>
      <c r="S24" s="359">
        <v>362</v>
      </c>
      <c r="T24" s="359">
        <v>1208</v>
      </c>
      <c r="U24" s="359">
        <v>580</v>
      </c>
      <c r="V24" s="359">
        <v>268</v>
      </c>
      <c r="W24" s="359">
        <f t="shared" si="0"/>
        <v>848</v>
      </c>
      <c r="Y24" s="362">
        <f t="shared" si="1"/>
        <v>-31.442080378250591</v>
      </c>
      <c r="Z24" s="362">
        <f t="shared" si="2"/>
        <v>-25.966850828729282</v>
      </c>
      <c r="AA24" s="362">
        <f t="shared" si="3"/>
        <v>-29.80132450331126</v>
      </c>
      <c r="AB24" s="362"/>
      <c r="AC24" s="359">
        <f t="shared" si="4"/>
        <v>-69.45760926803581</v>
      </c>
      <c r="AD24" s="359">
        <f t="shared" si="5"/>
        <v>-69.441277080957803</v>
      </c>
      <c r="AE24" s="359">
        <f t="shared" si="6"/>
        <v>-69.452449567723335</v>
      </c>
    </row>
    <row r="25" spans="1:31" s="342" customFormat="1" x14ac:dyDescent="0.25">
      <c r="A25" s="436" t="s">
        <v>464</v>
      </c>
      <c r="B25" s="436">
        <v>16</v>
      </c>
      <c r="C25" s="359">
        <v>1544</v>
      </c>
      <c r="D25" s="359">
        <v>911</v>
      </c>
      <c r="E25" s="359">
        <v>2455</v>
      </c>
      <c r="F25" s="359">
        <v>1298</v>
      </c>
      <c r="G25" s="359">
        <v>693</v>
      </c>
      <c r="H25" s="359">
        <v>1991</v>
      </c>
      <c r="I25" s="359">
        <v>1075</v>
      </c>
      <c r="J25" s="359">
        <v>613</v>
      </c>
      <c r="K25" s="359">
        <v>1688</v>
      </c>
      <c r="L25" s="359">
        <v>879</v>
      </c>
      <c r="M25" s="359">
        <v>479</v>
      </c>
      <c r="N25" s="359">
        <v>1358</v>
      </c>
      <c r="O25" s="359">
        <v>795</v>
      </c>
      <c r="P25" s="359">
        <v>409</v>
      </c>
      <c r="Q25" s="359">
        <v>1204</v>
      </c>
      <c r="R25" s="359">
        <v>654</v>
      </c>
      <c r="S25" s="359">
        <v>382</v>
      </c>
      <c r="T25" s="359">
        <v>1036</v>
      </c>
      <c r="U25" s="359">
        <v>636</v>
      </c>
      <c r="V25" s="359">
        <v>323</v>
      </c>
      <c r="W25" s="359">
        <f t="shared" si="0"/>
        <v>959</v>
      </c>
      <c r="Y25" s="362">
        <f t="shared" si="1"/>
        <v>-2.7522935779816518</v>
      </c>
      <c r="Z25" s="362">
        <f t="shared" si="2"/>
        <v>-15.445026178010471</v>
      </c>
      <c r="AA25" s="362">
        <f t="shared" si="3"/>
        <v>-7.4324324324324325</v>
      </c>
      <c r="AB25" s="362"/>
      <c r="AC25" s="359">
        <f t="shared" si="4"/>
        <v>-58.80829015544041</v>
      </c>
      <c r="AD25" s="359">
        <f t="shared" si="5"/>
        <v>-64.544456641053785</v>
      </c>
      <c r="AE25" s="359">
        <f t="shared" si="6"/>
        <v>-60.936863543788192</v>
      </c>
    </row>
    <row r="26" spans="1:31" s="342" customFormat="1" x14ac:dyDescent="0.25">
      <c r="A26" s="436" t="s">
        <v>463</v>
      </c>
      <c r="B26" s="436">
        <v>20</v>
      </c>
      <c r="C26" s="359">
        <v>1576</v>
      </c>
      <c r="D26" s="359">
        <v>1002</v>
      </c>
      <c r="E26" s="359">
        <v>2578</v>
      </c>
      <c r="F26" s="359">
        <v>1403</v>
      </c>
      <c r="G26" s="359">
        <v>835</v>
      </c>
      <c r="H26" s="359">
        <v>2238</v>
      </c>
      <c r="I26" s="359">
        <v>1128</v>
      </c>
      <c r="J26" s="359">
        <v>720</v>
      </c>
      <c r="K26" s="359">
        <v>1848</v>
      </c>
      <c r="L26" s="359">
        <v>964</v>
      </c>
      <c r="M26" s="359">
        <v>616</v>
      </c>
      <c r="N26" s="359">
        <v>1580</v>
      </c>
      <c r="O26" s="359">
        <v>1034</v>
      </c>
      <c r="P26" s="359">
        <v>598</v>
      </c>
      <c r="Q26" s="359">
        <v>1632</v>
      </c>
      <c r="R26" s="359">
        <v>872</v>
      </c>
      <c r="S26" s="359">
        <v>546</v>
      </c>
      <c r="T26" s="359">
        <v>1418</v>
      </c>
      <c r="U26" s="359">
        <v>837</v>
      </c>
      <c r="V26" s="359">
        <v>519</v>
      </c>
      <c r="W26" s="359">
        <f t="shared" si="0"/>
        <v>1356</v>
      </c>
      <c r="Y26" s="362">
        <f t="shared" si="1"/>
        <v>-4.0137614678899087</v>
      </c>
      <c r="Z26" s="362">
        <f t="shared" si="2"/>
        <v>-4.9450549450549453</v>
      </c>
      <c r="AA26" s="362">
        <f t="shared" si="3"/>
        <v>-4.3723554301833572</v>
      </c>
      <c r="AB26" s="362"/>
      <c r="AC26" s="359">
        <f t="shared" si="4"/>
        <v>-46.890862944162436</v>
      </c>
      <c r="AD26" s="359">
        <f t="shared" si="5"/>
        <v>-48.203592814371262</v>
      </c>
      <c r="AE26" s="359">
        <f t="shared" si="6"/>
        <v>-47.401086113266103</v>
      </c>
    </row>
    <row r="27" spans="1:31" s="342" customFormat="1" x14ac:dyDescent="0.25">
      <c r="A27" s="436" t="s">
        <v>462</v>
      </c>
      <c r="B27" s="436">
        <v>19</v>
      </c>
      <c r="C27" s="359">
        <v>740</v>
      </c>
      <c r="D27" s="359">
        <v>324</v>
      </c>
      <c r="E27" s="359">
        <v>1064</v>
      </c>
      <c r="F27" s="359">
        <v>657</v>
      </c>
      <c r="G27" s="359">
        <v>290</v>
      </c>
      <c r="H27" s="359">
        <v>947</v>
      </c>
      <c r="I27" s="359">
        <v>534</v>
      </c>
      <c r="J27" s="359">
        <v>225</v>
      </c>
      <c r="K27" s="359">
        <v>759</v>
      </c>
      <c r="L27" s="359">
        <v>457</v>
      </c>
      <c r="M27" s="359">
        <v>210</v>
      </c>
      <c r="N27" s="359">
        <v>667</v>
      </c>
      <c r="O27" s="359">
        <v>422</v>
      </c>
      <c r="P27" s="359">
        <v>211</v>
      </c>
      <c r="Q27" s="359">
        <v>633</v>
      </c>
      <c r="R27" s="359">
        <v>283</v>
      </c>
      <c r="S27" s="359">
        <v>154</v>
      </c>
      <c r="T27" s="359">
        <v>437</v>
      </c>
      <c r="U27" s="359">
        <v>294</v>
      </c>
      <c r="V27" s="359">
        <v>144</v>
      </c>
      <c r="W27" s="359">
        <f t="shared" si="0"/>
        <v>438</v>
      </c>
      <c r="Y27" s="362">
        <f t="shared" si="1"/>
        <v>3.8869257950530036</v>
      </c>
      <c r="Z27" s="362">
        <f t="shared" si="2"/>
        <v>-6.4935064935064926</v>
      </c>
      <c r="AA27" s="362">
        <f t="shared" si="3"/>
        <v>0.2288329519450801</v>
      </c>
      <c r="AB27" s="362"/>
      <c r="AC27" s="359">
        <f t="shared" si="4"/>
        <v>-60.270270270270267</v>
      </c>
      <c r="AD27" s="359">
        <f t="shared" si="5"/>
        <v>-55.555555555555557</v>
      </c>
      <c r="AE27" s="359">
        <f t="shared" si="6"/>
        <v>-58.834586466165419</v>
      </c>
    </row>
    <row r="28" spans="1:31" s="342" customFormat="1" x14ac:dyDescent="0.25">
      <c r="A28" s="436" t="s">
        <v>461</v>
      </c>
      <c r="B28" s="436">
        <v>14</v>
      </c>
      <c r="C28" s="359">
        <v>447</v>
      </c>
      <c r="D28" s="359">
        <v>247</v>
      </c>
      <c r="E28" s="359">
        <v>694</v>
      </c>
      <c r="F28" s="359">
        <v>364</v>
      </c>
      <c r="G28" s="359">
        <v>198</v>
      </c>
      <c r="H28" s="359">
        <v>562</v>
      </c>
      <c r="I28" s="359">
        <v>341</v>
      </c>
      <c r="J28" s="359">
        <v>215</v>
      </c>
      <c r="K28" s="359">
        <v>556</v>
      </c>
      <c r="L28" s="359">
        <v>314</v>
      </c>
      <c r="M28" s="359">
        <v>177</v>
      </c>
      <c r="N28" s="359">
        <v>491</v>
      </c>
      <c r="O28" s="359">
        <v>320</v>
      </c>
      <c r="P28" s="359">
        <v>167</v>
      </c>
      <c r="Q28" s="359">
        <v>487</v>
      </c>
      <c r="R28" s="359">
        <v>237</v>
      </c>
      <c r="S28" s="359">
        <v>156</v>
      </c>
      <c r="T28" s="359">
        <v>393</v>
      </c>
      <c r="U28" s="359">
        <v>266</v>
      </c>
      <c r="V28" s="359">
        <v>150</v>
      </c>
      <c r="W28" s="359">
        <f t="shared" si="0"/>
        <v>416</v>
      </c>
      <c r="Y28" s="362">
        <f t="shared" si="1"/>
        <v>12.236286919831224</v>
      </c>
      <c r="Z28" s="362">
        <f t="shared" si="2"/>
        <v>-3.8461538461538463</v>
      </c>
      <c r="AA28" s="362">
        <f t="shared" si="3"/>
        <v>5.8524173027989823</v>
      </c>
      <c r="AB28" s="362"/>
      <c r="AC28" s="359">
        <f t="shared" si="4"/>
        <v>-40.492170022371369</v>
      </c>
      <c r="AD28" s="359">
        <f t="shared" si="5"/>
        <v>-39.271255060728741</v>
      </c>
      <c r="AE28" s="359">
        <f t="shared" si="6"/>
        <v>-40.057636887608069</v>
      </c>
    </row>
    <row r="29" spans="1:31" s="342" customFormat="1" x14ac:dyDescent="0.25">
      <c r="A29" s="436" t="s">
        <v>460</v>
      </c>
      <c r="B29" s="436">
        <v>15</v>
      </c>
      <c r="C29" s="359">
        <v>4106</v>
      </c>
      <c r="D29" s="359">
        <v>2173</v>
      </c>
      <c r="E29" s="359">
        <v>6279</v>
      </c>
      <c r="F29" s="359">
        <v>3209</v>
      </c>
      <c r="G29" s="359">
        <v>1663</v>
      </c>
      <c r="H29" s="359">
        <v>4872</v>
      </c>
      <c r="I29" s="359">
        <v>2746</v>
      </c>
      <c r="J29" s="359">
        <v>1436</v>
      </c>
      <c r="K29" s="359">
        <v>4182</v>
      </c>
      <c r="L29" s="359">
        <v>2384</v>
      </c>
      <c r="M29" s="359">
        <v>1251</v>
      </c>
      <c r="N29" s="359">
        <v>3635</v>
      </c>
      <c r="O29" s="359">
        <v>2393</v>
      </c>
      <c r="P29" s="359">
        <v>1204</v>
      </c>
      <c r="Q29" s="359">
        <v>3597</v>
      </c>
      <c r="R29" s="359">
        <v>1909</v>
      </c>
      <c r="S29" s="359">
        <v>936</v>
      </c>
      <c r="T29" s="359">
        <v>2845</v>
      </c>
      <c r="U29" s="359">
        <v>1986</v>
      </c>
      <c r="V29" s="359">
        <v>930</v>
      </c>
      <c r="W29" s="359">
        <f t="shared" si="0"/>
        <v>2916</v>
      </c>
      <c r="Y29" s="362">
        <f t="shared" si="1"/>
        <v>4.0335254059717132</v>
      </c>
      <c r="Z29" s="362">
        <f t="shared" si="2"/>
        <v>-0.64102564102564097</v>
      </c>
      <c r="AA29" s="362">
        <f t="shared" si="3"/>
        <v>2.4956063268892792</v>
      </c>
      <c r="AB29" s="362"/>
      <c r="AC29" s="359">
        <f t="shared" si="4"/>
        <v>-51.631758402338043</v>
      </c>
      <c r="AD29" s="359">
        <f t="shared" si="5"/>
        <v>-57.202024850437184</v>
      </c>
      <c r="AE29" s="359">
        <f t="shared" si="6"/>
        <v>-53.5594839942666</v>
      </c>
    </row>
    <row r="30" spans="1:31" s="342" customFormat="1" x14ac:dyDescent="0.25">
      <c r="A30" s="436" t="s">
        <v>459</v>
      </c>
      <c r="B30" s="436">
        <v>19</v>
      </c>
      <c r="C30" s="359">
        <v>3276</v>
      </c>
      <c r="D30" s="359">
        <v>1556</v>
      </c>
      <c r="E30" s="359">
        <v>4832</v>
      </c>
      <c r="F30" s="359">
        <v>2395</v>
      </c>
      <c r="G30" s="359">
        <v>1202</v>
      </c>
      <c r="H30" s="359">
        <v>3597</v>
      </c>
      <c r="I30" s="359">
        <v>2302</v>
      </c>
      <c r="J30" s="359">
        <v>1161</v>
      </c>
      <c r="K30" s="359">
        <v>3463</v>
      </c>
      <c r="L30" s="359">
        <v>2097</v>
      </c>
      <c r="M30" s="359">
        <v>1053</v>
      </c>
      <c r="N30" s="359">
        <v>3150</v>
      </c>
      <c r="O30" s="359">
        <v>1838</v>
      </c>
      <c r="P30" s="359">
        <v>863</v>
      </c>
      <c r="Q30" s="359">
        <v>2701</v>
      </c>
      <c r="R30" s="359">
        <v>1516</v>
      </c>
      <c r="S30" s="359">
        <v>755</v>
      </c>
      <c r="T30" s="359">
        <v>2271</v>
      </c>
      <c r="U30" s="359">
        <v>1647</v>
      </c>
      <c r="V30" s="359">
        <v>836</v>
      </c>
      <c r="W30" s="359">
        <f t="shared" si="0"/>
        <v>2483</v>
      </c>
      <c r="Y30" s="362">
        <f t="shared" si="1"/>
        <v>8.6411609498680733</v>
      </c>
      <c r="Z30" s="362">
        <f t="shared" si="2"/>
        <v>10.728476821192052</v>
      </c>
      <c r="AA30" s="362">
        <f t="shared" si="3"/>
        <v>9.3350946719506815</v>
      </c>
      <c r="AB30" s="362"/>
      <c r="AC30" s="359">
        <f t="shared" si="4"/>
        <v>-49.72527472527473</v>
      </c>
      <c r="AD30" s="359">
        <f t="shared" si="5"/>
        <v>-46.272493573264782</v>
      </c>
      <c r="AE30" s="359">
        <f t="shared" si="6"/>
        <v>-48.61341059602649</v>
      </c>
    </row>
    <row r="31" spans="1:31" s="342" customFormat="1" x14ac:dyDescent="0.25">
      <c r="A31" s="436" t="s">
        <v>458</v>
      </c>
      <c r="B31" s="436">
        <v>18</v>
      </c>
      <c r="C31" s="359">
        <v>1503</v>
      </c>
      <c r="D31" s="359">
        <v>771</v>
      </c>
      <c r="E31" s="359">
        <v>2274</v>
      </c>
      <c r="F31" s="359">
        <v>1244</v>
      </c>
      <c r="G31" s="359">
        <v>656</v>
      </c>
      <c r="H31" s="359">
        <v>1900</v>
      </c>
      <c r="I31" s="359">
        <v>1113</v>
      </c>
      <c r="J31" s="359">
        <v>584</v>
      </c>
      <c r="K31" s="359">
        <v>1697</v>
      </c>
      <c r="L31" s="359">
        <v>908</v>
      </c>
      <c r="M31" s="359">
        <v>479</v>
      </c>
      <c r="N31" s="359">
        <v>1387</v>
      </c>
      <c r="O31" s="359">
        <v>859</v>
      </c>
      <c r="P31" s="359">
        <v>434</v>
      </c>
      <c r="Q31" s="359">
        <v>1293</v>
      </c>
      <c r="R31" s="359">
        <v>706</v>
      </c>
      <c r="S31" s="359">
        <v>394</v>
      </c>
      <c r="T31" s="359">
        <v>1100</v>
      </c>
      <c r="U31" s="359">
        <v>665</v>
      </c>
      <c r="V31" s="359">
        <v>341</v>
      </c>
      <c r="W31" s="359">
        <f t="shared" si="0"/>
        <v>1006</v>
      </c>
      <c r="Y31" s="362">
        <f t="shared" si="1"/>
        <v>-5.8073654390934841</v>
      </c>
      <c r="Z31" s="362">
        <f t="shared" si="2"/>
        <v>-13.451776649746192</v>
      </c>
      <c r="AA31" s="362">
        <f t="shared" si="3"/>
        <v>-8.545454545454545</v>
      </c>
      <c r="AB31" s="362"/>
      <c r="AC31" s="359">
        <f t="shared" si="4"/>
        <v>-55.755156353958746</v>
      </c>
      <c r="AD31" s="359">
        <f t="shared" si="5"/>
        <v>-55.771725032425422</v>
      </c>
      <c r="AE31" s="359">
        <f t="shared" si="6"/>
        <v>-55.760773966578711</v>
      </c>
    </row>
    <row r="32" spans="1:31" s="342" customFormat="1" x14ac:dyDescent="0.25">
      <c r="A32" s="436" t="s">
        <v>457</v>
      </c>
      <c r="B32" s="436">
        <v>13</v>
      </c>
      <c r="C32" s="359">
        <v>1051</v>
      </c>
      <c r="D32" s="359">
        <v>551</v>
      </c>
      <c r="E32" s="359">
        <v>1602</v>
      </c>
      <c r="F32" s="359">
        <v>837</v>
      </c>
      <c r="G32" s="359">
        <v>427</v>
      </c>
      <c r="H32" s="359">
        <v>1264</v>
      </c>
      <c r="I32" s="359">
        <v>666</v>
      </c>
      <c r="J32" s="359">
        <v>334</v>
      </c>
      <c r="K32" s="359">
        <v>1000</v>
      </c>
      <c r="L32" s="359">
        <v>588</v>
      </c>
      <c r="M32" s="359">
        <v>274</v>
      </c>
      <c r="N32" s="359">
        <v>862</v>
      </c>
      <c r="O32" s="359">
        <v>520</v>
      </c>
      <c r="P32" s="359">
        <v>244</v>
      </c>
      <c r="Q32" s="359">
        <v>764</v>
      </c>
      <c r="R32" s="359">
        <v>399</v>
      </c>
      <c r="S32" s="359">
        <v>198</v>
      </c>
      <c r="T32" s="359">
        <v>597</v>
      </c>
      <c r="U32" s="359">
        <v>367</v>
      </c>
      <c r="V32" s="359">
        <v>204</v>
      </c>
      <c r="W32" s="359">
        <f t="shared" si="0"/>
        <v>571</v>
      </c>
      <c r="Y32" s="362">
        <f t="shared" si="1"/>
        <v>-8.0200501253132828</v>
      </c>
      <c r="Z32" s="362">
        <f t="shared" si="2"/>
        <v>3.0303030303030303</v>
      </c>
      <c r="AA32" s="362">
        <f t="shared" si="3"/>
        <v>-4.3551088777219427</v>
      </c>
      <c r="AB32" s="362"/>
      <c r="AC32" s="359">
        <f t="shared" si="4"/>
        <v>-65.080875356803048</v>
      </c>
      <c r="AD32" s="359">
        <f t="shared" si="5"/>
        <v>-62.976406533575314</v>
      </c>
      <c r="AE32" s="359">
        <f t="shared" si="6"/>
        <v>-64.357053682896378</v>
      </c>
    </row>
    <row r="33" spans="1:31" s="342" customFormat="1" x14ac:dyDescent="0.25">
      <c r="A33" s="436" t="s">
        <v>456</v>
      </c>
      <c r="B33" s="436">
        <v>3</v>
      </c>
      <c r="C33" s="359">
        <v>910</v>
      </c>
      <c r="D33" s="359">
        <v>428</v>
      </c>
      <c r="E33" s="359">
        <v>1338</v>
      </c>
      <c r="F33" s="359">
        <v>847</v>
      </c>
      <c r="G33" s="359">
        <v>400</v>
      </c>
      <c r="H33" s="359">
        <v>1247</v>
      </c>
      <c r="I33" s="359">
        <v>668</v>
      </c>
      <c r="J33" s="359">
        <v>322</v>
      </c>
      <c r="K33" s="359">
        <v>990</v>
      </c>
      <c r="L33" s="359">
        <v>580</v>
      </c>
      <c r="M33" s="359">
        <v>287</v>
      </c>
      <c r="N33" s="359">
        <v>867</v>
      </c>
      <c r="O33" s="359">
        <v>558</v>
      </c>
      <c r="P33" s="359">
        <v>258</v>
      </c>
      <c r="Q33" s="359">
        <v>816</v>
      </c>
      <c r="R33" s="359">
        <v>463</v>
      </c>
      <c r="S33" s="359">
        <v>227</v>
      </c>
      <c r="T33" s="359">
        <v>690</v>
      </c>
      <c r="U33" s="359">
        <v>480</v>
      </c>
      <c r="V33" s="359">
        <v>241</v>
      </c>
      <c r="W33" s="359">
        <f t="shared" si="0"/>
        <v>721</v>
      </c>
      <c r="Y33" s="362">
        <f t="shared" si="1"/>
        <v>3.6717062634989204</v>
      </c>
      <c r="Z33" s="362">
        <f t="shared" si="2"/>
        <v>6.1674008810572687</v>
      </c>
      <c r="AA33" s="362">
        <f t="shared" si="3"/>
        <v>4.4927536231884062</v>
      </c>
      <c r="AB33" s="362"/>
      <c r="AC33" s="359">
        <f t="shared" si="4"/>
        <v>-47.252747252747248</v>
      </c>
      <c r="AD33" s="359">
        <f t="shared" si="5"/>
        <v>-43.691588785046733</v>
      </c>
      <c r="AE33" s="359">
        <f t="shared" si="6"/>
        <v>-46.1136023916293</v>
      </c>
    </row>
    <row r="34" spans="1:31" s="342" customFormat="1" x14ac:dyDescent="0.25">
      <c r="A34" s="436" t="s">
        <v>455</v>
      </c>
      <c r="B34" s="436">
        <v>18</v>
      </c>
      <c r="C34" s="359">
        <v>2491</v>
      </c>
      <c r="D34" s="359">
        <v>1177</v>
      </c>
      <c r="E34" s="359">
        <v>3668</v>
      </c>
      <c r="F34" s="359">
        <v>2060</v>
      </c>
      <c r="G34" s="359">
        <v>1012</v>
      </c>
      <c r="H34" s="359">
        <v>3072</v>
      </c>
      <c r="I34" s="359">
        <v>1776</v>
      </c>
      <c r="J34" s="359">
        <v>808</v>
      </c>
      <c r="K34" s="359">
        <v>2584</v>
      </c>
      <c r="L34" s="359">
        <v>1465</v>
      </c>
      <c r="M34" s="359">
        <v>697</v>
      </c>
      <c r="N34" s="359">
        <v>2162</v>
      </c>
      <c r="O34" s="359">
        <v>1364</v>
      </c>
      <c r="P34" s="359">
        <v>653</v>
      </c>
      <c r="Q34" s="359">
        <v>2017</v>
      </c>
      <c r="R34" s="359">
        <v>1240</v>
      </c>
      <c r="S34" s="359">
        <v>550</v>
      </c>
      <c r="T34" s="359">
        <v>1790</v>
      </c>
      <c r="U34" s="359">
        <v>1061</v>
      </c>
      <c r="V34" s="359">
        <v>511</v>
      </c>
      <c r="W34" s="359">
        <f t="shared" si="0"/>
        <v>1572</v>
      </c>
      <c r="Y34" s="362">
        <f t="shared" si="1"/>
        <v>-14.435483870967742</v>
      </c>
      <c r="Z34" s="362">
        <f t="shared" si="2"/>
        <v>-7.0909090909090908</v>
      </c>
      <c r="AA34" s="362">
        <f t="shared" si="3"/>
        <v>-12.17877094972067</v>
      </c>
      <c r="AB34" s="362"/>
      <c r="AC34" s="359">
        <f t="shared" si="4"/>
        <v>-57.406663990365317</v>
      </c>
      <c r="AD34" s="359">
        <f t="shared" si="5"/>
        <v>-56.584536958368737</v>
      </c>
      <c r="AE34" s="359">
        <f t="shared" si="6"/>
        <v>-57.142857142857139</v>
      </c>
    </row>
    <row r="35" spans="1:31" x14ac:dyDescent="0.25">
      <c r="A35" s="435" t="s">
        <v>454</v>
      </c>
      <c r="B35" s="435">
        <v>3</v>
      </c>
      <c r="C35" s="372">
        <v>579</v>
      </c>
      <c r="D35" s="372">
        <v>340</v>
      </c>
      <c r="E35" s="372">
        <v>919</v>
      </c>
      <c r="F35" s="372">
        <v>495</v>
      </c>
      <c r="G35" s="372">
        <v>255</v>
      </c>
      <c r="H35" s="372">
        <v>750</v>
      </c>
      <c r="I35" s="372">
        <v>453</v>
      </c>
      <c r="J35" s="372">
        <v>225</v>
      </c>
      <c r="K35" s="372">
        <v>678</v>
      </c>
      <c r="L35" s="372">
        <v>368</v>
      </c>
      <c r="M35" s="372">
        <v>183</v>
      </c>
      <c r="N35" s="372">
        <v>551</v>
      </c>
      <c r="O35" s="372">
        <v>293</v>
      </c>
      <c r="P35" s="372">
        <v>164</v>
      </c>
      <c r="Q35" s="372">
        <v>457</v>
      </c>
      <c r="R35" s="372">
        <v>218</v>
      </c>
      <c r="S35" s="372">
        <v>122</v>
      </c>
      <c r="T35" s="372">
        <v>340</v>
      </c>
      <c r="U35" s="372">
        <v>234</v>
      </c>
      <c r="V35" s="372">
        <v>123</v>
      </c>
      <c r="W35" s="372">
        <f t="shared" si="0"/>
        <v>357</v>
      </c>
      <c r="Y35" s="335">
        <f t="shared" si="1"/>
        <v>7.3394495412844041</v>
      </c>
      <c r="Z35" s="335">
        <f t="shared" si="2"/>
        <v>0.81967213114754101</v>
      </c>
      <c r="AA35" s="335">
        <f t="shared" si="3"/>
        <v>5</v>
      </c>
      <c r="AC35" s="372">
        <f t="shared" si="4"/>
        <v>-59.585492227979273</v>
      </c>
      <c r="AD35" s="372">
        <f t="shared" si="5"/>
        <v>-63.823529411764703</v>
      </c>
      <c r="AE35" s="372">
        <f t="shared" si="6"/>
        <v>-61.153427638737753</v>
      </c>
    </row>
    <row r="36" spans="1:31" s="342" customFormat="1" x14ac:dyDescent="0.25">
      <c r="A36" s="436" t="s">
        <v>453</v>
      </c>
      <c r="B36" s="436">
        <v>18</v>
      </c>
      <c r="C36" s="359">
        <v>942</v>
      </c>
      <c r="D36" s="359">
        <v>469</v>
      </c>
      <c r="E36" s="359">
        <v>1411</v>
      </c>
      <c r="F36" s="359">
        <v>790</v>
      </c>
      <c r="G36" s="359">
        <v>395</v>
      </c>
      <c r="H36" s="359">
        <v>1185</v>
      </c>
      <c r="I36" s="359">
        <v>680</v>
      </c>
      <c r="J36" s="359">
        <v>363</v>
      </c>
      <c r="K36" s="359">
        <v>1043</v>
      </c>
      <c r="L36" s="359">
        <v>585</v>
      </c>
      <c r="M36" s="359">
        <v>322</v>
      </c>
      <c r="N36" s="359">
        <v>907</v>
      </c>
      <c r="O36" s="359">
        <v>555</v>
      </c>
      <c r="P36" s="359">
        <v>350</v>
      </c>
      <c r="Q36" s="359">
        <v>905</v>
      </c>
      <c r="R36" s="359">
        <v>450</v>
      </c>
      <c r="S36" s="359">
        <v>292</v>
      </c>
      <c r="T36" s="359">
        <v>742</v>
      </c>
      <c r="U36" s="359">
        <v>439</v>
      </c>
      <c r="V36" s="359">
        <v>229</v>
      </c>
      <c r="W36" s="359">
        <f t="shared" si="0"/>
        <v>668</v>
      </c>
      <c r="Y36" s="362">
        <f t="shared" si="1"/>
        <v>-2.4444444444444446</v>
      </c>
      <c r="Z36" s="362">
        <f t="shared" si="2"/>
        <v>-21.575342465753426</v>
      </c>
      <c r="AA36" s="362">
        <f t="shared" si="3"/>
        <v>-9.9730458221024261</v>
      </c>
      <c r="AB36" s="362"/>
      <c r="AC36" s="359">
        <f t="shared" si="4"/>
        <v>-53.397027600849256</v>
      </c>
      <c r="AD36" s="359">
        <f t="shared" si="5"/>
        <v>-51.172707889125803</v>
      </c>
      <c r="AE36" s="359">
        <f t="shared" si="6"/>
        <v>-52.657689581856836</v>
      </c>
    </row>
    <row r="37" spans="1:31" s="342" customFormat="1" x14ac:dyDescent="0.25">
      <c r="A37" s="436" t="s">
        <v>452</v>
      </c>
      <c r="B37" s="436">
        <v>1</v>
      </c>
      <c r="C37" s="359">
        <v>624</v>
      </c>
      <c r="D37" s="359">
        <v>272</v>
      </c>
      <c r="E37" s="359">
        <v>896</v>
      </c>
      <c r="F37" s="359">
        <v>515</v>
      </c>
      <c r="G37" s="359">
        <v>250</v>
      </c>
      <c r="H37" s="359">
        <v>765</v>
      </c>
      <c r="I37" s="359">
        <v>443</v>
      </c>
      <c r="J37" s="359">
        <v>200</v>
      </c>
      <c r="K37" s="359">
        <v>643</v>
      </c>
      <c r="L37" s="359">
        <v>366</v>
      </c>
      <c r="M37" s="359">
        <v>183</v>
      </c>
      <c r="N37" s="359">
        <v>549</v>
      </c>
      <c r="O37" s="359">
        <v>326</v>
      </c>
      <c r="P37" s="359">
        <v>148</v>
      </c>
      <c r="Q37" s="359">
        <v>474</v>
      </c>
      <c r="R37" s="359">
        <v>272</v>
      </c>
      <c r="S37" s="359">
        <v>118</v>
      </c>
      <c r="T37" s="359">
        <v>390</v>
      </c>
      <c r="U37" s="359">
        <v>260</v>
      </c>
      <c r="V37" s="359">
        <v>145</v>
      </c>
      <c r="W37" s="359">
        <f t="shared" si="0"/>
        <v>405</v>
      </c>
      <c r="Y37" s="362">
        <f t="shared" si="1"/>
        <v>-4.4117647058823533</v>
      </c>
      <c r="Z37" s="362">
        <f t="shared" si="2"/>
        <v>22.881355932203391</v>
      </c>
      <c r="AA37" s="362">
        <f t="shared" si="3"/>
        <v>3.8461538461538463</v>
      </c>
      <c r="AB37" s="362"/>
      <c r="AC37" s="359">
        <f t="shared" si="4"/>
        <v>-58.333333333333336</v>
      </c>
      <c r="AD37" s="359">
        <f t="shared" si="5"/>
        <v>-46.691176470588239</v>
      </c>
      <c r="AE37" s="359">
        <f t="shared" si="6"/>
        <v>-54.799107142857139</v>
      </c>
    </row>
    <row r="38" spans="1:31" s="342" customFormat="1" x14ac:dyDescent="0.25">
      <c r="A38" s="436" t="s">
        <v>451</v>
      </c>
      <c r="B38" s="436">
        <v>19</v>
      </c>
      <c r="C38" s="359">
        <v>280</v>
      </c>
      <c r="D38" s="359">
        <v>115</v>
      </c>
      <c r="E38" s="359">
        <v>395</v>
      </c>
      <c r="F38" s="359">
        <v>266</v>
      </c>
      <c r="G38" s="359">
        <v>127</v>
      </c>
      <c r="H38" s="359">
        <v>393</v>
      </c>
      <c r="I38" s="359">
        <v>239</v>
      </c>
      <c r="J38" s="359">
        <v>126</v>
      </c>
      <c r="K38" s="359">
        <v>365</v>
      </c>
      <c r="L38" s="359">
        <v>201</v>
      </c>
      <c r="M38" s="359">
        <v>119</v>
      </c>
      <c r="N38" s="359">
        <v>320</v>
      </c>
      <c r="O38" s="359">
        <v>197</v>
      </c>
      <c r="P38" s="359">
        <v>92</v>
      </c>
      <c r="Q38" s="359">
        <v>289</v>
      </c>
      <c r="R38" s="359">
        <v>164</v>
      </c>
      <c r="S38" s="359">
        <v>67</v>
      </c>
      <c r="T38" s="359">
        <v>231</v>
      </c>
      <c r="U38" s="359">
        <v>159</v>
      </c>
      <c r="V38" s="359">
        <v>74</v>
      </c>
      <c r="W38" s="359">
        <f t="shared" si="0"/>
        <v>233</v>
      </c>
      <c r="Y38" s="362">
        <f t="shared" si="1"/>
        <v>-3.0487804878048781</v>
      </c>
      <c r="Z38" s="362">
        <f t="shared" si="2"/>
        <v>10.44776119402985</v>
      </c>
      <c r="AA38" s="362">
        <f t="shared" si="3"/>
        <v>0.86580086580086579</v>
      </c>
      <c r="AB38" s="362"/>
      <c r="AC38" s="359">
        <f t="shared" si="4"/>
        <v>-43.214285714285715</v>
      </c>
      <c r="AD38" s="359">
        <f t="shared" si="5"/>
        <v>-35.652173913043477</v>
      </c>
      <c r="AE38" s="359">
        <f t="shared" si="6"/>
        <v>-41.012658227848107</v>
      </c>
    </row>
    <row r="39" spans="1:31" s="342" customFormat="1" x14ac:dyDescent="0.25">
      <c r="A39" s="436" t="s">
        <v>450</v>
      </c>
      <c r="B39" s="436">
        <v>11</v>
      </c>
      <c r="C39" s="359">
        <v>166</v>
      </c>
      <c r="D39" s="359">
        <v>65</v>
      </c>
      <c r="E39" s="359">
        <v>231</v>
      </c>
      <c r="F39" s="359">
        <v>163</v>
      </c>
      <c r="G39" s="359">
        <v>83</v>
      </c>
      <c r="H39" s="359">
        <v>246</v>
      </c>
      <c r="I39" s="359">
        <v>138</v>
      </c>
      <c r="J39" s="359">
        <v>71</v>
      </c>
      <c r="K39" s="359">
        <v>209</v>
      </c>
      <c r="L39" s="359">
        <v>137</v>
      </c>
      <c r="M39" s="359">
        <v>57</v>
      </c>
      <c r="N39" s="359">
        <v>194</v>
      </c>
      <c r="O39" s="359">
        <v>105</v>
      </c>
      <c r="P39" s="359">
        <v>40</v>
      </c>
      <c r="Q39" s="359">
        <v>145</v>
      </c>
      <c r="R39" s="359">
        <v>65</v>
      </c>
      <c r="S39" s="359">
        <v>28</v>
      </c>
      <c r="T39" s="359">
        <v>93</v>
      </c>
      <c r="U39" s="359">
        <v>63</v>
      </c>
      <c r="V39" s="359">
        <v>38</v>
      </c>
      <c r="W39" s="359">
        <f t="shared" si="0"/>
        <v>101</v>
      </c>
      <c r="Y39" s="362">
        <f t="shared" si="1"/>
        <v>-3.0769230769230771</v>
      </c>
      <c r="Z39" s="362">
        <f t="shared" si="2"/>
        <v>35.714285714285715</v>
      </c>
      <c r="AA39" s="362">
        <f t="shared" si="3"/>
        <v>8.6021505376344098</v>
      </c>
      <c r="AB39" s="362"/>
      <c r="AC39" s="359">
        <f t="shared" si="4"/>
        <v>-62.048192771084345</v>
      </c>
      <c r="AD39" s="359">
        <f t="shared" si="5"/>
        <v>-41.53846153846154</v>
      </c>
      <c r="AE39" s="359">
        <f t="shared" si="6"/>
        <v>-56.277056277056282</v>
      </c>
    </row>
    <row r="40" spans="1:31" s="342" customFormat="1" x14ac:dyDescent="0.25">
      <c r="A40" s="436" t="s">
        <v>449</v>
      </c>
      <c r="B40" s="436">
        <v>8</v>
      </c>
      <c r="C40" s="359">
        <v>474</v>
      </c>
      <c r="D40" s="359">
        <v>259</v>
      </c>
      <c r="E40" s="359">
        <v>733</v>
      </c>
      <c r="F40" s="359">
        <v>439</v>
      </c>
      <c r="G40" s="359">
        <v>212</v>
      </c>
      <c r="H40" s="359">
        <v>651</v>
      </c>
      <c r="I40" s="359">
        <v>382</v>
      </c>
      <c r="J40" s="359">
        <v>204</v>
      </c>
      <c r="K40" s="359">
        <v>586</v>
      </c>
      <c r="L40" s="359">
        <v>391</v>
      </c>
      <c r="M40" s="359">
        <v>193</v>
      </c>
      <c r="N40" s="359">
        <v>584</v>
      </c>
      <c r="O40" s="359">
        <v>304</v>
      </c>
      <c r="P40" s="359">
        <v>185</v>
      </c>
      <c r="Q40" s="359">
        <v>489</v>
      </c>
      <c r="R40" s="359">
        <v>272</v>
      </c>
      <c r="S40" s="359">
        <v>156</v>
      </c>
      <c r="T40" s="359">
        <v>428</v>
      </c>
      <c r="U40" s="359">
        <v>274</v>
      </c>
      <c r="V40" s="359">
        <v>134</v>
      </c>
      <c r="W40" s="359">
        <f t="shared" si="0"/>
        <v>408</v>
      </c>
      <c r="Y40" s="362">
        <f t="shared" si="1"/>
        <v>0.73529411764705876</v>
      </c>
      <c r="Z40" s="362">
        <f t="shared" si="2"/>
        <v>-14.102564102564102</v>
      </c>
      <c r="AA40" s="362">
        <f t="shared" si="3"/>
        <v>-4.6728971962616823</v>
      </c>
      <c r="AB40" s="362"/>
      <c r="AC40" s="359">
        <f t="shared" si="4"/>
        <v>-42.194092827004219</v>
      </c>
      <c r="AD40" s="359">
        <f t="shared" si="5"/>
        <v>-48.262548262548258</v>
      </c>
      <c r="AE40" s="359">
        <f t="shared" si="6"/>
        <v>-44.33833560709413</v>
      </c>
    </row>
    <row r="41" spans="1:31" s="342" customFormat="1" x14ac:dyDescent="0.25">
      <c r="A41" s="436" t="s">
        <v>448</v>
      </c>
      <c r="B41" s="436">
        <v>9</v>
      </c>
      <c r="C41" s="359">
        <v>1410</v>
      </c>
      <c r="D41" s="359">
        <v>718</v>
      </c>
      <c r="E41" s="359">
        <v>2128</v>
      </c>
      <c r="F41" s="359">
        <v>1165</v>
      </c>
      <c r="G41" s="359">
        <v>620</v>
      </c>
      <c r="H41" s="359">
        <v>1785</v>
      </c>
      <c r="I41" s="359">
        <v>1010</v>
      </c>
      <c r="J41" s="359">
        <v>610</v>
      </c>
      <c r="K41" s="359">
        <v>1620</v>
      </c>
      <c r="L41" s="359">
        <v>855</v>
      </c>
      <c r="M41" s="359">
        <v>492</v>
      </c>
      <c r="N41" s="359">
        <v>1347</v>
      </c>
      <c r="O41" s="359">
        <v>803</v>
      </c>
      <c r="P41" s="359">
        <v>485</v>
      </c>
      <c r="Q41" s="359">
        <v>1288</v>
      </c>
      <c r="R41" s="359">
        <v>658</v>
      </c>
      <c r="S41" s="359">
        <v>419</v>
      </c>
      <c r="T41" s="359">
        <v>1077</v>
      </c>
      <c r="U41" s="359">
        <v>650</v>
      </c>
      <c r="V41" s="359">
        <v>397</v>
      </c>
      <c r="W41" s="359">
        <f t="shared" ref="W41:W72" si="7">U41+V41</f>
        <v>1047</v>
      </c>
      <c r="Y41" s="362">
        <f t="shared" ref="Y41:Y72" si="8">(U41-R41)/R41*100</f>
        <v>-1.21580547112462</v>
      </c>
      <c r="Z41" s="362">
        <f t="shared" ref="Z41:Z72" si="9">(V41-S41)/S41*100</f>
        <v>-5.2505966587112169</v>
      </c>
      <c r="AA41" s="362">
        <f t="shared" ref="AA41:AA72" si="10">(W41-T41)/T41*100</f>
        <v>-2.785515320334262</v>
      </c>
      <c r="AB41" s="362"/>
      <c r="AC41" s="359">
        <f t="shared" ref="AC41:AC72" si="11">(U41-C41)/C41*100</f>
        <v>-53.900709219858157</v>
      </c>
      <c r="AD41" s="359">
        <f t="shared" ref="AD41:AD72" si="12">(V41-D41)/D41*100</f>
        <v>-44.707520891364908</v>
      </c>
      <c r="AE41" s="359">
        <f t="shared" ref="AE41:AE72" si="13">(W41-E41)/E41*100</f>
        <v>-50.798872180451127</v>
      </c>
    </row>
    <row r="42" spans="1:31" s="342" customFormat="1" x14ac:dyDescent="0.25">
      <c r="A42" s="436" t="s">
        <v>447</v>
      </c>
      <c r="B42" s="436">
        <v>16</v>
      </c>
      <c r="C42" s="359">
        <v>1782</v>
      </c>
      <c r="D42" s="359">
        <v>902</v>
      </c>
      <c r="E42" s="359">
        <v>2684</v>
      </c>
      <c r="F42" s="359">
        <v>1478</v>
      </c>
      <c r="G42" s="359">
        <v>811</v>
      </c>
      <c r="H42" s="359">
        <v>2289</v>
      </c>
      <c r="I42" s="359">
        <v>1320</v>
      </c>
      <c r="J42" s="359">
        <v>686</v>
      </c>
      <c r="K42" s="359">
        <v>2006</v>
      </c>
      <c r="L42" s="359">
        <v>1056</v>
      </c>
      <c r="M42" s="359">
        <v>509</v>
      </c>
      <c r="N42" s="359">
        <v>1565</v>
      </c>
      <c r="O42" s="359">
        <v>953</v>
      </c>
      <c r="P42" s="359">
        <v>470</v>
      </c>
      <c r="Q42" s="359">
        <v>1423</v>
      </c>
      <c r="R42" s="359">
        <v>748</v>
      </c>
      <c r="S42" s="359">
        <v>385</v>
      </c>
      <c r="T42" s="359">
        <v>1133</v>
      </c>
      <c r="U42" s="359">
        <v>722</v>
      </c>
      <c r="V42" s="359">
        <v>366</v>
      </c>
      <c r="W42" s="359">
        <f t="shared" si="7"/>
        <v>1088</v>
      </c>
      <c r="Y42" s="362">
        <f t="shared" si="8"/>
        <v>-3.4759358288770055</v>
      </c>
      <c r="Z42" s="362">
        <f t="shared" si="9"/>
        <v>-4.9350649350649354</v>
      </c>
      <c r="AA42" s="362">
        <f t="shared" si="10"/>
        <v>-3.9717563989408649</v>
      </c>
      <c r="AB42" s="362"/>
      <c r="AC42" s="359">
        <f t="shared" si="11"/>
        <v>-59.483726150392812</v>
      </c>
      <c r="AD42" s="359">
        <f t="shared" si="12"/>
        <v>-59.423503325942349</v>
      </c>
      <c r="AE42" s="359">
        <f t="shared" si="13"/>
        <v>-59.463487332339795</v>
      </c>
    </row>
    <row r="43" spans="1:31" s="342" customFormat="1" x14ac:dyDescent="0.25">
      <c r="A43" s="436" t="s">
        <v>446</v>
      </c>
      <c r="B43" s="436">
        <v>8</v>
      </c>
      <c r="C43" s="359">
        <v>570</v>
      </c>
      <c r="D43" s="359">
        <v>228</v>
      </c>
      <c r="E43" s="359">
        <v>798</v>
      </c>
      <c r="F43" s="359">
        <v>477</v>
      </c>
      <c r="G43" s="359">
        <v>211</v>
      </c>
      <c r="H43" s="359">
        <v>688</v>
      </c>
      <c r="I43" s="359">
        <v>407</v>
      </c>
      <c r="J43" s="359">
        <v>181</v>
      </c>
      <c r="K43" s="359">
        <v>588</v>
      </c>
      <c r="L43" s="359">
        <v>339</v>
      </c>
      <c r="M43" s="359">
        <v>135</v>
      </c>
      <c r="N43" s="359">
        <v>474</v>
      </c>
      <c r="O43" s="359">
        <v>307</v>
      </c>
      <c r="P43" s="359">
        <v>139</v>
      </c>
      <c r="Q43" s="359">
        <v>446</v>
      </c>
      <c r="R43" s="359">
        <v>254</v>
      </c>
      <c r="S43" s="359">
        <v>141</v>
      </c>
      <c r="T43" s="359">
        <v>395</v>
      </c>
      <c r="U43" s="359">
        <v>245</v>
      </c>
      <c r="V43" s="359">
        <v>132</v>
      </c>
      <c r="W43" s="359">
        <f t="shared" si="7"/>
        <v>377</v>
      </c>
      <c r="Y43" s="362">
        <f t="shared" si="8"/>
        <v>-3.5433070866141732</v>
      </c>
      <c r="Z43" s="362">
        <f t="shared" si="9"/>
        <v>-6.3829787234042552</v>
      </c>
      <c r="AA43" s="362">
        <f t="shared" si="10"/>
        <v>-4.556962025316456</v>
      </c>
      <c r="AB43" s="362"/>
      <c r="AC43" s="359">
        <f t="shared" si="11"/>
        <v>-57.017543859649123</v>
      </c>
      <c r="AD43" s="359">
        <f t="shared" si="12"/>
        <v>-42.105263157894733</v>
      </c>
      <c r="AE43" s="359">
        <f t="shared" si="13"/>
        <v>-52.756892230576447</v>
      </c>
    </row>
    <row r="44" spans="1:31" s="342" customFormat="1" x14ac:dyDescent="0.25">
      <c r="A44" s="436" t="s">
        <v>445</v>
      </c>
      <c r="B44" s="436">
        <v>12</v>
      </c>
      <c r="C44" s="359">
        <v>1938</v>
      </c>
      <c r="D44" s="359">
        <v>1091</v>
      </c>
      <c r="E44" s="359">
        <v>3029</v>
      </c>
      <c r="F44" s="359">
        <v>1636</v>
      </c>
      <c r="G44" s="359">
        <v>966</v>
      </c>
      <c r="H44" s="359">
        <v>2602</v>
      </c>
      <c r="I44" s="359">
        <v>1474</v>
      </c>
      <c r="J44" s="359">
        <v>809</v>
      </c>
      <c r="K44" s="359">
        <v>2283</v>
      </c>
      <c r="L44" s="359">
        <v>1172</v>
      </c>
      <c r="M44" s="359">
        <v>610</v>
      </c>
      <c r="N44" s="359">
        <v>1782</v>
      </c>
      <c r="O44" s="359">
        <v>1062</v>
      </c>
      <c r="P44" s="359">
        <v>603</v>
      </c>
      <c r="Q44" s="359">
        <v>1665</v>
      </c>
      <c r="R44" s="359">
        <v>980</v>
      </c>
      <c r="S44" s="359">
        <v>519</v>
      </c>
      <c r="T44" s="359">
        <v>1499</v>
      </c>
      <c r="U44" s="359">
        <v>832</v>
      </c>
      <c r="V44" s="359">
        <v>442</v>
      </c>
      <c r="W44" s="359">
        <f t="shared" si="7"/>
        <v>1274</v>
      </c>
      <c r="Y44" s="362">
        <f t="shared" si="8"/>
        <v>-15.102040816326531</v>
      </c>
      <c r="Z44" s="362">
        <f t="shared" si="9"/>
        <v>-14.836223506743737</v>
      </c>
      <c r="AA44" s="362">
        <f t="shared" si="10"/>
        <v>-15.010006671114077</v>
      </c>
      <c r="AB44" s="362"/>
      <c r="AC44" s="359">
        <f t="shared" si="11"/>
        <v>-57.069143446852422</v>
      </c>
      <c r="AD44" s="359">
        <f t="shared" si="12"/>
        <v>-59.486709440879928</v>
      </c>
      <c r="AE44" s="359">
        <f t="shared" si="13"/>
        <v>-57.939914163090137</v>
      </c>
    </row>
    <row r="45" spans="1:31" s="342" customFormat="1" x14ac:dyDescent="0.25">
      <c r="A45" s="436" t="s">
        <v>444</v>
      </c>
      <c r="B45" s="436">
        <v>7</v>
      </c>
      <c r="C45" s="359">
        <v>1119</v>
      </c>
      <c r="D45" s="359">
        <v>638</v>
      </c>
      <c r="E45" s="359">
        <v>1757</v>
      </c>
      <c r="F45" s="359">
        <v>910</v>
      </c>
      <c r="G45" s="359">
        <v>550</v>
      </c>
      <c r="H45" s="359">
        <v>1460</v>
      </c>
      <c r="I45" s="359">
        <v>771</v>
      </c>
      <c r="J45" s="359">
        <v>463</v>
      </c>
      <c r="K45" s="359">
        <v>1234</v>
      </c>
      <c r="L45" s="359">
        <v>636</v>
      </c>
      <c r="M45" s="359">
        <v>396</v>
      </c>
      <c r="N45" s="359">
        <v>1032</v>
      </c>
      <c r="O45" s="359">
        <v>558</v>
      </c>
      <c r="P45" s="359">
        <v>392</v>
      </c>
      <c r="Q45" s="359">
        <v>950</v>
      </c>
      <c r="R45" s="359">
        <v>562</v>
      </c>
      <c r="S45" s="359">
        <v>359</v>
      </c>
      <c r="T45" s="359">
        <v>921</v>
      </c>
      <c r="U45" s="359">
        <v>654</v>
      </c>
      <c r="V45" s="359">
        <v>444</v>
      </c>
      <c r="W45" s="359">
        <f t="shared" si="7"/>
        <v>1098</v>
      </c>
      <c r="Y45" s="362">
        <f t="shared" si="8"/>
        <v>16.370106761565836</v>
      </c>
      <c r="Z45" s="362">
        <f t="shared" si="9"/>
        <v>23.676880222841227</v>
      </c>
      <c r="AA45" s="362">
        <f t="shared" si="10"/>
        <v>19.218241042345277</v>
      </c>
      <c r="AB45" s="362"/>
      <c r="AC45" s="359">
        <f t="shared" si="11"/>
        <v>-41.55495978552279</v>
      </c>
      <c r="AD45" s="359">
        <f t="shared" si="12"/>
        <v>-30.407523510971785</v>
      </c>
      <c r="AE45" s="359">
        <f t="shared" si="13"/>
        <v>-37.507114399544676</v>
      </c>
    </row>
    <row r="46" spans="1:31" s="342" customFormat="1" x14ac:dyDescent="0.25">
      <c r="A46" s="436" t="s">
        <v>443</v>
      </c>
      <c r="B46" s="436">
        <v>6</v>
      </c>
      <c r="C46" s="359">
        <v>117</v>
      </c>
      <c r="D46" s="359">
        <v>52</v>
      </c>
      <c r="E46" s="359">
        <v>169</v>
      </c>
      <c r="F46" s="359">
        <v>89</v>
      </c>
      <c r="G46" s="359">
        <v>56</v>
      </c>
      <c r="H46" s="359">
        <v>145</v>
      </c>
      <c r="I46" s="359">
        <v>95</v>
      </c>
      <c r="J46" s="359">
        <v>55</v>
      </c>
      <c r="K46" s="359">
        <v>150</v>
      </c>
      <c r="L46" s="359">
        <v>84</v>
      </c>
      <c r="M46" s="359">
        <v>40</v>
      </c>
      <c r="N46" s="359">
        <v>124</v>
      </c>
      <c r="O46" s="359">
        <v>63</v>
      </c>
      <c r="P46" s="359">
        <v>40</v>
      </c>
      <c r="Q46" s="359">
        <v>103</v>
      </c>
      <c r="R46" s="359">
        <v>48</v>
      </c>
      <c r="S46" s="359">
        <v>33</v>
      </c>
      <c r="T46" s="359">
        <v>81</v>
      </c>
      <c r="U46" s="359">
        <v>59</v>
      </c>
      <c r="V46" s="359">
        <v>39</v>
      </c>
      <c r="W46" s="359">
        <f t="shared" si="7"/>
        <v>98</v>
      </c>
      <c r="Y46" s="362">
        <f t="shared" si="8"/>
        <v>22.916666666666664</v>
      </c>
      <c r="Z46" s="362">
        <f t="shared" si="9"/>
        <v>18.181818181818183</v>
      </c>
      <c r="AA46" s="362">
        <f t="shared" si="10"/>
        <v>20.987654320987652</v>
      </c>
      <c r="AB46" s="362"/>
      <c r="AC46" s="359">
        <f t="shared" si="11"/>
        <v>-49.572649572649574</v>
      </c>
      <c r="AD46" s="359">
        <f t="shared" si="12"/>
        <v>-25</v>
      </c>
      <c r="AE46" s="359">
        <f t="shared" si="13"/>
        <v>-42.011834319526628</v>
      </c>
    </row>
    <row r="47" spans="1:31" s="342" customFormat="1" x14ac:dyDescent="0.25">
      <c r="A47" s="436" t="s">
        <v>442</v>
      </c>
      <c r="B47" s="436">
        <v>9</v>
      </c>
      <c r="C47" s="359">
        <v>400</v>
      </c>
      <c r="D47" s="359">
        <v>198</v>
      </c>
      <c r="E47" s="359">
        <v>598</v>
      </c>
      <c r="F47" s="359">
        <v>366</v>
      </c>
      <c r="G47" s="359">
        <v>179</v>
      </c>
      <c r="H47" s="359">
        <v>545</v>
      </c>
      <c r="I47" s="359">
        <v>361</v>
      </c>
      <c r="J47" s="359">
        <v>194</v>
      </c>
      <c r="K47" s="359">
        <v>555</v>
      </c>
      <c r="L47" s="359">
        <v>303</v>
      </c>
      <c r="M47" s="359">
        <v>166</v>
      </c>
      <c r="N47" s="359">
        <v>469</v>
      </c>
      <c r="O47" s="359">
        <v>251</v>
      </c>
      <c r="P47" s="359">
        <v>130</v>
      </c>
      <c r="Q47" s="359">
        <v>381</v>
      </c>
      <c r="R47" s="359">
        <v>219</v>
      </c>
      <c r="S47" s="359">
        <v>117</v>
      </c>
      <c r="T47" s="359">
        <v>336</v>
      </c>
      <c r="U47" s="359">
        <v>203</v>
      </c>
      <c r="V47" s="359">
        <v>114</v>
      </c>
      <c r="W47" s="359">
        <f t="shared" si="7"/>
        <v>317</v>
      </c>
      <c r="Y47" s="362">
        <f t="shared" si="8"/>
        <v>-7.3059360730593603</v>
      </c>
      <c r="Z47" s="362">
        <f t="shared" si="9"/>
        <v>-2.5641025641025639</v>
      </c>
      <c r="AA47" s="362">
        <f t="shared" si="10"/>
        <v>-5.6547619047619051</v>
      </c>
      <c r="AB47" s="362"/>
      <c r="AC47" s="359">
        <f t="shared" si="11"/>
        <v>-49.25</v>
      </c>
      <c r="AD47" s="359">
        <f t="shared" si="12"/>
        <v>-42.424242424242422</v>
      </c>
      <c r="AE47" s="359">
        <f t="shared" si="13"/>
        <v>-46.989966555183948</v>
      </c>
    </row>
    <row r="48" spans="1:31" s="342" customFormat="1" x14ac:dyDescent="0.25">
      <c r="A48" s="436" t="s">
        <v>441</v>
      </c>
      <c r="B48" s="436">
        <v>7</v>
      </c>
      <c r="C48" s="359">
        <v>338</v>
      </c>
      <c r="D48" s="359">
        <v>181</v>
      </c>
      <c r="E48" s="359">
        <v>519</v>
      </c>
      <c r="F48" s="359">
        <v>340</v>
      </c>
      <c r="G48" s="359">
        <v>188</v>
      </c>
      <c r="H48" s="359">
        <v>528</v>
      </c>
      <c r="I48" s="359">
        <v>300</v>
      </c>
      <c r="J48" s="359">
        <v>158</v>
      </c>
      <c r="K48" s="359">
        <v>458</v>
      </c>
      <c r="L48" s="359">
        <v>238</v>
      </c>
      <c r="M48" s="359">
        <v>135</v>
      </c>
      <c r="N48" s="359">
        <v>373</v>
      </c>
      <c r="O48" s="359">
        <v>184</v>
      </c>
      <c r="P48" s="359">
        <v>96</v>
      </c>
      <c r="Q48" s="359">
        <v>280</v>
      </c>
      <c r="R48" s="359">
        <v>124</v>
      </c>
      <c r="S48" s="359">
        <v>98</v>
      </c>
      <c r="T48" s="359">
        <v>222</v>
      </c>
      <c r="U48" s="359">
        <v>170</v>
      </c>
      <c r="V48" s="359">
        <v>108</v>
      </c>
      <c r="W48" s="359">
        <f t="shared" si="7"/>
        <v>278</v>
      </c>
      <c r="Y48" s="362">
        <f t="shared" si="8"/>
        <v>37.096774193548384</v>
      </c>
      <c r="Z48" s="362">
        <f t="shared" si="9"/>
        <v>10.204081632653061</v>
      </c>
      <c r="AA48" s="362">
        <f t="shared" si="10"/>
        <v>25.225225225225223</v>
      </c>
      <c r="AB48" s="362"/>
      <c r="AC48" s="359">
        <f t="shared" si="11"/>
        <v>-49.704142011834321</v>
      </c>
      <c r="AD48" s="359">
        <f t="shared" si="12"/>
        <v>-40.331491712707184</v>
      </c>
      <c r="AE48" s="359">
        <f t="shared" si="13"/>
        <v>-46.435452793834301</v>
      </c>
    </row>
    <row r="49" spans="1:31" s="342" customFormat="1" x14ac:dyDescent="0.25">
      <c r="A49" s="436" t="s">
        <v>440</v>
      </c>
      <c r="B49" s="436">
        <v>14</v>
      </c>
      <c r="C49" s="359">
        <v>286</v>
      </c>
      <c r="D49" s="359">
        <v>155</v>
      </c>
      <c r="E49" s="359">
        <v>441</v>
      </c>
      <c r="F49" s="359">
        <v>208</v>
      </c>
      <c r="G49" s="359">
        <v>126</v>
      </c>
      <c r="H49" s="359">
        <v>334</v>
      </c>
      <c r="I49" s="359">
        <v>214</v>
      </c>
      <c r="J49" s="359">
        <v>115</v>
      </c>
      <c r="K49" s="359">
        <v>329</v>
      </c>
      <c r="L49" s="359">
        <v>149</v>
      </c>
      <c r="M49" s="359">
        <v>82</v>
      </c>
      <c r="N49" s="359">
        <v>231</v>
      </c>
      <c r="O49" s="359">
        <v>144</v>
      </c>
      <c r="P49" s="359">
        <v>56</v>
      </c>
      <c r="Q49" s="359">
        <v>200</v>
      </c>
      <c r="R49" s="359">
        <v>118</v>
      </c>
      <c r="S49" s="359">
        <v>40</v>
      </c>
      <c r="T49" s="359">
        <v>158</v>
      </c>
      <c r="U49" s="359">
        <v>121</v>
      </c>
      <c r="V49" s="359">
        <v>44</v>
      </c>
      <c r="W49" s="359">
        <f t="shared" si="7"/>
        <v>165</v>
      </c>
      <c r="Y49" s="362">
        <f t="shared" si="8"/>
        <v>2.5423728813559325</v>
      </c>
      <c r="Z49" s="362">
        <f t="shared" si="9"/>
        <v>10</v>
      </c>
      <c r="AA49" s="362">
        <f t="shared" si="10"/>
        <v>4.4303797468354427</v>
      </c>
      <c r="AB49" s="362"/>
      <c r="AC49" s="359">
        <f t="shared" si="11"/>
        <v>-57.692307692307686</v>
      </c>
      <c r="AD49" s="359">
        <f t="shared" si="12"/>
        <v>-71.612903225806463</v>
      </c>
      <c r="AE49" s="359">
        <f t="shared" si="13"/>
        <v>-62.585034013605444</v>
      </c>
    </row>
    <row r="50" spans="1:31" s="342" customFormat="1" x14ac:dyDescent="0.25">
      <c r="A50" s="436" t="s">
        <v>439</v>
      </c>
      <c r="B50" s="436">
        <v>13</v>
      </c>
      <c r="C50" s="359">
        <v>935</v>
      </c>
      <c r="D50" s="359">
        <v>450</v>
      </c>
      <c r="E50" s="359">
        <v>1385</v>
      </c>
      <c r="F50" s="359">
        <v>764</v>
      </c>
      <c r="G50" s="359">
        <v>394</v>
      </c>
      <c r="H50" s="359">
        <v>1158</v>
      </c>
      <c r="I50" s="359">
        <v>600</v>
      </c>
      <c r="J50" s="359">
        <v>322</v>
      </c>
      <c r="K50" s="359">
        <v>922</v>
      </c>
      <c r="L50" s="359">
        <v>474</v>
      </c>
      <c r="M50" s="359">
        <v>246</v>
      </c>
      <c r="N50" s="359">
        <v>720</v>
      </c>
      <c r="O50" s="359">
        <v>422</v>
      </c>
      <c r="P50" s="359">
        <v>222</v>
      </c>
      <c r="Q50" s="359">
        <v>644</v>
      </c>
      <c r="R50" s="359">
        <v>357</v>
      </c>
      <c r="S50" s="359">
        <v>178</v>
      </c>
      <c r="T50" s="359">
        <v>535</v>
      </c>
      <c r="U50" s="359">
        <v>287</v>
      </c>
      <c r="V50" s="359">
        <v>133</v>
      </c>
      <c r="W50" s="359">
        <f t="shared" si="7"/>
        <v>420</v>
      </c>
      <c r="Y50" s="362">
        <f t="shared" si="8"/>
        <v>-19.607843137254903</v>
      </c>
      <c r="Z50" s="362">
        <f t="shared" si="9"/>
        <v>-25.280898876404496</v>
      </c>
      <c r="AA50" s="362">
        <f t="shared" si="10"/>
        <v>-21.495327102803738</v>
      </c>
      <c r="AB50" s="362"/>
      <c r="AC50" s="359">
        <f t="shared" si="11"/>
        <v>-69.304812834224592</v>
      </c>
      <c r="AD50" s="359">
        <f t="shared" si="12"/>
        <v>-70.444444444444443</v>
      </c>
      <c r="AE50" s="359">
        <f t="shared" si="13"/>
        <v>-69.675090252707577</v>
      </c>
    </row>
    <row r="51" spans="1:31" s="342" customFormat="1" x14ac:dyDescent="0.25">
      <c r="A51" s="436" t="s">
        <v>438</v>
      </c>
      <c r="B51" s="436">
        <v>7</v>
      </c>
      <c r="C51" s="359">
        <v>294</v>
      </c>
      <c r="D51" s="359">
        <v>228</v>
      </c>
      <c r="E51" s="359">
        <v>522</v>
      </c>
      <c r="F51" s="359">
        <v>237</v>
      </c>
      <c r="G51" s="359">
        <v>185</v>
      </c>
      <c r="H51" s="359">
        <v>422</v>
      </c>
      <c r="I51" s="359">
        <v>175</v>
      </c>
      <c r="J51" s="359">
        <v>137</v>
      </c>
      <c r="K51" s="359">
        <v>312</v>
      </c>
      <c r="L51" s="359">
        <v>183</v>
      </c>
      <c r="M51" s="359">
        <v>140</v>
      </c>
      <c r="N51" s="359">
        <v>323</v>
      </c>
      <c r="O51" s="359">
        <v>128</v>
      </c>
      <c r="P51" s="359">
        <v>106</v>
      </c>
      <c r="Q51" s="359">
        <v>234</v>
      </c>
      <c r="R51" s="359">
        <v>125</v>
      </c>
      <c r="S51" s="359">
        <v>96</v>
      </c>
      <c r="T51" s="359">
        <v>221</v>
      </c>
      <c r="U51" s="359">
        <v>153</v>
      </c>
      <c r="V51" s="359">
        <v>99</v>
      </c>
      <c r="W51" s="359">
        <f t="shared" si="7"/>
        <v>252</v>
      </c>
      <c r="Y51" s="362">
        <f t="shared" si="8"/>
        <v>22.400000000000002</v>
      </c>
      <c r="Z51" s="362">
        <f t="shared" si="9"/>
        <v>3.125</v>
      </c>
      <c r="AA51" s="362">
        <f t="shared" si="10"/>
        <v>14.027149321266968</v>
      </c>
      <c r="AB51" s="362"/>
      <c r="AC51" s="359">
        <f t="shared" si="11"/>
        <v>-47.959183673469383</v>
      </c>
      <c r="AD51" s="359">
        <f t="shared" si="12"/>
        <v>-56.578947368421048</v>
      </c>
      <c r="AE51" s="359">
        <f t="shared" si="13"/>
        <v>-51.724137931034484</v>
      </c>
    </row>
    <row r="52" spans="1:31" s="342" customFormat="1" x14ac:dyDescent="0.25">
      <c r="A52" s="436" t="s">
        <v>437</v>
      </c>
      <c r="B52" s="436">
        <v>12</v>
      </c>
      <c r="C52" s="359">
        <v>1793</v>
      </c>
      <c r="D52" s="359">
        <v>998</v>
      </c>
      <c r="E52" s="359">
        <v>2791</v>
      </c>
      <c r="F52" s="359">
        <v>1420</v>
      </c>
      <c r="G52" s="359">
        <v>755</v>
      </c>
      <c r="H52" s="359">
        <v>2175</v>
      </c>
      <c r="I52" s="359">
        <v>1227</v>
      </c>
      <c r="J52" s="359">
        <v>647</v>
      </c>
      <c r="K52" s="359">
        <v>1874</v>
      </c>
      <c r="L52" s="359">
        <v>1166</v>
      </c>
      <c r="M52" s="359">
        <v>580</v>
      </c>
      <c r="N52" s="359">
        <v>1746</v>
      </c>
      <c r="O52" s="359">
        <v>1165</v>
      </c>
      <c r="P52" s="359">
        <v>578</v>
      </c>
      <c r="Q52" s="359">
        <v>1743</v>
      </c>
      <c r="R52" s="359">
        <v>917</v>
      </c>
      <c r="S52" s="359">
        <v>511</v>
      </c>
      <c r="T52" s="359">
        <v>1428</v>
      </c>
      <c r="U52" s="359">
        <v>936</v>
      </c>
      <c r="V52" s="359">
        <v>444</v>
      </c>
      <c r="W52" s="359">
        <f t="shared" si="7"/>
        <v>1380</v>
      </c>
      <c r="Y52" s="362">
        <f t="shared" si="8"/>
        <v>2.0719738276990185</v>
      </c>
      <c r="Z52" s="362">
        <f t="shared" si="9"/>
        <v>-13.111545988258316</v>
      </c>
      <c r="AA52" s="362">
        <f t="shared" si="10"/>
        <v>-3.3613445378151261</v>
      </c>
      <c r="AB52" s="362"/>
      <c r="AC52" s="359">
        <f t="shared" si="11"/>
        <v>-47.796988287785837</v>
      </c>
      <c r="AD52" s="359">
        <f t="shared" si="12"/>
        <v>-55.511022044088179</v>
      </c>
      <c r="AE52" s="359">
        <f t="shared" si="13"/>
        <v>-50.555356503045502</v>
      </c>
    </row>
    <row r="53" spans="1:31" s="342" customFormat="1" x14ac:dyDescent="0.25">
      <c r="A53" s="436" t="s">
        <v>436</v>
      </c>
      <c r="B53" s="436">
        <v>16</v>
      </c>
      <c r="C53" s="359">
        <v>2688</v>
      </c>
      <c r="D53" s="359">
        <v>1186</v>
      </c>
      <c r="E53" s="359">
        <v>3874</v>
      </c>
      <c r="F53" s="359">
        <v>2220</v>
      </c>
      <c r="G53" s="359">
        <v>1048</v>
      </c>
      <c r="H53" s="359">
        <v>3268</v>
      </c>
      <c r="I53" s="359">
        <v>2028</v>
      </c>
      <c r="J53" s="359">
        <v>1025</v>
      </c>
      <c r="K53" s="359">
        <v>3053</v>
      </c>
      <c r="L53" s="359">
        <v>1686</v>
      </c>
      <c r="M53" s="359">
        <v>789</v>
      </c>
      <c r="N53" s="359">
        <v>2475</v>
      </c>
      <c r="O53" s="359">
        <v>1464</v>
      </c>
      <c r="P53" s="359">
        <v>697</v>
      </c>
      <c r="Q53" s="359">
        <v>2161</v>
      </c>
      <c r="R53" s="359">
        <v>1153</v>
      </c>
      <c r="S53" s="359">
        <v>585</v>
      </c>
      <c r="T53" s="359">
        <v>1738</v>
      </c>
      <c r="U53" s="359">
        <v>1042</v>
      </c>
      <c r="V53" s="359">
        <v>500</v>
      </c>
      <c r="W53" s="359">
        <f t="shared" si="7"/>
        <v>1542</v>
      </c>
      <c r="Y53" s="362">
        <f t="shared" si="8"/>
        <v>-9.6270598438855153</v>
      </c>
      <c r="Z53" s="362">
        <f t="shared" si="9"/>
        <v>-14.529914529914532</v>
      </c>
      <c r="AA53" s="362">
        <f t="shared" si="10"/>
        <v>-11.277330264672036</v>
      </c>
      <c r="AB53" s="362"/>
      <c r="AC53" s="359">
        <f t="shared" si="11"/>
        <v>-61.235119047619044</v>
      </c>
      <c r="AD53" s="359">
        <f t="shared" si="12"/>
        <v>-57.841483979763908</v>
      </c>
      <c r="AE53" s="359">
        <f t="shared" si="13"/>
        <v>-60.19617965926691</v>
      </c>
    </row>
    <row r="54" spans="1:31" s="342" customFormat="1" x14ac:dyDescent="0.25">
      <c r="A54" s="436" t="s">
        <v>435</v>
      </c>
      <c r="B54" s="436">
        <v>3</v>
      </c>
      <c r="C54" s="359">
        <v>380</v>
      </c>
      <c r="D54" s="359">
        <v>187</v>
      </c>
      <c r="E54" s="359">
        <v>567</v>
      </c>
      <c r="F54" s="359">
        <v>315</v>
      </c>
      <c r="G54" s="359">
        <v>164</v>
      </c>
      <c r="H54" s="359">
        <v>479</v>
      </c>
      <c r="I54" s="359">
        <v>302</v>
      </c>
      <c r="J54" s="359">
        <v>149</v>
      </c>
      <c r="K54" s="359">
        <v>451</v>
      </c>
      <c r="L54" s="359">
        <v>270</v>
      </c>
      <c r="M54" s="359">
        <v>108</v>
      </c>
      <c r="N54" s="359">
        <v>378</v>
      </c>
      <c r="O54" s="359">
        <v>252</v>
      </c>
      <c r="P54" s="359">
        <v>110</v>
      </c>
      <c r="Q54" s="359">
        <v>362</v>
      </c>
      <c r="R54" s="359">
        <v>200</v>
      </c>
      <c r="S54" s="359">
        <v>95</v>
      </c>
      <c r="T54" s="359">
        <v>295</v>
      </c>
      <c r="U54" s="359">
        <v>234</v>
      </c>
      <c r="V54" s="359">
        <v>86</v>
      </c>
      <c r="W54" s="359">
        <f t="shared" si="7"/>
        <v>320</v>
      </c>
      <c r="Y54" s="362">
        <f t="shared" si="8"/>
        <v>17</v>
      </c>
      <c r="Z54" s="362">
        <f t="shared" si="9"/>
        <v>-9.4736842105263168</v>
      </c>
      <c r="AA54" s="362">
        <f t="shared" si="10"/>
        <v>8.4745762711864394</v>
      </c>
      <c r="AB54" s="362"/>
      <c r="AC54" s="359">
        <f t="shared" si="11"/>
        <v>-38.421052631578945</v>
      </c>
      <c r="AD54" s="359">
        <f t="shared" si="12"/>
        <v>-54.01069518716578</v>
      </c>
      <c r="AE54" s="359">
        <f t="shared" si="13"/>
        <v>-43.562610229276892</v>
      </c>
    </row>
    <row r="55" spans="1:31" s="342" customFormat="1" x14ac:dyDescent="0.25">
      <c r="A55" s="436" t="s">
        <v>434</v>
      </c>
      <c r="B55" s="436">
        <v>9</v>
      </c>
      <c r="C55" s="359">
        <v>696</v>
      </c>
      <c r="D55" s="359">
        <v>437</v>
      </c>
      <c r="E55" s="359">
        <v>1133</v>
      </c>
      <c r="F55" s="359">
        <v>608</v>
      </c>
      <c r="G55" s="359">
        <v>354</v>
      </c>
      <c r="H55" s="359">
        <v>962</v>
      </c>
      <c r="I55" s="359">
        <v>528</v>
      </c>
      <c r="J55" s="359">
        <v>328</v>
      </c>
      <c r="K55" s="359">
        <v>856</v>
      </c>
      <c r="L55" s="359">
        <v>458</v>
      </c>
      <c r="M55" s="359">
        <v>265</v>
      </c>
      <c r="N55" s="359">
        <v>723</v>
      </c>
      <c r="O55" s="359">
        <v>429</v>
      </c>
      <c r="P55" s="359">
        <v>265</v>
      </c>
      <c r="Q55" s="359">
        <v>694</v>
      </c>
      <c r="R55" s="359">
        <v>357</v>
      </c>
      <c r="S55" s="359">
        <v>226</v>
      </c>
      <c r="T55" s="359">
        <v>583</v>
      </c>
      <c r="U55" s="359">
        <v>378</v>
      </c>
      <c r="V55" s="359">
        <v>265</v>
      </c>
      <c r="W55" s="359">
        <f t="shared" si="7"/>
        <v>643</v>
      </c>
      <c r="Y55" s="362">
        <f t="shared" si="8"/>
        <v>5.8823529411764701</v>
      </c>
      <c r="Z55" s="362">
        <f t="shared" si="9"/>
        <v>17.256637168141591</v>
      </c>
      <c r="AA55" s="362">
        <f t="shared" si="10"/>
        <v>10.291595197255575</v>
      </c>
      <c r="AB55" s="362"/>
      <c r="AC55" s="359">
        <f t="shared" si="11"/>
        <v>-45.689655172413794</v>
      </c>
      <c r="AD55" s="359">
        <f t="shared" si="12"/>
        <v>-39.359267734553775</v>
      </c>
      <c r="AE55" s="359">
        <f t="shared" si="13"/>
        <v>-43.24801412180053</v>
      </c>
    </row>
    <row r="56" spans="1:31" s="342" customFormat="1" x14ac:dyDescent="0.25">
      <c r="A56" s="436" t="s">
        <v>433</v>
      </c>
      <c r="B56" s="436">
        <v>3</v>
      </c>
      <c r="C56" s="359">
        <v>470</v>
      </c>
      <c r="D56" s="359">
        <v>206</v>
      </c>
      <c r="E56" s="359">
        <v>676</v>
      </c>
      <c r="F56" s="359">
        <v>401</v>
      </c>
      <c r="G56" s="359">
        <v>178</v>
      </c>
      <c r="H56" s="359">
        <v>579</v>
      </c>
      <c r="I56" s="359">
        <v>374</v>
      </c>
      <c r="J56" s="359">
        <v>181</v>
      </c>
      <c r="K56" s="359">
        <v>555</v>
      </c>
      <c r="L56" s="359">
        <v>311</v>
      </c>
      <c r="M56" s="359">
        <v>168</v>
      </c>
      <c r="N56" s="359">
        <v>479</v>
      </c>
      <c r="O56" s="359">
        <v>231</v>
      </c>
      <c r="P56" s="359">
        <v>145</v>
      </c>
      <c r="Q56" s="359">
        <v>376</v>
      </c>
      <c r="R56" s="359">
        <v>208</v>
      </c>
      <c r="S56" s="359">
        <v>118</v>
      </c>
      <c r="T56" s="359">
        <v>326</v>
      </c>
      <c r="U56" s="359">
        <v>222</v>
      </c>
      <c r="V56" s="359">
        <v>111</v>
      </c>
      <c r="W56" s="359">
        <f t="shared" si="7"/>
        <v>333</v>
      </c>
      <c r="Y56" s="362">
        <f t="shared" si="8"/>
        <v>6.7307692307692308</v>
      </c>
      <c r="Z56" s="362">
        <f t="shared" si="9"/>
        <v>-5.9322033898305087</v>
      </c>
      <c r="AA56" s="362">
        <f t="shared" si="10"/>
        <v>2.147239263803681</v>
      </c>
      <c r="AB56" s="362"/>
      <c r="AC56" s="359">
        <f t="shared" si="11"/>
        <v>-52.765957446808507</v>
      </c>
      <c r="AD56" s="359">
        <f t="shared" si="12"/>
        <v>-46.116504854368934</v>
      </c>
      <c r="AE56" s="359">
        <f t="shared" si="13"/>
        <v>-50.739644970414197</v>
      </c>
    </row>
    <row r="57" spans="1:31" s="342" customFormat="1" x14ac:dyDescent="0.25">
      <c r="A57" s="436" t="s">
        <v>432</v>
      </c>
      <c r="B57" s="436">
        <v>9</v>
      </c>
      <c r="C57" s="359">
        <v>710</v>
      </c>
      <c r="D57" s="359">
        <v>359</v>
      </c>
      <c r="E57" s="359">
        <v>1069</v>
      </c>
      <c r="F57" s="359">
        <v>591</v>
      </c>
      <c r="G57" s="359">
        <v>391</v>
      </c>
      <c r="H57" s="359">
        <v>982</v>
      </c>
      <c r="I57" s="359">
        <v>589</v>
      </c>
      <c r="J57" s="359">
        <v>375</v>
      </c>
      <c r="K57" s="359">
        <v>964</v>
      </c>
      <c r="L57" s="359">
        <v>501</v>
      </c>
      <c r="M57" s="359">
        <v>300</v>
      </c>
      <c r="N57" s="359">
        <v>801</v>
      </c>
      <c r="O57" s="359">
        <v>378</v>
      </c>
      <c r="P57" s="359">
        <v>240</v>
      </c>
      <c r="Q57" s="359">
        <v>618</v>
      </c>
      <c r="R57" s="359">
        <v>352</v>
      </c>
      <c r="S57" s="359">
        <v>215</v>
      </c>
      <c r="T57" s="359">
        <v>567</v>
      </c>
      <c r="U57" s="359">
        <v>413</v>
      </c>
      <c r="V57" s="359">
        <v>226</v>
      </c>
      <c r="W57" s="359">
        <f t="shared" si="7"/>
        <v>639</v>
      </c>
      <c r="Y57" s="362">
        <f t="shared" si="8"/>
        <v>17.329545454545457</v>
      </c>
      <c r="Z57" s="362">
        <f t="shared" si="9"/>
        <v>5.1162790697674421</v>
      </c>
      <c r="AA57" s="362">
        <f t="shared" si="10"/>
        <v>12.698412698412698</v>
      </c>
      <c r="AB57" s="362"/>
      <c r="AC57" s="359">
        <f t="shared" si="11"/>
        <v>-41.83098591549296</v>
      </c>
      <c r="AD57" s="359">
        <f t="shared" si="12"/>
        <v>-37.047353760445681</v>
      </c>
      <c r="AE57" s="359">
        <f t="shared" si="13"/>
        <v>-40.224508886810099</v>
      </c>
    </row>
    <row r="58" spans="1:31" s="342" customFormat="1" x14ac:dyDescent="0.25">
      <c r="A58" s="436" t="s">
        <v>431</v>
      </c>
      <c r="B58" s="436">
        <v>11</v>
      </c>
      <c r="C58" s="359">
        <v>568</v>
      </c>
      <c r="D58" s="359">
        <v>227</v>
      </c>
      <c r="E58" s="359">
        <v>795</v>
      </c>
      <c r="F58" s="359">
        <v>479</v>
      </c>
      <c r="G58" s="359">
        <v>208</v>
      </c>
      <c r="H58" s="359">
        <v>687</v>
      </c>
      <c r="I58" s="359">
        <v>430</v>
      </c>
      <c r="J58" s="359">
        <v>146</v>
      </c>
      <c r="K58" s="359">
        <v>576</v>
      </c>
      <c r="L58" s="359">
        <v>341</v>
      </c>
      <c r="M58" s="359">
        <v>142</v>
      </c>
      <c r="N58" s="359">
        <v>483</v>
      </c>
      <c r="O58" s="359">
        <v>202</v>
      </c>
      <c r="P58" s="359">
        <v>88</v>
      </c>
      <c r="Q58" s="359">
        <v>290</v>
      </c>
      <c r="R58" s="359">
        <v>225</v>
      </c>
      <c r="S58" s="359">
        <v>99</v>
      </c>
      <c r="T58" s="359">
        <v>324</v>
      </c>
      <c r="U58" s="359">
        <v>192</v>
      </c>
      <c r="V58" s="359">
        <v>97</v>
      </c>
      <c r="W58" s="359">
        <f t="shared" si="7"/>
        <v>289</v>
      </c>
      <c r="Y58" s="362">
        <f t="shared" si="8"/>
        <v>-14.666666666666666</v>
      </c>
      <c r="Z58" s="362">
        <f t="shared" si="9"/>
        <v>-2.0202020202020203</v>
      </c>
      <c r="AA58" s="362">
        <f t="shared" si="10"/>
        <v>-10.802469135802468</v>
      </c>
      <c r="AB58" s="362"/>
      <c r="AC58" s="359">
        <f t="shared" si="11"/>
        <v>-66.197183098591552</v>
      </c>
      <c r="AD58" s="359">
        <f t="shared" si="12"/>
        <v>-57.268722466960355</v>
      </c>
      <c r="AE58" s="359">
        <f t="shared" si="13"/>
        <v>-63.647798742138363</v>
      </c>
    </row>
    <row r="59" spans="1:31" s="342" customFormat="1" x14ac:dyDescent="0.25">
      <c r="A59" s="436" t="s">
        <v>430</v>
      </c>
      <c r="B59" s="436">
        <v>3</v>
      </c>
      <c r="C59" s="359">
        <v>499</v>
      </c>
      <c r="D59" s="359">
        <v>263</v>
      </c>
      <c r="E59" s="359">
        <v>762</v>
      </c>
      <c r="F59" s="359">
        <v>466</v>
      </c>
      <c r="G59" s="359">
        <v>231</v>
      </c>
      <c r="H59" s="359">
        <v>697</v>
      </c>
      <c r="I59" s="359">
        <v>413</v>
      </c>
      <c r="J59" s="359">
        <v>217</v>
      </c>
      <c r="K59" s="359">
        <v>630</v>
      </c>
      <c r="L59" s="359">
        <v>392</v>
      </c>
      <c r="M59" s="359">
        <v>174</v>
      </c>
      <c r="N59" s="359">
        <v>566</v>
      </c>
      <c r="O59" s="359">
        <v>287</v>
      </c>
      <c r="P59" s="359">
        <v>168</v>
      </c>
      <c r="Q59" s="359">
        <v>455</v>
      </c>
      <c r="R59" s="359">
        <v>283</v>
      </c>
      <c r="S59" s="359">
        <v>149</v>
      </c>
      <c r="T59" s="359">
        <v>432</v>
      </c>
      <c r="U59" s="359">
        <v>287</v>
      </c>
      <c r="V59" s="359">
        <v>153</v>
      </c>
      <c r="W59" s="359">
        <f t="shared" si="7"/>
        <v>440</v>
      </c>
      <c r="Y59" s="362">
        <f t="shared" si="8"/>
        <v>1.4134275618374559</v>
      </c>
      <c r="Z59" s="362">
        <f t="shared" si="9"/>
        <v>2.6845637583892619</v>
      </c>
      <c r="AA59" s="362">
        <f t="shared" si="10"/>
        <v>1.8518518518518516</v>
      </c>
      <c r="AB59" s="362"/>
      <c r="AC59" s="359">
        <f t="shared" si="11"/>
        <v>-42.484969939879761</v>
      </c>
      <c r="AD59" s="359">
        <f t="shared" si="12"/>
        <v>-41.825095057034225</v>
      </c>
      <c r="AE59" s="359">
        <f t="shared" si="13"/>
        <v>-42.257217847769027</v>
      </c>
    </row>
    <row r="60" spans="1:31" s="342" customFormat="1" x14ac:dyDescent="0.25">
      <c r="A60" s="436" t="s">
        <v>429</v>
      </c>
      <c r="B60" s="436">
        <v>9</v>
      </c>
      <c r="C60" s="359">
        <v>351</v>
      </c>
      <c r="D60" s="359">
        <v>203</v>
      </c>
      <c r="E60" s="359">
        <v>554</v>
      </c>
      <c r="F60" s="359">
        <v>294</v>
      </c>
      <c r="G60" s="359">
        <v>170</v>
      </c>
      <c r="H60" s="359">
        <v>464</v>
      </c>
      <c r="I60" s="359">
        <v>247</v>
      </c>
      <c r="J60" s="359">
        <v>159</v>
      </c>
      <c r="K60" s="359">
        <v>406</v>
      </c>
      <c r="L60" s="359">
        <v>208</v>
      </c>
      <c r="M60" s="359">
        <v>157</v>
      </c>
      <c r="N60" s="359">
        <v>365</v>
      </c>
      <c r="O60" s="359">
        <v>200</v>
      </c>
      <c r="P60" s="359">
        <v>127</v>
      </c>
      <c r="Q60" s="359">
        <v>327</v>
      </c>
      <c r="R60" s="359">
        <v>173</v>
      </c>
      <c r="S60" s="359">
        <v>95</v>
      </c>
      <c r="T60" s="359">
        <v>268</v>
      </c>
      <c r="U60" s="359">
        <v>157</v>
      </c>
      <c r="V60" s="359">
        <v>84</v>
      </c>
      <c r="W60" s="359">
        <f t="shared" si="7"/>
        <v>241</v>
      </c>
      <c r="Y60" s="362">
        <f t="shared" si="8"/>
        <v>-9.2485549132947966</v>
      </c>
      <c r="Z60" s="362">
        <f t="shared" si="9"/>
        <v>-11.578947368421053</v>
      </c>
      <c r="AA60" s="362">
        <f t="shared" si="10"/>
        <v>-10.074626865671641</v>
      </c>
      <c r="AB60" s="362"/>
      <c r="AC60" s="359">
        <f t="shared" si="11"/>
        <v>-55.270655270655269</v>
      </c>
      <c r="AD60" s="359">
        <f t="shared" si="12"/>
        <v>-58.620689655172406</v>
      </c>
      <c r="AE60" s="359">
        <f t="shared" si="13"/>
        <v>-56.498194945848383</v>
      </c>
    </row>
    <row r="61" spans="1:31" s="342" customFormat="1" x14ac:dyDescent="0.25">
      <c r="A61" s="436" t="s">
        <v>428</v>
      </c>
      <c r="B61" s="436">
        <v>17</v>
      </c>
      <c r="C61" s="359">
        <v>544</v>
      </c>
      <c r="D61" s="359">
        <v>248</v>
      </c>
      <c r="E61" s="359">
        <v>792</v>
      </c>
      <c r="F61" s="359">
        <v>470</v>
      </c>
      <c r="G61" s="359">
        <v>240</v>
      </c>
      <c r="H61" s="359">
        <v>710</v>
      </c>
      <c r="I61" s="359">
        <v>382</v>
      </c>
      <c r="J61" s="359">
        <v>163</v>
      </c>
      <c r="K61" s="359">
        <v>545</v>
      </c>
      <c r="L61" s="359">
        <v>304</v>
      </c>
      <c r="M61" s="359">
        <v>153</v>
      </c>
      <c r="N61" s="359">
        <v>457</v>
      </c>
      <c r="O61" s="359">
        <v>301</v>
      </c>
      <c r="P61" s="359">
        <v>149</v>
      </c>
      <c r="Q61" s="359">
        <v>450</v>
      </c>
      <c r="R61" s="359">
        <v>242</v>
      </c>
      <c r="S61" s="359">
        <v>126</v>
      </c>
      <c r="T61" s="359">
        <v>368</v>
      </c>
      <c r="U61" s="359">
        <v>252</v>
      </c>
      <c r="V61" s="359">
        <v>127</v>
      </c>
      <c r="W61" s="359">
        <f t="shared" si="7"/>
        <v>379</v>
      </c>
      <c r="Y61" s="362">
        <f t="shared" si="8"/>
        <v>4.1322314049586781</v>
      </c>
      <c r="Z61" s="362">
        <f t="shared" si="9"/>
        <v>0.79365079365079361</v>
      </c>
      <c r="AA61" s="362">
        <f t="shared" si="10"/>
        <v>2.9891304347826089</v>
      </c>
      <c r="AB61" s="362"/>
      <c r="AC61" s="359">
        <f t="shared" si="11"/>
        <v>-53.67647058823529</v>
      </c>
      <c r="AD61" s="359">
        <f t="shared" si="12"/>
        <v>-48.79032258064516</v>
      </c>
      <c r="AE61" s="359">
        <f t="shared" si="13"/>
        <v>-52.146464646464651</v>
      </c>
    </row>
    <row r="62" spans="1:31" s="342" customFormat="1" x14ac:dyDescent="0.25">
      <c r="A62" s="436" t="s">
        <v>427</v>
      </c>
      <c r="B62" s="436">
        <v>19</v>
      </c>
      <c r="C62" s="359">
        <v>1793</v>
      </c>
      <c r="D62" s="359">
        <v>950</v>
      </c>
      <c r="E62" s="359">
        <v>2743</v>
      </c>
      <c r="F62" s="359">
        <v>1435</v>
      </c>
      <c r="G62" s="359">
        <v>758</v>
      </c>
      <c r="H62" s="359">
        <v>2193</v>
      </c>
      <c r="I62" s="359">
        <v>1363</v>
      </c>
      <c r="J62" s="359">
        <v>677</v>
      </c>
      <c r="K62" s="359">
        <v>2040</v>
      </c>
      <c r="L62" s="359">
        <v>1181</v>
      </c>
      <c r="M62" s="359">
        <v>595</v>
      </c>
      <c r="N62" s="359">
        <v>1776</v>
      </c>
      <c r="O62" s="359">
        <v>1055</v>
      </c>
      <c r="P62" s="359">
        <v>568</v>
      </c>
      <c r="Q62" s="359">
        <v>1623</v>
      </c>
      <c r="R62" s="359">
        <v>793</v>
      </c>
      <c r="S62" s="359">
        <v>483</v>
      </c>
      <c r="T62" s="359">
        <v>1276</v>
      </c>
      <c r="U62" s="359">
        <v>680</v>
      </c>
      <c r="V62" s="359">
        <v>373</v>
      </c>
      <c r="W62" s="359">
        <f t="shared" si="7"/>
        <v>1053</v>
      </c>
      <c r="Y62" s="362">
        <f t="shared" si="8"/>
        <v>-14.24968474148802</v>
      </c>
      <c r="Z62" s="362">
        <f t="shared" si="9"/>
        <v>-22.77432712215321</v>
      </c>
      <c r="AA62" s="362">
        <f t="shared" si="10"/>
        <v>-17.476489028213166</v>
      </c>
      <c r="AB62" s="362"/>
      <c r="AC62" s="359">
        <f t="shared" si="11"/>
        <v>-62.074735080870049</v>
      </c>
      <c r="AD62" s="359">
        <f t="shared" si="12"/>
        <v>-60.736842105263158</v>
      </c>
      <c r="AE62" s="359">
        <f t="shared" si="13"/>
        <v>-61.611374407582943</v>
      </c>
    </row>
    <row r="63" spans="1:31" s="342" customFormat="1" x14ac:dyDescent="0.25">
      <c r="A63" s="436" t="s">
        <v>426</v>
      </c>
      <c r="B63" s="436">
        <v>3</v>
      </c>
      <c r="C63" s="359">
        <v>6218</v>
      </c>
      <c r="D63" s="359">
        <v>3270</v>
      </c>
      <c r="E63" s="359">
        <v>9488</v>
      </c>
      <c r="F63" s="359">
        <v>5025</v>
      </c>
      <c r="G63" s="359">
        <v>2643</v>
      </c>
      <c r="H63" s="359">
        <v>7668</v>
      </c>
      <c r="I63" s="359">
        <v>4359</v>
      </c>
      <c r="J63" s="359">
        <v>2324</v>
      </c>
      <c r="K63" s="359">
        <v>6683</v>
      </c>
      <c r="L63" s="359">
        <v>3635</v>
      </c>
      <c r="M63" s="359">
        <v>1985</v>
      </c>
      <c r="N63" s="359">
        <v>5620</v>
      </c>
      <c r="O63" s="359">
        <v>3152</v>
      </c>
      <c r="P63" s="359">
        <v>1686</v>
      </c>
      <c r="Q63" s="359">
        <v>4838</v>
      </c>
      <c r="R63" s="359">
        <v>2656</v>
      </c>
      <c r="S63" s="359">
        <v>1487</v>
      </c>
      <c r="T63" s="359">
        <v>4143</v>
      </c>
      <c r="U63" s="359">
        <v>2617</v>
      </c>
      <c r="V63" s="359">
        <v>1550</v>
      </c>
      <c r="W63" s="359">
        <f t="shared" si="7"/>
        <v>4167</v>
      </c>
      <c r="Y63" s="362">
        <f t="shared" si="8"/>
        <v>-1.4683734939759037</v>
      </c>
      <c r="Z63" s="362">
        <f t="shared" si="9"/>
        <v>4.2367182246133153</v>
      </c>
      <c r="AA63" s="362">
        <f t="shared" si="10"/>
        <v>0.57929036929761035</v>
      </c>
      <c r="AB63" s="362"/>
      <c r="AC63" s="359">
        <f t="shared" si="11"/>
        <v>-57.912512061756196</v>
      </c>
      <c r="AD63" s="359">
        <f t="shared" si="12"/>
        <v>-52.599388379204889</v>
      </c>
      <c r="AE63" s="359">
        <f t="shared" si="13"/>
        <v>-56.081365935919059</v>
      </c>
    </row>
    <row r="64" spans="1:31" s="342" customFormat="1" x14ac:dyDescent="0.25">
      <c r="A64" s="436" t="s">
        <v>425</v>
      </c>
      <c r="B64" s="436">
        <v>8</v>
      </c>
      <c r="C64" s="359">
        <v>1106</v>
      </c>
      <c r="D64" s="359">
        <v>561</v>
      </c>
      <c r="E64" s="359">
        <v>1667</v>
      </c>
      <c r="F64" s="359">
        <v>917</v>
      </c>
      <c r="G64" s="359">
        <v>466</v>
      </c>
      <c r="H64" s="359">
        <v>1383</v>
      </c>
      <c r="I64" s="359">
        <v>856</v>
      </c>
      <c r="J64" s="359">
        <v>415</v>
      </c>
      <c r="K64" s="359">
        <v>1271</v>
      </c>
      <c r="L64" s="359">
        <v>751</v>
      </c>
      <c r="M64" s="359">
        <v>387</v>
      </c>
      <c r="N64" s="359">
        <v>1138</v>
      </c>
      <c r="O64" s="359">
        <v>690</v>
      </c>
      <c r="P64" s="359">
        <v>339</v>
      </c>
      <c r="Q64" s="359">
        <v>1029</v>
      </c>
      <c r="R64" s="359">
        <v>604</v>
      </c>
      <c r="S64" s="359">
        <v>329</v>
      </c>
      <c r="T64" s="359">
        <v>933</v>
      </c>
      <c r="U64" s="359">
        <v>565</v>
      </c>
      <c r="V64" s="359">
        <v>302</v>
      </c>
      <c r="W64" s="359">
        <f t="shared" si="7"/>
        <v>867</v>
      </c>
      <c r="Y64" s="362">
        <f t="shared" si="8"/>
        <v>-6.4569536423841054</v>
      </c>
      <c r="Z64" s="362">
        <f t="shared" si="9"/>
        <v>-8.2066869300911858</v>
      </c>
      <c r="AA64" s="362">
        <f t="shared" si="10"/>
        <v>-7.07395498392283</v>
      </c>
      <c r="AB64" s="362"/>
      <c r="AC64" s="359">
        <f t="shared" si="11"/>
        <v>-48.915009041591318</v>
      </c>
      <c r="AD64" s="359">
        <f t="shared" si="12"/>
        <v>-46.167557932263811</v>
      </c>
      <c r="AE64" s="359">
        <f t="shared" si="13"/>
        <v>-47.990401919616076</v>
      </c>
    </row>
    <row r="65" spans="1:31" s="342" customFormat="1" x14ac:dyDescent="0.25">
      <c r="A65" s="436" t="s">
        <v>424</v>
      </c>
      <c r="B65" s="436">
        <v>3</v>
      </c>
      <c r="C65" s="359">
        <v>640</v>
      </c>
      <c r="D65" s="359">
        <v>309</v>
      </c>
      <c r="E65" s="359">
        <v>949</v>
      </c>
      <c r="F65" s="359">
        <v>701</v>
      </c>
      <c r="G65" s="359">
        <v>374</v>
      </c>
      <c r="H65" s="359">
        <v>1075</v>
      </c>
      <c r="I65" s="359">
        <v>660</v>
      </c>
      <c r="J65" s="359">
        <v>333</v>
      </c>
      <c r="K65" s="359">
        <v>993</v>
      </c>
      <c r="L65" s="359">
        <v>552</v>
      </c>
      <c r="M65" s="359">
        <v>248</v>
      </c>
      <c r="N65" s="359">
        <v>800</v>
      </c>
      <c r="O65" s="359">
        <v>625</v>
      </c>
      <c r="P65" s="359">
        <v>276</v>
      </c>
      <c r="Q65" s="359">
        <v>901</v>
      </c>
      <c r="R65" s="359">
        <v>476</v>
      </c>
      <c r="S65" s="359">
        <v>252</v>
      </c>
      <c r="T65" s="359">
        <v>728</v>
      </c>
      <c r="U65" s="359">
        <v>542</v>
      </c>
      <c r="V65" s="359">
        <v>265</v>
      </c>
      <c r="W65" s="359">
        <f t="shared" si="7"/>
        <v>807</v>
      </c>
      <c r="Y65" s="362">
        <f t="shared" si="8"/>
        <v>13.865546218487395</v>
      </c>
      <c r="Z65" s="362">
        <f t="shared" si="9"/>
        <v>5.1587301587301582</v>
      </c>
      <c r="AA65" s="362">
        <f t="shared" si="10"/>
        <v>10.851648351648352</v>
      </c>
      <c r="AB65" s="362"/>
      <c r="AC65" s="359">
        <f t="shared" si="11"/>
        <v>-15.312500000000002</v>
      </c>
      <c r="AD65" s="359">
        <f t="shared" si="12"/>
        <v>-14.239482200647249</v>
      </c>
      <c r="AE65" s="359">
        <f t="shared" si="13"/>
        <v>-14.963119072708114</v>
      </c>
    </row>
    <row r="66" spans="1:31" s="342" customFormat="1" x14ac:dyDescent="0.25">
      <c r="A66" s="436" t="s">
        <v>423</v>
      </c>
      <c r="B66" s="436">
        <v>15</v>
      </c>
      <c r="C66" s="359">
        <v>10093</v>
      </c>
      <c r="D66" s="359">
        <v>4917</v>
      </c>
      <c r="E66" s="359">
        <v>15010</v>
      </c>
      <c r="F66" s="359">
        <v>8701</v>
      </c>
      <c r="G66" s="359">
        <v>4256</v>
      </c>
      <c r="H66" s="359">
        <v>12957</v>
      </c>
      <c r="I66" s="359">
        <v>7454</v>
      </c>
      <c r="J66" s="359">
        <v>3719</v>
      </c>
      <c r="K66" s="359">
        <v>11173</v>
      </c>
      <c r="L66" s="359">
        <v>6476</v>
      </c>
      <c r="M66" s="359">
        <v>3129</v>
      </c>
      <c r="N66" s="359">
        <v>9605</v>
      </c>
      <c r="O66" s="359">
        <v>6181</v>
      </c>
      <c r="P66" s="359">
        <v>2908</v>
      </c>
      <c r="Q66" s="359">
        <v>9089</v>
      </c>
      <c r="R66" s="359">
        <v>5059</v>
      </c>
      <c r="S66" s="359">
        <v>2516</v>
      </c>
      <c r="T66" s="359">
        <v>7575</v>
      </c>
      <c r="U66" s="359">
        <v>5008</v>
      </c>
      <c r="V66" s="359">
        <v>2369</v>
      </c>
      <c r="W66" s="359">
        <f t="shared" si="7"/>
        <v>7377</v>
      </c>
      <c r="Y66" s="362">
        <f t="shared" si="8"/>
        <v>-1.0081043684522633</v>
      </c>
      <c r="Z66" s="362">
        <f t="shared" si="9"/>
        <v>-5.8426073131955487</v>
      </c>
      <c r="AA66" s="362">
        <f t="shared" si="10"/>
        <v>-2.613861386138614</v>
      </c>
      <c r="AB66" s="362"/>
      <c r="AC66" s="359">
        <f t="shared" si="11"/>
        <v>-50.381452491826018</v>
      </c>
      <c r="AD66" s="359">
        <f t="shared" si="12"/>
        <v>-51.820215578604845</v>
      </c>
      <c r="AE66" s="359">
        <f t="shared" si="13"/>
        <v>-50.852764823451032</v>
      </c>
    </row>
    <row r="67" spans="1:31" s="342" customFormat="1" x14ac:dyDescent="0.25">
      <c r="A67" s="436" t="s">
        <v>422</v>
      </c>
      <c r="B67" s="436">
        <v>1</v>
      </c>
      <c r="C67" s="359">
        <v>705</v>
      </c>
      <c r="D67" s="359">
        <v>351</v>
      </c>
      <c r="E67" s="359">
        <v>1056</v>
      </c>
      <c r="F67" s="359">
        <v>592</v>
      </c>
      <c r="G67" s="359">
        <v>273</v>
      </c>
      <c r="H67" s="359">
        <v>865</v>
      </c>
      <c r="I67" s="359">
        <v>560</v>
      </c>
      <c r="J67" s="359">
        <v>267</v>
      </c>
      <c r="K67" s="359">
        <v>827</v>
      </c>
      <c r="L67" s="359">
        <v>467</v>
      </c>
      <c r="M67" s="359">
        <v>221</v>
      </c>
      <c r="N67" s="359">
        <v>688</v>
      </c>
      <c r="O67" s="359">
        <v>342</v>
      </c>
      <c r="P67" s="359">
        <v>185</v>
      </c>
      <c r="Q67" s="359">
        <v>527</v>
      </c>
      <c r="R67" s="359">
        <v>349</v>
      </c>
      <c r="S67" s="359">
        <v>179</v>
      </c>
      <c r="T67" s="359">
        <v>528</v>
      </c>
      <c r="U67" s="359">
        <v>338</v>
      </c>
      <c r="V67" s="359">
        <v>220</v>
      </c>
      <c r="W67" s="359">
        <f t="shared" si="7"/>
        <v>558</v>
      </c>
      <c r="Y67" s="362">
        <f t="shared" si="8"/>
        <v>-3.151862464183381</v>
      </c>
      <c r="Z67" s="362">
        <f t="shared" si="9"/>
        <v>22.905027932960895</v>
      </c>
      <c r="AA67" s="362">
        <f t="shared" si="10"/>
        <v>5.6818181818181817</v>
      </c>
      <c r="AB67" s="362"/>
      <c r="AC67" s="359">
        <f t="shared" si="11"/>
        <v>-52.056737588652481</v>
      </c>
      <c r="AD67" s="359">
        <f t="shared" si="12"/>
        <v>-37.32193732193732</v>
      </c>
      <c r="AE67" s="359">
        <f t="shared" si="13"/>
        <v>-47.159090909090914</v>
      </c>
    </row>
    <row r="68" spans="1:31" s="342" customFormat="1" x14ac:dyDescent="0.25">
      <c r="A68" s="436" t="s">
        <v>421</v>
      </c>
      <c r="B68" s="436">
        <v>20</v>
      </c>
      <c r="C68" s="359">
        <v>393</v>
      </c>
      <c r="D68" s="359">
        <v>183</v>
      </c>
      <c r="E68" s="359">
        <v>576</v>
      </c>
      <c r="F68" s="359">
        <v>281</v>
      </c>
      <c r="G68" s="359">
        <v>151</v>
      </c>
      <c r="H68" s="359">
        <v>432</v>
      </c>
      <c r="I68" s="359">
        <v>234</v>
      </c>
      <c r="J68" s="359">
        <v>133</v>
      </c>
      <c r="K68" s="359">
        <v>367</v>
      </c>
      <c r="L68" s="359">
        <v>232</v>
      </c>
      <c r="M68" s="359">
        <v>114</v>
      </c>
      <c r="N68" s="359">
        <v>346</v>
      </c>
      <c r="O68" s="359">
        <v>194</v>
      </c>
      <c r="P68" s="359">
        <v>93</v>
      </c>
      <c r="Q68" s="359">
        <v>287</v>
      </c>
      <c r="R68" s="359">
        <v>172</v>
      </c>
      <c r="S68" s="359">
        <v>102</v>
      </c>
      <c r="T68" s="359">
        <v>274</v>
      </c>
      <c r="U68" s="359">
        <v>160</v>
      </c>
      <c r="V68" s="359">
        <v>93</v>
      </c>
      <c r="W68" s="359">
        <f t="shared" si="7"/>
        <v>253</v>
      </c>
      <c r="Y68" s="362">
        <f t="shared" si="8"/>
        <v>-6.9767441860465116</v>
      </c>
      <c r="Z68" s="362">
        <f t="shared" si="9"/>
        <v>-8.8235294117647065</v>
      </c>
      <c r="AA68" s="362">
        <f t="shared" si="10"/>
        <v>-7.664233576642336</v>
      </c>
      <c r="AB68" s="362"/>
      <c r="AC68" s="359">
        <f t="shared" si="11"/>
        <v>-59.287531806615782</v>
      </c>
      <c r="AD68" s="359">
        <f t="shared" si="12"/>
        <v>-49.180327868852459</v>
      </c>
      <c r="AE68" s="359">
        <f t="shared" si="13"/>
        <v>-56.076388888888886</v>
      </c>
    </row>
    <row r="69" spans="1:31" s="342" customFormat="1" x14ac:dyDescent="0.25">
      <c r="A69" s="436" t="s">
        <v>420</v>
      </c>
      <c r="B69" s="436">
        <v>20</v>
      </c>
      <c r="C69" s="359">
        <v>296</v>
      </c>
      <c r="D69" s="359">
        <v>107</v>
      </c>
      <c r="E69" s="359">
        <v>403</v>
      </c>
      <c r="F69" s="359">
        <v>222</v>
      </c>
      <c r="G69" s="359">
        <v>93</v>
      </c>
      <c r="H69" s="359">
        <v>315</v>
      </c>
      <c r="I69" s="359">
        <v>222</v>
      </c>
      <c r="J69" s="359">
        <v>83</v>
      </c>
      <c r="K69" s="359">
        <v>305</v>
      </c>
      <c r="L69" s="359">
        <v>183</v>
      </c>
      <c r="M69" s="359">
        <v>75</v>
      </c>
      <c r="N69" s="359">
        <v>258</v>
      </c>
      <c r="O69" s="359">
        <v>165</v>
      </c>
      <c r="P69" s="359">
        <v>85</v>
      </c>
      <c r="Q69" s="359">
        <v>250</v>
      </c>
      <c r="R69" s="359">
        <v>164</v>
      </c>
      <c r="S69" s="359">
        <v>82</v>
      </c>
      <c r="T69" s="359">
        <v>246</v>
      </c>
      <c r="U69" s="359">
        <v>152</v>
      </c>
      <c r="V69" s="359">
        <v>89</v>
      </c>
      <c r="W69" s="359">
        <f t="shared" si="7"/>
        <v>241</v>
      </c>
      <c r="Y69" s="362">
        <f t="shared" si="8"/>
        <v>-7.3170731707317067</v>
      </c>
      <c r="Z69" s="362">
        <f t="shared" si="9"/>
        <v>8.536585365853659</v>
      </c>
      <c r="AA69" s="362">
        <f t="shared" si="10"/>
        <v>-2.0325203252032518</v>
      </c>
      <c r="AB69" s="362"/>
      <c r="AC69" s="359">
        <f t="shared" si="11"/>
        <v>-48.648648648648653</v>
      </c>
      <c r="AD69" s="359">
        <f t="shared" si="12"/>
        <v>-16.822429906542055</v>
      </c>
      <c r="AE69" s="359">
        <f t="shared" si="13"/>
        <v>-40.198511166253105</v>
      </c>
    </row>
    <row r="70" spans="1:31" s="342" customFormat="1" x14ac:dyDescent="0.25">
      <c r="A70" s="436" t="s">
        <v>419</v>
      </c>
      <c r="B70" s="436">
        <v>5</v>
      </c>
      <c r="C70" s="359">
        <v>964</v>
      </c>
      <c r="D70" s="359">
        <v>435</v>
      </c>
      <c r="E70" s="359">
        <v>1399</v>
      </c>
      <c r="F70" s="359">
        <v>778</v>
      </c>
      <c r="G70" s="359">
        <v>345</v>
      </c>
      <c r="H70" s="359">
        <v>1123</v>
      </c>
      <c r="I70" s="359">
        <v>738</v>
      </c>
      <c r="J70" s="359">
        <v>304</v>
      </c>
      <c r="K70" s="359">
        <v>1042</v>
      </c>
      <c r="L70" s="359">
        <v>612</v>
      </c>
      <c r="M70" s="359">
        <v>281</v>
      </c>
      <c r="N70" s="359">
        <v>893</v>
      </c>
      <c r="O70" s="359">
        <v>528</v>
      </c>
      <c r="P70" s="359">
        <v>222</v>
      </c>
      <c r="Q70" s="359">
        <v>750</v>
      </c>
      <c r="R70" s="359">
        <v>485</v>
      </c>
      <c r="S70" s="359">
        <v>230</v>
      </c>
      <c r="T70" s="359">
        <v>715</v>
      </c>
      <c r="U70" s="359">
        <v>457</v>
      </c>
      <c r="V70" s="359">
        <v>236</v>
      </c>
      <c r="W70" s="359">
        <f t="shared" si="7"/>
        <v>693</v>
      </c>
      <c r="Y70" s="362">
        <f t="shared" si="8"/>
        <v>-5.7731958762886597</v>
      </c>
      <c r="Z70" s="362">
        <f t="shared" si="9"/>
        <v>2.6086956521739131</v>
      </c>
      <c r="AA70" s="362">
        <f t="shared" si="10"/>
        <v>-3.0769230769230771</v>
      </c>
      <c r="AB70" s="362"/>
      <c r="AC70" s="359">
        <f t="shared" si="11"/>
        <v>-52.593360995850624</v>
      </c>
      <c r="AD70" s="359">
        <f t="shared" si="12"/>
        <v>-45.747126436781613</v>
      </c>
      <c r="AE70" s="359">
        <f t="shared" si="13"/>
        <v>-50.464617583988556</v>
      </c>
    </row>
    <row r="71" spans="1:31" s="342" customFormat="1" x14ac:dyDescent="0.25">
      <c r="A71" s="436" t="s">
        <v>418</v>
      </c>
      <c r="B71" s="436">
        <v>19</v>
      </c>
      <c r="C71" s="359">
        <v>3666</v>
      </c>
      <c r="D71" s="359">
        <v>2031</v>
      </c>
      <c r="E71" s="359">
        <v>5697</v>
      </c>
      <c r="F71" s="359">
        <v>3114</v>
      </c>
      <c r="G71" s="359">
        <v>1729</v>
      </c>
      <c r="H71" s="359">
        <v>4843</v>
      </c>
      <c r="I71" s="359">
        <v>2759</v>
      </c>
      <c r="J71" s="359">
        <v>1527</v>
      </c>
      <c r="K71" s="359">
        <v>4286</v>
      </c>
      <c r="L71" s="359">
        <v>2286</v>
      </c>
      <c r="M71" s="359">
        <v>1277</v>
      </c>
      <c r="N71" s="359">
        <v>3563</v>
      </c>
      <c r="O71" s="359">
        <v>2202</v>
      </c>
      <c r="P71" s="359">
        <v>1173</v>
      </c>
      <c r="Q71" s="359">
        <v>3375</v>
      </c>
      <c r="R71" s="359">
        <v>1865</v>
      </c>
      <c r="S71" s="359">
        <v>1000</v>
      </c>
      <c r="T71" s="359">
        <v>2865</v>
      </c>
      <c r="U71" s="359">
        <v>1788</v>
      </c>
      <c r="V71" s="359">
        <v>975</v>
      </c>
      <c r="W71" s="359">
        <f t="shared" si="7"/>
        <v>2763</v>
      </c>
      <c r="Y71" s="362">
        <f t="shared" si="8"/>
        <v>-4.1286863270777481</v>
      </c>
      <c r="Z71" s="362">
        <f t="shared" si="9"/>
        <v>-2.5</v>
      </c>
      <c r="AA71" s="362">
        <f t="shared" si="10"/>
        <v>-3.5602094240837698</v>
      </c>
      <c r="AB71" s="362"/>
      <c r="AC71" s="359">
        <f t="shared" si="11"/>
        <v>-51.227495908346974</v>
      </c>
      <c r="AD71" s="359">
        <f t="shared" si="12"/>
        <v>-51.994091580502214</v>
      </c>
      <c r="AE71" s="359">
        <f t="shared" si="13"/>
        <v>-51.500789889415479</v>
      </c>
    </row>
    <row r="72" spans="1:31" s="342" customFormat="1" x14ac:dyDescent="0.25">
      <c r="A72" s="436" t="s">
        <v>417</v>
      </c>
      <c r="B72" s="436">
        <v>8</v>
      </c>
      <c r="C72" s="359">
        <v>710</v>
      </c>
      <c r="D72" s="359">
        <v>366</v>
      </c>
      <c r="E72" s="359">
        <v>1076</v>
      </c>
      <c r="F72" s="359">
        <v>607</v>
      </c>
      <c r="G72" s="359">
        <v>348</v>
      </c>
      <c r="H72" s="359">
        <v>955</v>
      </c>
      <c r="I72" s="359">
        <v>541</v>
      </c>
      <c r="J72" s="359">
        <v>318</v>
      </c>
      <c r="K72" s="359">
        <v>859</v>
      </c>
      <c r="L72" s="359">
        <v>474</v>
      </c>
      <c r="M72" s="359">
        <v>259</v>
      </c>
      <c r="N72" s="359">
        <v>733</v>
      </c>
      <c r="O72" s="359">
        <v>397</v>
      </c>
      <c r="P72" s="359">
        <v>204</v>
      </c>
      <c r="Q72" s="359">
        <v>601</v>
      </c>
      <c r="R72" s="359">
        <v>309</v>
      </c>
      <c r="S72" s="359">
        <v>180</v>
      </c>
      <c r="T72" s="359">
        <v>489</v>
      </c>
      <c r="U72" s="359">
        <v>266</v>
      </c>
      <c r="V72" s="359">
        <v>170</v>
      </c>
      <c r="W72" s="359">
        <f t="shared" si="7"/>
        <v>436</v>
      </c>
      <c r="Y72" s="362">
        <f t="shared" si="8"/>
        <v>-13.915857605177994</v>
      </c>
      <c r="Z72" s="362">
        <f t="shared" si="9"/>
        <v>-5.5555555555555554</v>
      </c>
      <c r="AA72" s="362">
        <f t="shared" si="10"/>
        <v>-10.838445807770961</v>
      </c>
      <c r="AB72" s="362"/>
      <c r="AC72" s="359">
        <f t="shared" si="11"/>
        <v>-62.535211267605639</v>
      </c>
      <c r="AD72" s="359">
        <f t="shared" si="12"/>
        <v>-53.551912568306015</v>
      </c>
      <c r="AE72" s="359">
        <f t="shared" si="13"/>
        <v>-59.479553903345725</v>
      </c>
    </row>
    <row r="73" spans="1:31" s="342" customFormat="1" x14ac:dyDescent="0.25">
      <c r="A73" s="436" t="s">
        <v>416</v>
      </c>
      <c r="B73" s="436">
        <v>3</v>
      </c>
      <c r="C73" s="359">
        <v>1300</v>
      </c>
      <c r="D73" s="359">
        <v>675</v>
      </c>
      <c r="E73" s="359">
        <v>1975</v>
      </c>
      <c r="F73" s="359">
        <v>1117</v>
      </c>
      <c r="G73" s="359">
        <v>601</v>
      </c>
      <c r="H73" s="359">
        <v>1718</v>
      </c>
      <c r="I73" s="359">
        <v>969</v>
      </c>
      <c r="J73" s="359">
        <v>544</v>
      </c>
      <c r="K73" s="359">
        <v>1513</v>
      </c>
      <c r="L73" s="359">
        <v>844</v>
      </c>
      <c r="M73" s="359">
        <v>445</v>
      </c>
      <c r="N73" s="359">
        <v>1289</v>
      </c>
      <c r="O73" s="359">
        <v>709</v>
      </c>
      <c r="P73" s="359">
        <v>429</v>
      </c>
      <c r="Q73" s="359">
        <v>1138</v>
      </c>
      <c r="R73" s="359">
        <v>582</v>
      </c>
      <c r="S73" s="359">
        <v>368</v>
      </c>
      <c r="T73" s="359">
        <v>950</v>
      </c>
      <c r="U73" s="359">
        <v>542</v>
      </c>
      <c r="V73" s="359">
        <v>352</v>
      </c>
      <c r="W73" s="359">
        <f t="shared" ref="W73:W90" si="14">U73+V73</f>
        <v>894</v>
      </c>
      <c r="Y73" s="362">
        <f t="shared" ref="Y73:Y104" si="15">(U73-R73)/R73*100</f>
        <v>-6.8728522336769764</v>
      </c>
      <c r="Z73" s="362">
        <f t="shared" ref="Z73:Z104" si="16">(V73-S73)/S73*100</f>
        <v>-4.3478260869565215</v>
      </c>
      <c r="AA73" s="362">
        <f t="shared" ref="AA73:AA104" si="17">(W73-T73)/T73*100</f>
        <v>-5.8947368421052628</v>
      </c>
      <c r="AB73" s="362"/>
      <c r="AC73" s="359">
        <f t="shared" ref="AC73:AC104" si="18">(U73-C73)/C73*100</f>
        <v>-58.307692307692307</v>
      </c>
      <c r="AD73" s="359">
        <f t="shared" ref="AD73:AD104" si="19">(V73-D73)/D73*100</f>
        <v>-47.851851851851848</v>
      </c>
      <c r="AE73" s="359">
        <f t="shared" ref="AE73:AE104" si="20">(W73-E73)/E73*100</f>
        <v>-54.734177215189874</v>
      </c>
    </row>
    <row r="74" spans="1:31" s="342" customFormat="1" x14ac:dyDescent="0.25">
      <c r="A74" s="436" t="s">
        <v>415</v>
      </c>
      <c r="B74" s="436">
        <v>10</v>
      </c>
      <c r="C74" s="359">
        <v>1387</v>
      </c>
      <c r="D74" s="359">
        <v>635</v>
      </c>
      <c r="E74" s="359">
        <v>2022</v>
      </c>
      <c r="F74" s="359">
        <v>1110</v>
      </c>
      <c r="G74" s="359">
        <v>542</v>
      </c>
      <c r="H74" s="359">
        <v>1652</v>
      </c>
      <c r="I74" s="359">
        <v>856</v>
      </c>
      <c r="J74" s="359">
        <v>445</v>
      </c>
      <c r="K74" s="359">
        <v>1301</v>
      </c>
      <c r="L74" s="359">
        <v>725</v>
      </c>
      <c r="M74" s="359">
        <v>374</v>
      </c>
      <c r="N74" s="359">
        <v>1099</v>
      </c>
      <c r="O74" s="359">
        <v>633</v>
      </c>
      <c r="P74" s="359">
        <v>348</v>
      </c>
      <c r="Q74" s="359">
        <v>981</v>
      </c>
      <c r="R74" s="359">
        <v>547</v>
      </c>
      <c r="S74" s="359">
        <v>310</v>
      </c>
      <c r="T74" s="359">
        <v>857</v>
      </c>
      <c r="U74" s="359">
        <v>526</v>
      </c>
      <c r="V74" s="359">
        <v>304</v>
      </c>
      <c r="W74" s="359">
        <f t="shared" si="14"/>
        <v>830</v>
      </c>
      <c r="Y74" s="362">
        <f t="shared" si="15"/>
        <v>-3.8391224862888484</v>
      </c>
      <c r="Z74" s="362">
        <f t="shared" si="16"/>
        <v>-1.935483870967742</v>
      </c>
      <c r="AA74" s="362">
        <f t="shared" si="17"/>
        <v>-3.1505250875145858</v>
      </c>
      <c r="AB74" s="362"/>
      <c r="AC74" s="359">
        <f t="shared" si="18"/>
        <v>-62.076423936553716</v>
      </c>
      <c r="AD74" s="359">
        <f t="shared" si="19"/>
        <v>-52.125984251968504</v>
      </c>
      <c r="AE74" s="359">
        <f t="shared" si="20"/>
        <v>-58.951533135509393</v>
      </c>
    </row>
    <row r="75" spans="1:31" s="342" customFormat="1" x14ac:dyDescent="0.25">
      <c r="A75" s="436" t="s">
        <v>414</v>
      </c>
      <c r="B75" s="436">
        <v>11</v>
      </c>
      <c r="C75" s="359">
        <v>678</v>
      </c>
      <c r="D75" s="359">
        <v>282</v>
      </c>
      <c r="E75" s="359">
        <v>960</v>
      </c>
      <c r="F75" s="359">
        <v>566</v>
      </c>
      <c r="G75" s="359">
        <v>259</v>
      </c>
      <c r="H75" s="359">
        <v>825</v>
      </c>
      <c r="I75" s="359">
        <v>468</v>
      </c>
      <c r="J75" s="359">
        <v>210</v>
      </c>
      <c r="K75" s="359">
        <v>678</v>
      </c>
      <c r="L75" s="359">
        <v>372</v>
      </c>
      <c r="M75" s="359">
        <v>164</v>
      </c>
      <c r="N75" s="359">
        <v>536</v>
      </c>
      <c r="O75" s="359">
        <v>314</v>
      </c>
      <c r="P75" s="359">
        <v>166</v>
      </c>
      <c r="Q75" s="359">
        <v>480</v>
      </c>
      <c r="R75" s="359">
        <v>269</v>
      </c>
      <c r="S75" s="359">
        <v>143</v>
      </c>
      <c r="T75" s="359">
        <v>412</v>
      </c>
      <c r="U75" s="359">
        <v>226</v>
      </c>
      <c r="V75" s="359">
        <v>107</v>
      </c>
      <c r="W75" s="359">
        <f t="shared" si="14"/>
        <v>333</v>
      </c>
      <c r="Y75" s="362">
        <f t="shared" si="15"/>
        <v>-15.985130111524162</v>
      </c>
      <c r="Z75" s="362">
        <f t="shared" si="16"/>
        <v>-25.174825174825177</v>
      </c>
      <c r="AA75" s="362">
        <f t="shared" si="17"/>
        <v>-19.174757281553397</v>
      </c>
      <c r="AB75" s="362"/>
      <c r="AC75" s="359">
        <f t="shared" si="18"/>
        <v>-66.666666666666657</v>
      </c>
      <c r="AD75" s="359">
        <f t="shared" si="19"/>
        <v>-62.056737588652474</v>
      </c>
      <c r="AE75" s="359">
        <f t="shared" si="20"/>
        <v>-65.3125</v>
      </c>
    </row>
    <row r="76" spans="1:31" s="342" customFormat="1" x14ac:dyDescent="0.25">
      <c r="A76" s="436" t="s">
        <v>413</v>
      </c>
      <c r="B76" s="436">
        <v>13</v>
      </c>
      <c r="C76" s="359">
        <v>863</v>
      </c>
      <c r="D76" s="359">
        <v>436</v>
      </c>
      <c r="E76" s="359">
        <v>1299</v>
      </c>
      <c r="F76" s="359">
        <v>723</v>
      </c>
      <c r="G76" s="359">
        <v>369</v>
      </c>
      <c r="H76" s="359">
        <v>1092</v>
      </c>
      <c r="I76" s="359">
        <v>597</v>
      </c>
      <c r="J76" s="359">
        <v>304</v>
      </c>
      <c r="K76" s="359">
        <v>901</v>
      </c>
      <c r="L76" s="359">
        <v>540</v>
      </c>
      <c r="M76" s="359">
        <v>245</v>
      </c>
      <c r="N76" s="359">
        <v>785</v>
      </c>
      <c r="O76" s="359">
        <v>442</v>
      </c>
      <c r="P76" s="359">
        <v>230</v>
      </c>
      <c r="Q76" s="359">
        <v>672</v>
      </c>
      <c r="R76" s="359">
        <v>360</v>
      </c>
      <c r="S76" s="359">
        <v>184</v>
      </c>
      <c r="T76" s="359">
        <v>544</v>
      </c>
      <c r="U76" s="359">
        <v>337</v>
      </c>
      <c r="V76" s="359">
        <v>188</v>
      </c>
      <c r="W76" s="359">
        <f t="shared" si="14"/>
        <v>525</v>
      </c>
      <c r="Y76" s="362">
        <f t="shared" si="15"/>
        <v>-6.3888888888888884</v>
      </c>
      <c r="Z76" s="362">
        <f t="shared" si="16"/>
        <v>2.1739130434782608</v>
      </c>
      <c r="AA76" s="362">
        <f t="shared" si="17"/>
        <v>-3.4926470588235294</v>
      </c>
      <c r="AB76" s="362"/>
      <c r="AC76" s="359">
        <f t="shared" si="18"/>
        <v>-60.950173812282735</v>
      </c>
      <c r="AD76" s="359">
        <f t="shared" si="19"/>
        <v>-56.88073394495413</v>
      </c>
      <c r="AE76" s="359">
        <f t="shared" si="20"/>
        <v>-59.584295612009242</v>
      </c>
    </row>
    <row r="77" spans="1:31" s="342" customFormat="1" x14ac:dyDescent="0.25">
      <c r="A77" s="436" t="s">
        <v>412</v>
      </c>
      <c r="B77" s="436">
        <v>8</v>
      </c>
      <c r="C77" s="359">
        <v>494</v>
      </c>
      <c r="D77" s="359">
        <v>214</v>
      </c>
      <c r="E77" s="359">
        <v>708</v>
      </c>
      <c r="F77" s="359">
        <v>397</v>
      </c>
      <c r="G77" s="359">
        <v>209</v>
      </c>
      <c r="H77" s="359">
        <v>606</v>
      </c>
      <c r="I77" s="359">
        <v>377</v>
      </c>
      <c r="J77" s="359">
        <v>169</v>
      </c>
      <c r="K77" s="359">
        <v>546</v>
      </c>
      <c r="L77" s="359">
        <v>295</v>
      </c>
      <c r="M77" s="359">
        <v>156</v>
      </c>
      <c r="N77" s="359">
        <v>451</v>
      </c>
      <c r="O77" s="359">
        <v>306</v>
      </c>
      <c r="P77" s="359">
        <v>146</v>
      </c>
      <c r="Q77" s="359">
        <v>452</v>
      </c>
      <c r="R77" s="359">
        <v>244</v>
      </c>
      <c r="S77" s="359">
        <v>113</v>
      </c>
      <c r="T77" s="359">
        <v>357</v>
      </c>
      <c r="U77" s="359">
        <v>214</v>
      </c>
      <c r="V77" s="359">
        <v>107</v>
      </c>
      <c r="W77" s="359">
        <f t="shared" si="14"/>
        <v>321</v>
      </c>
      <c r="Y77" s="362">
        <f t="shared" si="15"/>
        <v>-12.295081967213115</v>
      </c>
      <c r="Z77" s="362">
        <f t="shared" si="16"/>
        <v>-5.3097345132743365</v>
      </c>
      <c r="AA77" s="362">
        <f t="shared" si="17"/>
        <v>-10.084033613445378</v>
      </c>
      <c r="AB77" s="362"/>
      <c r="AC77" s="359">
        <f t="shared" si="18"/>
        <v>-56.680161943319838</v>
      </c>
      <c r="AD77" s="359">
        <f t="shared" si="19"/>
        <v>-50</v>
      </c>
      <c r="AE77" s="359">
        <f t="shared" si="20"/>
        <v>-54.66101694915254</v>
      </c>
    </row>
    <row r="78" spans="1:31" s="342" customFormat="1" x14ac:dyDescent="0.25">
      <c r="A78" s="436" t="s">
        <v>411</v>
      </c>
      <c r="B78" s="436">
        <v>9</v>
      </c>
      <c r="C78" s="359">
        <v>702</v>
      </c>
      <c r="D78" s="359">
        <v>381</v>
      </c>
      <c r="E78" s="359">
        <v>1083</v>
      </c>
      <c r="F78" s="359">
        <v>593</v>
      </c>
      <c r="G78" s="359">
        <v>351</v>
      </c>
      <c r="H78" s="359">
        <v>944</v>
      </c>
      <c r="I78" s="359">
        <v>579</v>
      </c>
      <c r="J78" s="359">
        <v>320</v>
      </c>
      <c r="K78" s="359">
        <v>899</v>
      </c>
      <c r="L78" s="359">
        <v>509</v>
      </c>
      <c r="M78" s="359">
        <v>268</v>
      </c>
      <c r="N78" s="359">
        <v>777</v>
      </c>
      <c r="O78" s="359">
        <v>448</v>
      </c>
      <c r="P78" s="359">
        <v>268</v>
      </c>
      <c r="Q78" s="359">
        <v>716</v>
      </c>
      <c r="R78" s="359">
        <v>381</v>
      </c>
      <c r="S78" s="359">
        <v>242</v>
      </c>
      <c r="T78" s="359">
        <v>623</v>
      </c>
      <c r="U78" s="359">
        <v>390</v>
      </c>
      <c r="V78" s="359">
        <v>224</v>
      </c>
      <c r="W78" s="359">
        <f t="shared" si="14"/>
        <v>614</v>
      </c>
      <c r="Y78" s="362">
        <f t="shared" si="15"/>
        <v>2.3622047244094486</v>
      </c>
      <c r="Z78" s="362">
        <f t="shared" si="16"/>
        <v>-7.4380165289256199</v>
      </c>
      <c r="AA78" s="362">
        <f t="shared" si="17"/>
        <v>-1.4446227929373996</v>
      </c>
      <c r="AB78" s="362"/>
      <c r="AC78" s="359">
        <f t="shared" si="18"/>
        <v>-44.444444444444443</v>
      </c>
      <c r="AD78" s="359">
        <f t="shared" si="19"/>
        <v>-41.207349081364832</v>
      </c>
      <c r="AE78" s="359">
        <f t="shared" si="20"/>
        <v>-43.305632502308399</v>
      </c>
    </row>
    <row r="79" spans="1:31" s="342" customFormat="1" x14ac:dyDescent="0.25">
      <c r="A79" s="436" t="s">
        <v>410</v>
      </c>
      <c r="B79" s="436">
        <v>9</v>
      </c>
      <c r="C79" s="359">
        <v>637</v>
      </c>
      <c r="D79" s="359">
        <v>349</v>
      </c>
      <c r="E79" s="359">
        <v>986</v>
      </c>
      <c r="F79" s="359">
        <v>547</v>
      </c>
      <c r="G79" s="359">
        <v>281</v>
      </c>
      <c r="H79" s="359">
        <v>828</v>
      </c>
      <c r="I79" s="359">
        <v>492</v>
      </c>
      <c r="J79" s="359">
        <v>283</v>
      </c>
      <c r="K79" s="359">
        <v>775</v>
      </c>
      <c r="L79" s="359">
        <v>427</v>
      </c>
      <c r="M79" s="359">
        <v>238</v>
      </c>
      <c r="N79" s="359">
        <v>665</v>
      </c>
      <c r="O79" s="359">
        <v>397</v>
      </c>
      <c r="P79" s="359">
        <v>212</v>
      </c>
      <c r="Q79" s="359">
        <v>609</v>
      </c>
      <c r="R79" s="359">
        <v>328</v>
      </c>
      <c r="S79" s="359">
        <v>160</v>
      </c>
      <c r="T79" s="359">
        <v>488</v>
      </c>
      <c r="U79" s="359">
        <v>303</v>
      </c>
      <c r="V79" s="359">
        <v>148</v>
      </c>
      <c r="W79" s="359">
        <f t="shared" si="14"/>
        <v>451</v>
      </c>
      <c r="Y79" s="362">
        <f t="shared" si="15"/>
        <v>-7.6219512195121952</v>
      </c>
      <c r="Z79" s="362">
        <f t="shared" si="16"/>
        <v>-7.5</v>
      </c>
      <c r="AA79" s="362">
        <f t="shared" si="17"/>
        <v>-7.581967213114754</v>
      </c>
      <c r="AB79" s="362"/>
      <c r="AC79" s="359">
        <f t="shared" si="18"/>
        <v>-52.433281004709578</v>
      </c>
      <c r="AD79" s="359">
        <f t="shared" si="19"/>
        <v>-57.59312320916905</v>
      </c>
      <c r="AE79" s="359">
        <f t="shared" si="20"/>
        <v>-54.259634888438136</v>
      </c>
    </row>
    <row r="80" spans="1:31" s="342" customFormat="1" x14ac:dyDescent="0.25">
      <c r="A80" s="436" t="s">
        <v>409</v>
      </c>
      <c r="B80" s="436">
        <v>6</v>
      </c>
      <c r="C80" s="359">
        <v>300</v>
      </c>
      <c r="D80" s="359">
        <v>135</v>
      </c>
      <c r="E80" s="359">
        <v>435</v>
      </c>
      <c r="F80" s="359">
        <v>256</v>
      </c>
      <c r="G80" s="359">
        <v>118</v>
      </c>
      <c r="H80" s="359">
        <v>374</v>
      </c>
      <c r="I80" s="359">
        <v>254</v>
      </c>
      <c r="J80" s="359">
        <v>88</v>
      </c>
      <c r="K80" s="359">
        <v>342</v>
      </c>
      <c r="L80" s="359">
        <v>212</v>
      </c>
      <c r="M80" s="359">
        <v>81</v>
      </c>
      <c r="N80" s="359">
        <v>293</v>
      </c>
      <c r="O80" s="359">
        <v>178</v>
      </c>
      <c r="P80" s="359">
        <v>74</v>
      </c>
      <c r="Q80" s="359">
        <v>252</v>
      </c>
      <c r="R80" s="359">
        <v>150</v>
      </c>
      <c r="S80" s="359">
        <v>71</v>
      </c>
      <c r="T80" s="359">
        <v>221</v>
      </c>
      <c r="U80" s="359">
        <v>154</v>
      </c>
      <c r="V80" s="359">
        <v>58</v>
      </c>
      <c r="W80" s="359">
        <f t="shared" si="14"/>
        <v>212</v>
      </c>
      <c r="Y80" s="362">
        <f t="shared" si="15"/>
        <v>2.666666666666667</v>
      </c>
      <c r="Z80" s="362">
        <f t="shared" si="16"/>
        <v>-18.30985915492958</v>
      </c>
      <c r="AA80" s="362">
        <f t="shared" si="17"/>
        <v>-4.0723981900452486</v>
      </c>
      <c r="AB80" s="362"/>
      <c r="AC80" s="359">
        <f t="shared" si="18"/>
        <v>-48.666666666666671</v>
      </c>
      <c r="AD80" s="359">
        <f t="shared" si="19"/>
        <v>-57.037037037037038</v>
      </c>
      <c r="AE80" s="359">
        <f t="shared" si="20"/>
        <v>-51.264367816091948</v>
      </c>
    </row>
    <row r="81" spans="1:31" s="342" customFormat="1" x14ac:dyDescent="0.25">
      <c r="A81" s="436" t="s">
        <v>408</v>
      </c>
      <c r="B81" s="436">
        <v>17</v>
      </c>
      <c r="C81" s="359">
        <v>940</v>
      </c>
      <c r="D81" s="359">
        <v>406</v>
      </c>
      <c r="E81" s="359">
        <v>1346</v>
      </c>
      <c r="F81" s="359">
        <v>776</v>
      </c>
      <c r="G81" s="359">
        <v>337</v>
      </c>
      <c r="H81" s="359">
        <v>1113</v>
      </c>
      <c r="I81" s="359">
        <v>645</v>
      </c>
      <c r="J81" s="359">
        <v>298</v>
      </c>
      <c r="K81" s="359">
        <v>943</v>
      </c>
      <c r="L81" s="359">
        <v>552</v>
      </c>
      <c r="M81" s="359">
        <v>236</v>
      </c>
      <c r="N81" s="359">
        <v>788</v>
      </c>
      <c r="O81" s="359">
        <v>417</v>
      </c>
      <c r="P81" s="359">
        <v>218</v>
      </c>
      <c r="Q81" s="359">
        <v>635</v>
      </c>
      <c r="R81" s="359">
        <v>350</v>
      </c>
      <c r="S81" s="359">
        <v>156</v>
      </c>
      <c r="T81" s="359">
        <v>506</v>
      </c>
      <c r="U81" s="359">
        <v>384</v>
      </c>
      <c r="V81" s="359">
        <v>151</v>
      </c>
      <c r="W81" s="359">
        <f t="shared" si="14"/>
        <v>535</v>
      </c>
      <c r="Y81" s="362">
        <f t="shared" si="15"/>
        <v>9.7142857142857135</v>
      </c>
      <c r="Z81" s="362">
        <f t="shared" si="16"/>
        <v>-3.2051282051282048</v>
      </c>
      <c r="AA81" s="362">
        <f t="shared" si="17"/>
        <v>5.7312252964426875</v>
      </c>
      <c r="AB81" s="362"/>
      <c r="AC81" s="359">
        <f t="shared" si="18"/>
        <v>-59.148936170212764</v>
      </c>
      <c r="AD81" s="359">
        <f t="shared" si="19"/>
        <v>-62.807881773399011</v>
      </c>
      <c r="AE81" s="359">
        <f t="shared" si="20"/>
        <v>-60.252600297176819</v>
      </c>
    </row>
    <row r="82" spans="1:31" s="342" customFormat="1" x14ac:dyDescent="0.25">
      <c r="A82" s="436" t="s">
        <v>407</v>
      </c>
      <c r="B82" s="436">
        <v>9</v>
      </c>
      <c r="C82" s="359">
        <v>479</v>
      </c>
      <c r="D82" s="359">
        <v>230</v>
      </c>
      <c r="E82" s="359">
        <v>709</v>
      </c>
      <c r="F82" s="359">
        <v>411</v>
      </c>
      <c r="G82" s="359">
        <v>199</v>
      </c>
      <c r="H82" s="359">
        <v>610</v>
      </c>
      <c r="I82" s="359">
        <v>324</v>
      </c>
      <c r="J82" s="359">
        <v>184</v>
      </c>
      <c r="K82" s="359">
        <v>508</v>
      </c>
      <c r="L82" s="359">
        <v>315</v>
      </c>
      <c r="M82" s="359">
        <v>152</v>
      </c>
      <c r="N82" s="359">
        <v>467</v>
      </c>
      <c r="O82" s="359">
        <v>296</v>
      </c>
      <c r="P82" s="359">
        <v>139</v>
      </c>
      <c r="Q82" s="359">
        <v>435</v>
      </c>
      <c r="R82" s="359">
        <v>212</v>
      </c>
      <c r="S82" s="359">
        <v>122</v>
      </c>
      <c r="T82" s="359">
        <v>334</v>
      </c>
      <c r="U82" s="359">
        <v>190</v>
      </c>
      <c r="V82" s="359">
        <v>102</v>
      </c>
      <c r="W82" s="359">
        <f t="shared" si="14"/>
        <v>292</v>
      </c>
      <c r="Y82" s="362">
        <f t="shared" si="15"/>
        <v>-10.377358490566039</v>
      </c>
      <c r="Z82" s="362">
        <f t="shared" si="16"/>
        <v>-16.393442622950818</v>
      </c>
      <c r="AA82" s="362">
        <f t="shared" si="17"/>
        <v>-12.574850299401197</v>
      </c>
      <c r="AB82" s="362"/>
      <c r="AC82" s="359">
        <f t="shared" si="18"/>
        <v>-60.334029227557409</v>
      </c>
      <c r="AD82" s="359">
        <f t="shared" si="19"/>
        <v>-55.652173913043477</v>
      </c>
      <c r="AE82" s="359">
        <f t="shared" si="20"/>
        <v>-58.815232722143861</v>
      </c>
    </row>
    <row r="83" spans="1:31" s="342" customFormat="1" x14ac:dyDescent="0.25">
      <c r="A83" s="436" t="s">
        <v>406</v>
      </c>
      <c r="B83" s="436">
        <v>19</v>
      </c>
      <c r="C83" s="359">
        <v>1421</v>
      </c>
      <c r="D83" s="359">
        <v>663</v>
      </c>
      <c r="E83" s="359">
        <v>2084</v>
      </c>
      <c r="F83" s="359">
        <v>1133</v>
      </c>
      <c r="G83" s="359">
        <v>469</v>
      </c>
      <c r="H83" s="359">
        <v>1602</v>
      </c>
      <c r="I83" s="359">
        <v>853</v>
      </c>
      <c r="J83" s="359">
        <v>404</v>
      </c>
      <c r="K83" s="359">
        <v>1257</v>
      </c>
      <c r="L83" s="359">
        <v>688</v>
      </c>
      <c r="M83" s="359">
        <v>366</v>
      </c>
      <c r="N83" s="359">
        <v>1054</v>
      </c>
      <c r="O83" s="359">
        <v>649</v>
      </c>
      <c r="P83" s="359">
        <v>284</v>
      </c>
      <c r="Q83" s="359">
        <v>933</v>
      </c>
      <c r="R83" s="359">
        <v>583</v>
      </c>
      <c r="S83" s="359">
        <v>283</v>
      </c>
      <c r="T83" s="359">
        <v>866</v>
      </c>
      <c r="U83" s="359">
        <v>486</v>
      </c>
      <c r="V83" s="359">
        <v>234</v>
      </c>
      <c r="W83" s="359">
        <f t="shared" si="14"/>
        <v>720</v>
      </c>
      <c r="Y83" s="362">
        <f t="shared" si="15"/>
        <v>-16.638078902229847</v>
      </c>
      <c r="Z83" s="362">
        <f t="shared" si="16"/>
        <v>-17.314487632508836</v>
      </c>
      <c r="AA83" s="362">
        <f t="shared" si="17"/>
        <v>-16.859122401847575</v>
      </c>
      <c r="AB83" s="362"/>
      <c r="AC83" s="359">
        <f t="shared" si="18"/>
        <v>-65.798733286418027</v>
      </c>
      <c r="AD83" s="359">
        <f t="shared" si="19"/>
        <v>-64.705882352941174</v>
      </c>
      <c r="AE83" s="359">
        <f t="shared" si="20"/>
        <v>-65.451055662188097</v>
      </c>
    </row>
    <row r="84" spans="1:31" s="342" customFormat="1" x14ac:dyDescent="0.25">
      <c r="A84" s="436" t="s">
        <v>405</v>
      </c>
      <c r="B84" s="436">
        <v>8</v>
      </c>
      <c r="C84" s="359">
        <v>510</v>
      </c>
      <c r="D84" s="359">
        <v>239</v>
      </c>
      <c r="E84" s="359">
        <v>749</v>
      </c>
      <c r="F84" s="359">
        <v>426</v>
      </c>
      <c r="G84" s="359">
        <v>206</v>
      </c>
      <c r="H84" s="359">
        <v>632</v>
      </c>
      <c r="I84" s="359">
        <v>372</v>
      </c>
      <c r="J84" s="359">
        <v>174</v>
      </c>
      <c r="K84" s="359">
        <v>546</v>
      </c>
      <c r="L84" s="359">
        <v>338</v>
      </c>
      <c r="M84" s="359">
        <v>142</v>
      </c>
      <c r="N84" s="359">
        <v>480</v>
      </c>
      <c r="O84" s="359">
        <v>259</v>
      </c>
      <c r="P84" s="359">
        <v>156</v>
      </c>
      <c r="Q84" s="359">
        <v>415</v>
      </c>
      <c r="R84" s="359">
        <v>228</v>
      </c>
      <c r="S84" s="359">
        <v>172</v>
      </c>
      <c r="T84" s="359">
        <v>400</v>
      </c>
      <c r="U84" s="359">
        <v>260</v>
      </c>
      <c r="V84" s="359">
        <v>147</v>
      </c>
      <c r="W84" s="359">
        <f t="shared" si="14"/>
        <v>407</v>
      </c>
      <c r="Y84" s="362">
        <f t="shared" si="15"/>
        <v>14.035087719298245</v>
      </c>
      <c r="Z84" s="362">
        <f t="shared" si="16"/>
        <v>-14.534883720930234</v>
      </c>
      <c r="AA84" s="362">
        <f t="shared" si="17"/>
        <v>1.7500000000000002</v>
      </c>
      <c r="AB84" s="362"/>
      <c r="AC84" s="359">
        <f t="shared" si="18"/>
        <v>-49.019607843137251</v>
      </c>
      <c r="AD84" s="359">
        <f t="shared" si="19"/>
        <v>-38.493723849372387</v>
      </c>
      <c r="AE84" s="359">
        <f t="shared" si="20"/>
        <v>-45.660881174899863</v>
      </c>
    </row>
    <row r="85" spans="1:31" s="342" customFormat="1" ht="15.75" customHeight="1" x14ac:dyDescent="0.25">
      <c r="A85" s="436" t="s">
        <v>404</v>
      </c>
      <c r="B85" s="436">
        <v>18</v>
      </c>
      <c r="C85" s="359">
        <v>2069</v>
      </c>
      <c r="D85" s="359">
        <v>1186</v>
      </c>
      <c r="E85" s="359">
        <v>3255</v>
      </c>
      <c r="F85" s="359">
        <v>1808</v>
      </c>
      <c r="G85" s="359">
        <v>989</v>
      </c>
      <c r="H85" s="359">
        <v>2797</v>
      </c>
      <c r="I85" s="359">
        <v>1546</v>
      </c>
      <c r="J85" s="359">
        <v>866</v>
      </c>
      <c r="K85" s="359">
        <v>2412</v>
      </c>
      <c r="L85" s="359">
        <v>1349</v>
      </c>
      <c r="M85" s="359">
        <v>775</v>
      </c>
      <c r="N85" s="359">
        <v>2124</v>
      </c>
      <c r="O85" s="359">
        <v>1355</v>
      </c>
      <c r="P85" s="359">
        <v>819</v>
      </c>
      <c r="Q85" s="359">
        <v>2174</v>
      </c>
      <c r="R85" s="359">
        <v>1033</v>
      </c>
      <c r="S85" s="359">
        <v>609</v>
      </c>
      <c r="T85" s="359">
        <v>1642</v>
      </c>
      <c r="U85" s="359">
        <v>1062</v>
      </c>
      <c r="V85" s="359">
        <v>562</v>
      </c>
      <c r="W85" s="359">
        <f t="shared" si="14"/>
        <v>1624</v>
      </c>
      <c r="Y85" s="362">
        <f t="shared" si="15"/>
        <v>2.8073572120038723</v>
      </c>
      <c r="Z85" s="362">
        <f t="shared" si="16"/>
        <v>-7.7175697865353037</v>
      </c>
      <c r="AA85" s="362">
        <f t="shared" si="17"/>
        <v>-1.0962241169305724</v>
      </c>
      <c r="AB85" s="362"/>
      <c r="AC85" s="359">
        <f t="shared" si="18"/>
        <v>-48.670855485741903</v>
      </c>
      <c r="AD85" s="359">
        <f t="shared" si="19"/>
        <v>-52.613827993254638</v>
      </c>
      <c r="AE85" s="359">
        <f t="shared" si="20"/>
        <v>-50.107526881720432</v>
      </c>
    </row>
    <row r="86" spans="1:31" s="342" customFormat="1" ht="14.25" customHeight="1" x14ac:dyDescent="0.25">
      <c r="A86" s="436" t="s">
        <v>403</v>
      </c>
      <c r="B86" s="436">
        <v>8</v>
      </c>
      <c r="C86" s="359">
        <v>817</v>
      </c>
      <c r="D86" s="359">
        <v>339</v>
      </c>
      <c r="E86" s="359">
        <v>1156</v>
      </c>
      <c r="F86" s="359">
        <v>650</v>
      </c>
      <c r="G86" s="359">
        <v>270</v>
      </c>
      <c r="H86" s="359">
        <v>920</v>
      </c>
      <c r="I86" s="359">
        <v>622</v>
      </c>
      <c r="J86" s="359">
        <v>294</v>
      </c>
      <c r="K86" s="359">
        <v>916</v>
      </c>
      <c r="L86" s="359">
        <v>524</v>
      </c>
      <c r="M86" s="359">
        <v>285</v>
      </c>
      <c r="N86" s="359">
        <v>809</v>
      </c>
      <c r="O86" s="359">
        <v>458</v>
      </c>
      <c r="P86" s="359">
        <v>239</v>
      </c>
      <c r="Q86" s="359">
        <v>697</v>
      </c>
      <c r="R86" s="359">
        <v>359</v>
      </c>
      <c r="S86" s="359">
        <v>194</v>
      </c>
      <c r="T86" s="359">
        <v>553</v>
      </c>
      <c r="U86" s="359">
        <v>331</v>
      </c>
      <c r="V86" s="359">
        <v>181</v>
      </c>
      <c r="W86" s="359">
        <f t="shared" si="14"/>
        <v>512</v>
      </c>
      <c r="Y86" s="362">
        <f t="shared" si="15"/>
        <v>-7.7994428969359335</v>
      </c>
      <c r="Z86" s="362">
        <f t="shared" si="16"/>
        <v>-6.7010309278350517</v>
      </c>
      <c r="AA86" s="362">
        <f t="shared" si="17"/>
        <v>-7.4141048824593128</v>
      </c>
      <c r="AB86" s="362"/>
      <c r="AC86" s="359">
        <f t="shared" si="18"/>
        <v>-59.485924112607101</v>
      </c>
      <c r="AD86" s="359">
        <f t="shared" si="19"/>
        <v>-46.607669616519175</v>
      </c>
      <c r="AE86" s="359">
        <f t="shared" si="20"/>
        <v>-55.70934256055363</v>
      </c>
    </row>
    <row r="87" spans="1:31" s="342" customFormat="1" x14ac:dyDescent="0.25">
      <c r="A87" s="436" t="s">
        <v>402</v>
      </c>
      <c r="B87" s="436">
        <v>12</v>
      </c>
      <c r="C87" s="359">
        <v>323</v>
      </c>
      <c r="D87" s="359">
        <v>167</v>
      </c>
      <c r="E87" s="359">
        <v>490</v>
      </c>
      <c r="F87" s="359">
        <v>235</v>
      </c>
      <c r="G87" s="359">
        <v>119</v>
      </c>
      <c r="H87" s="359">
        <v>354</v>
      </c>
      <c r="I87" s="359">
        <v>318</v>
      </c>
      <c r="J87" s="359">
        <v>170</v>
      </c>
      <c r="K87" s="359">
        <v>488</v>
      </c>
      <c r="L87" s="359">
        <v>261</v>
      </c>
      <c r="M87" s="359">
        <v>126</v>
      </c>
      <c r="N87" s="359">
        <v>387</v>
      </c>
      <c r="O87" s="359">
        <v>222</v>
      </c>
      <c r="P87" s="359">
        <v>109</v>
      </c>
      <c r="Q87" s="359">
        <v>331</v>
      </c>
      <c r="R87" s="359">
        <v>191</v>
      </c>
      <c r="S87" s="359">
        <v>108</v>
      </c>
      <c r="T87" s="359">
        <v>299</v>
      </c>
      <c r="U87" s="359">
        <v>197</v>
      </c>
      <c r="V87" s="359">
        <v>104</v>
      </c>
      <c r="W87" s="359">
        <f t="shared" si="14"/>
        <v>301</v>
      </c>
      <c r="Y87" s="362">
        <f t="shared" si="15"/>
        <v>3.1413612565445024</v>
      </c>
      <c r="Z87" s="362">
        <f t="shared" si="16"/>
        <v>-3.7037037037037033</v>
      </c>
      <c r="AA87" s="362">
        <f t="shared" si="17"/>
        <v>0.66889632107023411</v>
      </c>
      <c r="AB87" s="362"/>
      <c r="AC87" s="359">
        <f t="shared" si="18"/>
        <v>-39.009287925696597</v>
      </c>
      <c r="AD87" s="359">
        <f t="shared" si="19"/>
        <v>-37.724550898203589</v>
      </c>
      <c r="AE87" s="359">
        <f t="shared" si="20"/>
        <v>-38.571428571428577</v>
      </c>
    </row>
    <row r="88" spans="1:31" s="342" customFormat="1" x14ac:dyDescent="0.25">
      <c r="A88" s="436" t="s">
        <v>401</v>
      </c>
      <c r="B88" s="436">
        <v>8</v>
      </c>
      <c r="C88" s="359">
        <v>573</v>
      </c>
      <c r="D88" s="359">
        <v>224</v>
      </c>
      <c r="E88" s="359">
        <v>797</v>
      </c>
      <c r="F88" s="359">
        <v>480</v>
      </c>
      <c r="G88" s="359">
        <v>218</v>
      </c>
      <c r="H88" s="359">
        <v>698</v>
      </c>
      <c r="I88" s="359">
        <v>421</v>
      </c>
      <c r="J88" s="359">
        <v>189</v>
      </c>
      <c r="K88" s="359">
        <v>610</v>
      </c>
      <c r="L88" s="359">
        <v>339</v>
      </c>
      <c r="M88" s="359">
        <v>178</v>
      </c>
      <c r="N88" s="359">
        <v>517</v>
      </c>
      <c r="O88" s="359">
        <v>302</v>
      </c>
      <c r="P88" s="359">
        <v>148</v>
      </c>
      <c r="Q88" s="359">
        <v>450</v>
      </c>
      <c r="R88" s="359">
        <v>187</v>
      </c>
      <c r="S88" s="359">
        <v>96</v>
      </c>
      <c r="T88" s="359">
        <v>283</v>
      </c>
      <c r="U88" s="359">
        <v>221</v>
      </c>
      <c r="V88" s="359">
        <v>118</v>
      </c>
      <c r="W88" s="359">
        <f t="shared" si="14"/>
        <v>339</v>
      </c>
      <c r="Y88" s="362">
        <f t="shared" si="15"/>
        <v>18.181818181818183</v>
      </c>
      <c r="Z88" s="362">
        <f t="shared" si="16"/>
        <v>22.916666666666664</v>
      </c>
      <c r="AA88" s="362">
        <f t="shared" si="17"/>
        <v>19.78798586572438</v>
      </c>
      <c r="AB88" s="362"/>
      <c r="AC88" s="359">
        <f t="shared" si="18"/>
        <v>-61.431064572425832</v>
      </c>
      <c r="AD88" s="359">
        <f t="shared" si="19"/>
        <v>-47.321428571428569</v>
      </c>
      <c r="AE88" s="359">
        <f t="shared" si="20"/>
        <v>-57.465495608531988</v>
      </c>
    </row>
    <row r="89" spans="1:31" s="342" customFormat="1" x14ac:dyDescent="0.25">
      <c r="A89" s="436" t="s">
        <v>400</v>
      </c>
      <c r="B89" s="436">
        <v>12</v>
      </c>
      <c r="C89" s="359">
        <v>8471</v>
      </c>
      <c r="D89" s="359">
        <v>4717</v>
      </c>
      <c r="E89" s="359">
        <v>13188</v>
      </c>
      <c r="F89" s="359">
        <v>7429</v>
      </c>
      <c r="G89" s="359">
        <v>4224</v>
      </c>
      <c r="H89" s="359">
        <v>11653</v>
      </c>
      <c r="I89" s="359">
        <v>6603</v>
      </c>
      <c r="J89" s="359">
        <v>3838</v>
      </c>
      <c r="K89" s="359">
        <v>10441</v>
      </c>
      <c r="L89" s="359">
        <v>5625</v>
      </c>
      <c r="M89" s="359">
        <v>3288</v>
      </c>
      <c r="N89" s="359">
        <v>8913</v>
      </c>
      <c r="O89" s="359">
        <v>5241</v>
      </c>
      <c r="P89" s="359">
        <v>3147</v>
      </c>
      <c r="Q89" s="359">
        <v>8388</v>
      </c>
      <c r="R89" s="359">
        <v>4390</v>
      </c>
      <c r="S89" s="359">
        <v>2740</v>
      </c>
      <c r="T89" s="359">
        <v>7130</v>
      </c>
      <c r="U89" s="359">
        <v>4254</v>
      </c>
      <c r="V89" s="359">
        <v>2596</v>
      </c>
      <c r="W89" s="359">
        <f t="shared" si="14"/>
        <v>6850</v>
      </c>
      <c r="Y89" s="362">
        <f t="shared" si="15"/>
        <v>-3.0979498861047836</v>
      </c>
      <c r="Z89" s="362">
        <f t="shared" si="16"/>
        <v>-5.2554744525547443</v>
      </c>
      <c r="AA89" s="362">
        <f t="shared" si="17"/>
        <v>-3.9270687237026647</v>
      </c>
      <c r="AB89" s="362"/>
      <c r="AC89" s="359">
        <f t="shared" si="18"/>
        <v>-49.781607838507853</v>
      </c>
      <c r="AD89" s="359">
        <f t="shared" si="19"/>
        <v>-44.965020139919446</v>
      </c>
      <c r="AE89" s="359">
        <f t="shared" si="20"/>
        <v>-48.058841370943284</v>
      </c>
    </row>
    <row r="90" spans="1:31" s="342" customFormat="1" x14ac:dyDescent="0.25">
      <c r="A90" s="436" t="s">
        <v>399</v>
      </c>
      <c r="B90" s="436">
        <v>5</v>
      </c>
      <c r="C90" s="359">
        <v>301</v>
      </c>
      <c r="D90" s="359">
        <v>152</v>
      </c>
      <c r="E90" s="359">
        <v>453</v>
      </c>
      <c r="F90" s="359">
        <v>238</v>
      </c>
      <c r="G90" s="359">
        <v>112</v>
      </c>
      <c r="H90" s="359">
        <v>350</v>
      </c>
      <c r="I90" s="359">
        <v>223</v>
      </c>
      <c r="J90" s="359">
        <v>115</v>
      </c>
      <c r="K90" s="359">
        <v>338</v>
      </c>
      <c r="L90" s="359">
        <v>183</v>
      </c>
      <c r="M90" s="359">
        <v>92</v>
      </c>
      <c r="N90" s="359">
        <v>275</v>
      </c>
      <c r="O90" s="359">
        <v>163</v>
      </c>
      <c r="P90" s="359">
        <v>68</v>
      </c>
      <c r="Q90" s="359">
        <v>231</v>
      </c>
      <c r="R90" s="359">
        <v>146</v>
      </c>
      <c r="S90" s="359">
        <v>56</v>
      </c>
      <c r="T90" s="359">
        <v>202</v>
      </c>
      <c r="U90" s="359">
        <v>110</v>
      </c>
      <c r="V90" s="359">
        <v>52</v>
      </c>
      <c r="W90" s="359">
        <f t="shared" si="14"/>
        <v>162</v>
      </c>
      <c r="Y90" s="362">
        <f t="shared" si="15"/>
        <v>-24.657534246575342</v>
      </c>
      <c r="Z90" s="362">
        <f t="shared" si="16"/>
        <v>-7.1428571428571423</v>
      </c>
      <c r="AA90" s="362">
        <f t="shared" si="17"/>
        <v>-19.801980198019802</v>
      </c>
      <c r="AB90" s="362"/>
      <c r="AC90" s="359">
        <f t="shared" si="18"/>
        <v>-63.455149501661133</v>
      </c>
      <c r="AD90" s="359">
        <f t="shared" si="19"/>
        <v>-65.789473684210535</v>
      </c>
      <c r="AE90" s="359">
        <f t="shared" si="20"/>
        <v>-64.238410596026483</v>
      </c>
    </row>
    <row r="91" spans="1:31" s="342" customFormat="1" x14ac:dyDescent="0.25">
      <c r="A91" s="436" t="s">
        <v>602</v>
      </c>
      <c r="B91" s="436">
        <v>15</v>
      </c>
      <c r="C91" s="359">
        <v>5018</v>
      </c>
      <c r="D91" s="359">
        <v>2315</v>
      </c>
      <c r="E91" s="359">
        <v>7333</v>
      </c>
      <c r="F91" s="359">
        <v>4111</v>
      </c>
      <c r="G91" s="359">
        <v>1859</v>
      </c>
      <c r="H91" s="359">
        <v>5970</v>
      </c>
      <c r="I91" s="359">
        <v>3416</v>
      </c>
      <c r="J91" s="359">
        <v>1524</v>
      </c>
      <c r="K91" s="359">
        <v>4940</v>
      </c>
      <c r="L91" s="359">
        <v>2852</v>
      </c>
      <c r="M91" s="359">
        <v>1271</v>
      </c>
      <c r="N91" s="359">
        <v>4123</v>
      </c>
      <c r="O91" s="359">
        <v>2707</v>
      </c>
      <c r="P91" s="359">
        <v>1222</v>
      </c>
      <c r="Q91" s="359">
        <v>3929</v>
      </c>
      <c r="R91" s="359">
        <v>2415</v>
      </c>
      <c r="S91" s="359">
        <v>1098</v>
      </c>
      <c r="T91" s="359">
        <v>3513</v>
      </c>
      <c r="U91" s="359">
        <v>2237</v>
      </c>
      <c r="V91" s="359">
        <v>1032</v>
      </c>
      <c r="W91" s="359">
        <v>3270</v>
      </c>
      <c r="Y91" s="362">
        <f t="shared" si="15"/>
        <v>-7.3706004140786749</v>
      </c>
      <c r="Z91" s="362">
        <f t="shared" si="16"/>
        <v>-6.0109289617486334</v>
      </c>
      <c r="AA91" s="362">
        <f t="shared" si="17"/>
        <v>-6.9171648163962427</v>
      </c>
      <c r="AB91" s="362"/>
      <c r="AC91" s="359">
        <f t="shared" si="18"/>
        <v>-55.420486249501785</v>
      </c>
      <c r="AD91" s="359">
        <f t="shared" si="19"/>
        <v>-55.421166306695469</v>
      </c>
      <c r="AE91" s="359">
        <f t="shared" si="20"/>
        <v>-55.407063957452607</v>
      </c>
    </row>
    <row r="92" spans="1:31" s="342" customFormat="1" x14ac:dyDescent="0.25">
      <c r="A92" s="436" t="s">
        <v>398</v>
      </c>
      <c r="B92" s="436">
        <v>20</v>
      </c>
      <c r="C92" s="359">
        <v>940</v>
      </c>
      <c r="D92" s="359">
        <v>565</v>
      </c>
      <c r="E92" s="359">
        <v>1505</v>
      </c>
      <c r="F92" s="359">
        <v>721</v>
      </c>
      <c r="G92" s="359">
        <v>432</v>
      </c>
      <c r="H92" s="359">
        <v>1153</v>
      </c>
      <c r="I92" s="359">
        <v>680</v>
      </c>
      <c r="J92" s="359">
        <v>378</v>
      </c>
      <c r="K92" s="359">
        <v>1058</v>
      </c>
      <c r="L92" s="359">
        <v>563</v>
      </c>
      <c r="M92" s="359">
        <v>341</v>
      </c>
      <c r="N92" s="359">
        <v>904</v>
      </c>
      <c r="O92" s="359">
        <v>547</v>
      </c>
      <c r="P92" s="359">
        <v>335</v>
      </c>
      <c r="Q92" s="359">
        <v>882</v>
      </c>
      <c r="R92" s="359">
        <v>543</v>
      </c>
      <c r="S92" s="359">
        <v>280</v>
      </c>
      <c r="T92" s="359">
        <v>823</v>
      </c>
      <c r="U92" s="359">
        <v>446</v>
      </c>
      <c r="V92" s="359">
        <v>244</v>
      </c>
      <c r="W92" s="359">
        <f t="shared" ref="W92:W113" si="21">U92+V92</f>
        <v>690</v>
      </c>
      <c r="Y92" s="362">
        <f t="shared" si="15"/>
        <v>-17.863720073664823</v>
      </c>
      <c r="Z92" s="362">
        <f t="shared" si="16"/>
        <v>-12.857142857142856</v>
      </c>
      <c r="AA92" s="362">
        <f t="shared" si="17"/>
        <v>-16.160388821385176</v>
      </c>
      <c r="AB92" s="362"/>
      <c r="AC92" s="359">
        <f t="shared" si="18"/>
        <v>-52.553191489361708</v>
      </c>
      <c r="AD92" s="359">
        <f t="shared" si="19"/>
        <v>-56.814159292035392</v>
      </c>
      <c r="AE92" s="359">
        <f t="shared" si="20"/>
        <v>-54.152823920265782</v>
      </c>
    </row>
    <row r="93" spans="1:31" s="342" customFormat="1" x14ac:dyDescent="0.25">
      <c r="A93" s="436" t="s">
        <v>397</v>
      </c>
      <c r="B93" s="436">
        <v>7</v>
      </c>
      <c r="C93" s="359">
        <v>378</v>
      </c>
      <c r="D93" s="359">
        <v>220</v>
      </c>
      <c r="E93" s="359">
        <v>598</v>
      </c>
      <c r="F93" s="359">
        <v>369</v>
      </c>
      <c r="G93" s="359">
        <v>212</v>
      </c>
      <c r="H93" s="359">
        <v>581</v>
      </c>
      <c r="I93" s="359">
        <v>318</v>
      </c>
      <c r="J93" s="359">
        <v>192</v>
      </c>
      <c r="K93" s="359">
        <v>510</v>
      </c>
      <c r="L93" s="359">
        <v>290</v>
      </c>
      <c r="M93" s="359">
        <v>149</v>
      </c>
      <c r="N93" s="359">
        <v>439</v>
      </c>
      <c r="O93" s="359">
        <v>246</v>
      </c>
      <c r="P93" s="359">
        <v>132</v>
      </c>
      <c r="Q93" s="359">
        <v>378</v>
      </c>
      <c r="R93" s="359">
        <v>182</v>
      </c>
      <c r="S93" s="359">
        <v>103</v>
      </c>
      <c r="T93" s="359">
        <v>285</v>
      </c>
      <c r="U93" s="359">
        <v>173</v>
      </c>
      <c r="V93" s="359">
        <v>116</v>
      </c>
      <c r="W93" s="359">
        <f t="shared" si="21"/>
        <v>289</v>
      </c>
      <c r="Y93" s="362">
        <f t="shared" si="15"/>
        <v>-4.9450549450549453</v>
      </c>
      <c r="Z93" s="362">
        <f t="shared" si="16"/>
        <v>12.621359223300971</v>
      </c>
      <c r="AA93" s="362">
        <f t="shared" si="17"/>
        <v>1.4035087719298245</v>
      </c>
      <c r="AB93" s="362"/>
      <c r="AC93" s="359">
        <f t="shared" si="18"/>
        <v>-54.232804232804234</v>
      </c>
      <c r="AD93" s="359">
        <f t="shared" si="19"/>
        <v>-47.272727272727273</v>
      </c>
      <c r="AE93" s="359">
        <f t="shared" si="20"/>
        <v>-51.672240802675582</v>
      </c>
    </row>
    <row r="94" spans="1:31" s="342" customFormat="1" x14ac:dyDescent="0.25">
      <c r="A94" s="436" t="s">
        <v>396</v>
      </c>
      <c r="B94" s="436">
        <v>9</v>
      </c>
      <c r="C94" s="359">
        <v>448</v>
      </c>
      <c r="D94" s="359">
        <v>218</v>
      </c>
      <c r="E94" s="359">
        <v>666</v>
      </c>
      <c r="F94" s="359">
        <v>354</v>
      </c>
      <c r="G94" s="359">
        <v>173</v>
      </c>
      <c r="H94" s="359">
        <v>527</v>
      </c>
      <c r="I94" s="359">
        <v>331</v>
      </c>
      <c r="J94" s="359">
        <v>189</v>
      </c>
      <c r="K94" s="359">
        <v>520</v>
      </c>
      <c r="L94" s="359">
        <v>304</v>
      </c>
      <c r="M94" s="359">
        <v>165</v>
      </c>
      <c r="N94" s="359">
        <v>469</v>
      </c>
      <c r="O94" s="359">
        <v>273</v>
      </c>
      <c r="P94" s="359">
        <v>152</v>
      </c>
      <c r="Q94" s="359">
        <v>425</v>
      </c>
      <c r="R94" s="359">
        <v>216</v>
      </c>
      <c r="S94" s="359">
        <v>118</v>
      </c>
      <c r="T94" s="359">
        <v>334</v>
      </c>
      <c r="U94" s="359">
        <v>189</v>
      </c>
      <c r="V94" s="359">
        <v>106</v>
      </c>
      <c r="W94" s="359">
        <f t="shared" si="21"/>
        <v>295</v>
      </c>
      <c r="Y94" s="362">
        <f t="shared" si="15"/>
        <v>-12.5</v>
      </c>
      <c r="Z94" s="362">
        <f t="shared" si="16"/>
        <v>-10.16949152542373</v>
      </c>
      <c r="AA94" s="362">
        <f t="shared" si="17"/>
        <v>-11.676646706586826</v>
      </c>
      <c r="AB94" s="362"/>
      <c r="AC94" s="359">
        <f t="shared" si="18"/>
        <v>-57.8125</v>
      </c>
      <c r="AD94" s="359">
        <f t="shared" si="19"/>
        <v>-51.37614678899083</v>
      </c>
      <c r="AE94" s="359">
        <f t="shared" si="20"/>
        <v>-55.705705705705711</v>
      </c>
    </row>
    <row r="95" spans="1:31" s="342" customFormat="1" x14ac:dyDescent="0.25">
      <c r="A95" s="436" t="s">
        <v>395</v>
      </c>
      <c r="B95" s="436">
        <v>19</v>
      </c>
      <c r="C95" s="359">
        <v>1468</v>
      </c>
      <c r="D95" s="359">
        <v>830</v>
      </c>
      <c r="E95" s="359">
        <v>2298</v>
      </c>
      <c r="F95" s="359">
        <v>1192</v>
      </c>
      <c r="G95" s="359">
        <v>699</v>
      </c>
      <c r="H95" s="359">
        <v>1891</v>
      </c>
      <c r="I95" s="359">
        <v>1001</v>
      </c>
      <c r="J95" s="359">
        <v>500</v>
      </c>
      <c r="K95" s="359">
        <v>1501</v>
      </c>
      <c r="L95" s="359">
        <v>856</v>
      </c>
      <c r="M95" s="359">
        <v>445</v>
      </c>
      <c r="N95" s="359">
        <v>1301</v>
      </c>
      <c r="O95" s="359">
        <v>752</v>
      </c>
      <c r="P95" s="359">
        <v>399</v>
      </c>
      <c r="Q95" s="359">
        <v>1151</v>
      </c>
      <c r="R95" s="359">
        <v>675</v>
      </c>
      <c r="S95" s="359">
        <v>341</v>
      </c>
      <c r="T95" s="359">
        <v>1016</v>
      </c>
      <c r="U95" s="359">
        <v>646</v>
      </c>
      <c r="V95" s="359">
        <v>327</v>
      </c>
      <c r="W95" s="359">
        <f t="shared" si="21"/>
        <v>973</v>
      </c>
      <c r="Y95" s="362">
        <f t="shared" si="15"/>
        <v>-4.2962962962962958</v>
      </c>
      <c r="Z95" s="362">
        <f t="shared" si="16"/>
        <v>-4.1055718475073313</v>
      </c>
      <c r="AA95" s="362">
        <f t="shared" si="17"/>
        <v>-4.2322834645669296</v>
      </c>
      <c r="AB95" s="362"/>
      <c r="AC95" s="359">
        <f t="shared" si="18"/>
        <v>-55.994550408719348</v>
      </c>
      <c r="AD95" s="359">
        <f t="shared" si="19"/>
        <v>-60.602409638554221</v>
      </c>
      <c r="AE95" s="359">
        <f t="shared" si="20"/>
        <v>-57.658833768494347</v>
      </c>
    </row>
    <row r="96" spans="1:31" s="342" customFormat="1" x14ac:dyDescent="0.25">
      <c r="A96" s="436" t="s">
        <v>394</v>
      </c>
      <c r="B96" s="436">
        <v>3</v>
      </c>
      <c r="C96" s="359">
        <v>121</v>
      </c>
      <c r="D96" s="359">
        <v>51</v>
      </c>
      <c r="E96" s="359">
        <v>172</v>
      </c>
      <c r="F96" s="359">
        <v>106</v>
      </c>
      <c r="G96" s="359">
        <v>43</v>
      </c>
      <c r="H96" s="359">
        <v>149</v>
      </c>
      <c r="I96" s="359">
        <v>85</v>
      </c>
      <c r="J96" s="359">
        <v>51</v>
      </c>
      <c r="K96" s="359">
        <v>136</v>
      </c>
      <c r="L96" s="359">
        <v>78</v>
      </c>
      <c r="M96" s="359">
        <v>46</v>
      </c>
      <c r="N96" s="359">
        <v>124</v>
      </c>
      <c r="O96" s="359">
        <v>69</v>
      </c>
      <c r="P96" s="359">
        <v>22</v>
      </c>
      <c r="Q96" s="359">
        <v>91</v>
      </c>
      <c r="R96" s="359">
        <v>41</v>
      </c>
      <c r="S96" s="359">
        <v>22</v>
      </c>
      <c r="T96" s="359">
        <v>63</v>
      </c>
      <c r="U96" s="359">
        <v>49</v>
      </c>
      <c r="V96" s="359">
        <v>19</v>
      </c>
      <c r="W96" s="359">
        <f t="shared" si="21"/>
        <v>68</v>
      </c>
      <c r="Y96" s="362">
        <f t="shared" si="15"/>
        <v>19.512195121951219</v>
      </c>
      <c r="Z96" s="362">
        <f t="shared" si="16"/>
        <v>-13.636363636363635</v>
      </c>
      <c r="AA96" s="362">
        <f t="shared" si="17"/>
        <v>7.9365079365079358</v>
      </c>
      <c r="AB96" s="362"/>
      <c r="AC96" s="359">
        <f t="shared" si="18"/>
        <v>-59.504132231404959</v>
      </c>
      <c r="AD96" s="359">
        <f t="shared" si="19"/>
        <v>-62.745098039215684</v>
      </c>
      <c r="AE96" s="359">
        <f t="shared" si="20"/>
        <v>-60.465116279069761</v>
      </c>
    </row>
    <row r="97" spans="1:31" s="342" customFormat="1" x14ac:dyDescent="0.25">
      <c r="A97" s="436" t="s">
        <v>393</v>
      </c>
      <c r="B97" s="436">
        <v>16</v>
      </c>
      <c r="C97" s="359">
        <v>1736</v>
      </c>
      <c r="D97" s="359">
        <v>798</v>
      </c>
      <c r="E97" s="359">
        <v>2534</v>
      </c>
      <c r="F97" s="359">
        <v>1524</v>
      </c>
      <c r="G97" s="359">
        <v>775</v>
      </c>
      <c r="H97" s="359">
        <v>2299</v>
      </c>
      <c r="I97" s="359">
        <v>1334</v>
      </c>
      <c r="J97" s="359">
        <v>700</v>
      </c>
      <c r="K97" s="359">
        <v>2034</v>
      </c>
      <c r="L97" s="359">
        <v>1160</v>
      </c>
      <c r="M97" s="359">
        <v>581</v>
      </c>
      <c r="N97" s="359">
        <v>1741</v>
      </c>
      <c r="O97" s="359">
        <v>1056</v>
      </c>
      <c r="P97" s="359">
        <v>507</v>
      </c>
      <c r="Q97" s="359">
        <v>1563</v>
      </c>
      <c r="R97" s="359">
        <v>894</v>
      </c>
      <c r="S97" s="359">
        <v>435</v>
      </c>
      <c r="T97" s="359">
        <v>1329</v>
      </c>
      <c r="U97" s="359">
        <v>911</v>
      </c>
      <c r="V97" s="359">
        <v>445</v>
      </c>
      <c r="W97" s="359">
        <f t="shared" si="21"/>
        <v>1356</v>
      </c>
      <c r="Y97" s="362">
        <f t="shared" si="15"/>
        <v>1.9015659955257269</v>
      </c>
      <c r="Z97" s="362">
        <f t="shared" si="16"/>
        <v>2.2988505747126435</v>
      </c>
      <c r="AA97" s="362">
        <f t="shared" si="17"/>
        <v>2.0316027088036117</v>
      </c>
      <c r="AB97" s="362"/>
      <c r="AC97" s="359">
        <f t="shared" si="18"/>
        <v>-47.523041474654377</v>
      </c>
      <c r="AD97" s="359">
        <f t="shared" si="19"/>
        <v>-44.235588972431081</v>
      </c>
      <c r="AE97" s="359">
        <f t="shared" si="20"/>
        <v>-46.487766377269139</v>
      </c>
    </row>
    <row r="98" spans="1:31" s="342" customFormat="1" x14ac:dyDescent="0.25">
      <c r="A98" s="436" t="s">
        <v>392</v>
      </c>
      <c r="B98" s="436">
        <v>13</v>
      </c>
      <c r="C98" s="359">
        <v>831</v>
      </c>
      <c r="D98" s="359">
        <v>382</v>
      </c>
      <c r="E98" s="359">
        <v>1213</v>
      </c>
      <c r="F98" s="359">
        <v>692</v>
      </c>
      <c r="G98" s="359">
        <v>367</v>
      </c>
      <c r="H98" s="359">
        <v>1059</v>
      </c>
      <c r="I98" s="359">
        <v>586</v>
      </c>
      <c r="J98" s="359">
        <v>324</v>
      </c>
      <c r="K98" s="359">
        <v>910</v>
      </c>
      <c r="L98" s="359">
        <v>474</v>
      </c>
      <c r="M98" s="359">
        <v>242</v>
      </c>
      <c r="N98" s="359">
        <v>716</v>
      </c>
      <c r="O98" s="359">
        <v>395</v>
      </c>
      <c r="P98" s="359">
        <v>203</v>
      </c>
      <c r="Q98" s="359">
        <v>598</v>
      </c>
      <c r="R98" s="359">
        <v>330</v>
      </c>
      <c r="S98" s="359">
        <v>131</v>
      </c>
      <c r="T98" s="359">
        <v>461</v>
      </c>
      <c r="U98" s="359">
        <v>307</v>
      </c>
      <c r="V98" s="359">
        <v>146</v>
      </c>
      <c r="W98" s="359">
        <f t="shared" si="21"/>
        <v>453</v>
      </c>
      <c r="Y98" s="362">
        <f t="shared" si="15"/>
        <v>-6.9696969696969706</v>
      </c>
      <c r="Z98" s="362">
        <f t="shared" si="16"/>
        <v>11.450381679389313</v>
      </c>
      <c r="AA98" s="362">
        <f t="shared" si="17"/>
        <v>-1.735357917570499</v>
      </c>
      <c r="AB98" s="362"/>
      <c r="AC98" s="359">
        <f t="shared" si="18"/>
        <v>-63.056558363417572</v>
      </c>
      <c r="AD98" s="359">
        <f t="shared" si="19"/>
        <v>-61.780104712041883</v>
      </c>
      <c r="AE98" s="359">
        <f t="shared" si="20"/>
        <v>-62.654575432811214</v>
      </c>
    </row>
    <row r="99" spans="1:31" s="342" customFormat="1" x14ac:dyDescent="0.25">
      <c r="A99" s="436" t="s">
        <v>391</v>
      </c>
      <c r="B99" s="436">
        <v>10</v>
      </c>
      <c r="C99" s="359">
        <v>593</v>
      </c>
      <c r="D99" s="359">
        <v>321</v>
      </c>
      <c r="E99" s="359">
        <v>914</v>
      </c>
      <c r="F99" s="359">
        <v>471</v>
      </c>
      <c r="G99" s="359">
        <v>283</v>
      </c>
      <c r="H99" s="359">
        <v>754</v>
      </c>
      <c r="I99" s="359">
        <v>388</v>
      </c>
      <c r="J99" s="359">
        <v>227</v>
      </c>
      <c r="K99" s="359">
        <v>615</v>
      </c>
      <c r="L99" s="359">
        <v>323</v>
      </c>
      <c r="M99" s="359">
        <v>209</v>
      </c>
      <c r="N99" s="359">
        <v>532</v>
      </c>
      <c r="O99" s="359">
        <v>265</v>
      </c>
      <c r="P99" s="359">
        <v>191</v>
      </c>
      <c r="Q99" s="359">
        <v>456</v>
      </c>
      <c r="R99" s="359">
        <v>235</v>
      </c>
      <c r="S99" s="359">
        <v>141</v>
      </c>
      <c r="T99" s="359">
        <v>376</v>
      </c>
      <c r="U99" s="359">
        <v>195</v>
      </c>
      <c r="V99" s="359">
        <v>119</v>
      </c>
      <c r="W99" s="359">
        <f t="shared" si="21"/>
        <v>314</v>
      </c>
      <c r="Y99" s="362">
        <f t="shared" si="15"/>
        <v>-17.021276595744681</v>
      </c>
      <c r="Z99" s="362">
        <f t="shared" si="16"/>
        <v>-15.602836879432624</v>
      </c>
      <c r="AA99" s="362">
        <f t="shared" si="17"/>
        <v>-16.48936170212766</v>
      </c>
      <c r="AB99" s="362"/>
      <c r="AC99" s="359">
        <f t="shared" si="18"/>
        <v>-67.116357504215856</v>
      </c>
      <c r="AD99" s="359">
        <f t="shared" si="19"/>
        <v>-62.928348909657316</v>
      </c>
      <c r="AE99" s="359">
        <f t="shared" si="20"/>
        <v>-65.645514223194752</v>
      </c>
    </row>
    <row r="100" spans="1:31" s="342" customFormat="1" x14ac:dyDescent="0.25">
      <c r="A100" s="436" t="s">
        <v>390</v>
      </c>
      <c r="B100" s="436">
        <v>1</v>
      </c>
      <c r="C100" s="359">
        <v>3161</v>
      </c>
      <c r="D100" s="359">
        <v>1917</v>
      </c>
      <c r="E100" s="359">
        <v>5078</v>
      </c>
      <c r="F100" s="359">
        <v>2642</v>
      </c>
      <c r="G100" s="359">
        <v>1571</v>
      </c>
      <c r="H100" s="359">
        <v>4213</v>
      </c>
      <c r="I100" s="359">
        <v>2338</v>
      </c>
      <c r="J100" s="359">
        <v>1403</v>
      </c>
      <c r="K100" s="359">
        <v>3741</v>
      </c>
      <c r="L100" s="359">
        <v>2325</v>
      </c>
      <c r="M100" s="359">
        <v>1264</v>
      </c>
      <c r="N100" s="359">
        <v>3589</v>
      </c>
      <c r="O100" s="359">
        <v>2009</v>
      </c>
      <c r="P100" s="359">
        <v>1152</v>
      </c>
      <c r="Q100" s="359">
        <v>3161</v>
      </c>
      <c r="R100" s="359">
        <v>1702</v>
      </c>
      <c r="S100" s="359">
        <v>1026</v>
      </c>
      <c r="T100" s="359">
        <v>2728</v>
      </c>
      <c r="U100" s="359">
        <v>1786</v>
      </c>
      <c r="V100" s="359">
        <v>1037</v>
      </c>
      <c r="W100" s="359">
        <f t="shared" si="21"/>
        <v>2823</v>
      </c>
      <c r="Y100" s="362">
        <f t="shared" si="15"/>
        <v>4.9353701527614566</v>
      </c>
      <c r="Z100" s="362">
        <f t="shared" si="16"/>
        <v>1.0721247563352825</v>
      </c>
      <c r="AA100" s="362">
        <f t="shared" si="17"/>
        <v>3.482404692082111</v>
      </c>
      <c r="AB100" s="362"/>
      <c r="AC100" s="359">
        <f t="shared" si="18"/>
        <v>-43.498892755457135</v>
      </c>
      <c r="AD100" s="359">
        <f t="shared" si="19"/>
        <v>-45.905059989567029</v>
      </c>
      <c r="AE100" s="359">
        <f t="shared" si="20"/>
        <v>-44.407246947617175</v>
      </c>
    </row>
    <row r="101" spans="1:31" s="342" customFormat="1" x14ac:dyDescent="0.25">
      <c r="A101" s="436" t="s">
        <v>389</v>
      </c>
      <c r="B101" s="436">
        <v>19</v>
      </c>
      <c r="C101" s="359">
        <v>995</v>
      </c>
      <c r="D101" s="359">
        <v>544</v>
      </c>
      <c r="E101" s="359">
        <v>1539</v>
      </c>
      <c r="F101" s="359">
        <v>920</v>
      </c>
      <c r="G101" s="359">
        <v>458</v>
      </c>
      <c r="H101" s="359">
        <v>1378</v>
      </c>
      <c r="I101" s="359">
        <v>898</v>
      </c>
      <c r="J101" s="359">
        <v>438</v>
      </c>
      <c r="K101" s="359">
        <v>1336</v>
      </c>
      <c r="L101" s="359">
        <v>591</v>
      </c>
      <c r="M101" s="359">
        <v>318</v>
      </c>
      <c r="N101" s="359">
        <v>909</v>
      </c>
      <c r="O101" s="359">
        <v>521</v>
      </c>
      <c r="P101" s="359">
        <v>280</v>
      </c>
      <c r="Q101" s="359">
        <v>801</v>
      </c>
      <c r="R101" s="359">
        <v>472</v>
      </c>
      <c r="S101" s="359">
        <v>282</v>
      </c>
      <c r="T101" s="359">
        <v>754</v>
      </c>
      <c r="U101" s="359">
        <v>499</v>
      </c>
      <c r="V101" s="359">
        <v>245</v>
      </c>
      <c r="W101" s="359">
        <f t="shared" si="21"/>
        <v>744</v>
      </c>
      <c r="Y101" s="362">
        <f t="shared" si="15"/>
        <v>5.7203389830508478</v>
      </c>
      <c r="Z101" s="362">
        <f t="shared" si="16"/>
        <v>-13.120567375886525</v>
      </c>
      <c r="AA101" s="362">
        <f t="shared" si="17"/>
        <v>-1.3262599469496021</v>
      </c>
      <c r="AB101" s="362"/>
      <c r="AC101" s="359">
        <f t="shared" si="18"/>
        <v>-49.849246231155782</v>
      </c>
      <c r="AD101" s="359">
        <f t="shared" si="19"/>
        <v>-54.963235294117652</v>
      </c>
      <c r="AE101" s="359">
        <f t="shared" si="20"/>
        <v>-51.656920077972714</v>
      </c>
    </row>
    <row r="102" spans="1:31" s="342" customFormat="1" x14ac:dyDescent="0.25">
      <c r="A102" s="436" t="s">
        <v>4</v>
      </c>
      <c r="B102" s="436">
        <v>4</v>
      </c>
      <c r="C102" s="359">
        <v>300</v>
      </c>
      <c r="D102" s="359">
        <v>104</v>
      </c>
      <c r="E102" s="359">
        <v>404</v>
      </c>
      <c r="F102" s="359">
        <v>255</v>
      </c>
      <c r="G102" s="359">
        <v>98</v>
      </c>
      <c r="H102" s="359">
        <v>353</v>
      </c>
      <c r="I102" s="359">
        <v>244</v>
      </c>
      <c r="J102" s="359">
        <v>109</v>
      </c>
      <c r="K102" s="359">
        <v>353</v>
      </c>
      <c r="L102" s="359">
        <v>223</v>
      </c>
      <c r="M102" s="359">
        <v>90</v>
      </c>
      <c r="N102" s="359">
        <v>313</v>
      </c>
      <c r="O102" s="359">
        <v>179</v>
      </c>
      <c r="P102" s="359">
        <v>90</v>
      </c>
      <c r="Q102" s="359">
        <v>269</v>
      </c>
      <c r="R102" s="359">
        <v>161</v>
      </c>
      <c r="S102" s="359">
        <v>78</v>
      </c>
      <c r="T102" s="359">
        <v>239</v>
      </c>
      <c r="U102" s="359">
        <v>147</v>
      </c>
      <c r="V102" s="359">
        <v>67</v>
      </c>
      <c r="W102" s="359">
        <f t="shared" si="21"/>
        <v>214</v>
      </c>
      <c r="Y102" s="362">
        <f t="shared" si="15"/>
        <v>-8.695652173913043</v>
      </c>
      <c r="Z102" s="362">
        <f t="shared" si="16"/>
        <v>-14.102564102564102</v>
      </c>
      <c r="AA102" s="362">
        <f t="shared" si="17"/>
        <v>-10.460251046025103</v>
      </c>
      <c r="AB102" s="362"/>
      <c r="AC102" s="359">
        <f t="shared" si="18"/>
        <v>-51</v>
      </c>
      <c r="AD102" s="359">
        <f t="shared" si="19"/>
        <v>-35.57692307692308</v>
      </c>
      <c r="AE102" s="359">
        <f t="shared" si="20"/>
        <v>-47.029702970297024</v>
      </c>
    </row>
    <row r="103" spans="1:31" s="342" customFormat="1" x14ac:dyDescent="0.25">
      <c r="A103" s="436" t="s">
        <v>388</v>
      </c>
      <c r="B103" s="436">
        <v>5</v>
      </c>
      <c r="C103" s="359">
        <v>882</v>
      </c>
      <c r="D103" s="359">
        <v>405</v>
      </c>
      <c r="E103" s="359">
        <v>1287</v>
      </c>
      <c r="F103" s="359">
        <v>775</v>
      </c>
      <c r="G103" s="359">
        <v>340</v>
      </c>
      <c r="H103" s="359">
        <v>1115</v>
      </c>
      <c r="I103" s="359">
        <v>697</v>
      </c>
      <c r="J103" s="359">
        <v>301</v>
      </c>
      <c r="K103" s="359">
        <v>998</v>
      </c>
      <c r="L103" s="359">
        <v>636</v>
      </c>
      <c r="M103" s="359">
        <v>262</v>
      </c>
      <c r="N103" s="359">
        <v>898</v>
      </c>
      <c r="O103" s="359">
        <v>523</v>
      </c>
      <c r="P103" s="359">
        <v>250</v>
      </c>
      <c r="Q103" s="359">
        <v>773</v>
      </c>
      <c r="R103" s="359">
        <v>443</v>
      </c>
      <c r="S103" s="359">
        <v>220</v>
      </c>
      <c r="T103" s="359">
        <v>663</v>
      </c>
      <c r="U103" s="359">
        <v>416</v>
      </c>
      <c r="V103" s="359">
        <v>192</v>
      </c>
      <c r="W103" s="359">
        <f t="shared" si="21"/>
        <v>608</v>
      </c>
      <c r="Y103" s="362">
        <f t="shared" si="15"/>
        <v>-6.0948081264108351</v>
      </c>
      <c r="Z103" s="362">
        <f t="shared" si="16"/>
        <v>-12.727272727272727</v>
      </c>
      <c r="AA103" s="362">
        <f t="shared" si="17"/>
        <v>-8.2956259426847652</v>
      </c>
      <c r="AB103" s="362"/>
      <c r="AC103" s="359">
        <f t="shared" si="18"/>
        <v>-52.834467120181408</v>
      </c>
      <c r="AD103" s="359">
        <f t="shared" si="19"/>
        <v>-52.592592592592588</v>
      </c>
      <c r="AE103" s="359">
        <f t="shared" si="20"/>
        <v>-52.758352758352757</v>
      </c>
    </row>
    <row r="104" spans="1:31" s="342" customFormat="1" x14ac:dyDescent="0.25">
      <c r="A104" s="436" t="s">
        <v>387</v>
      </c>
      <c r="B104" s="436">
        <v>6</v>
      </c>
      <c r="C104" s="359">
        <v>220</v>
      </c>
      <c r="D104" s="359">
        <v>133</v>
      </c>
      <c r="E104" s="359">
        <v>353</v>
      </c>
      <c r="F104" s="359">
        <v>163</v>
      </c>
      <c r="G104" s="359">
        <v>124</v>
      </c>
      <c r="H104" s="359">
        <v>287</v>
      </c>
      <c r="I104" s="359">
        <v>138</v>
      </c>
      <c r="J104" s="359">
        <v>119</v>
      </c>
      <c r="K104" s="359">
        <v>257</v>
      </c>
      <c r="L104" s="359">
        <v>124</v>
      </c>
      <c r="M104" s="359">
        <v>95</v>
      </c>
      <c r="N104" s="359">
        <v>219</v>
      </c>
      <c r="O104" s="359">
        <v>139</v>
      </c>
      <c r="P104" s="359">
        <v>68</v>
      </c>
      <c r="Q104" s="359">
        <v>207</v>
      </c>
      <c r="R104" s="359">
        <v>113</v>
      </c>
      <c r="S104" s="359">
        <v>67</v>
      </c>
      <c r="T104" s="359">
        <v>180</v>
      </c>
      <c r="U104" s="359">
        <v>102</v>
      </c>
      <c r="V104" s="359">
        <v>55</v>
      </c>
      <c r="W104" s="359">
        <f t="shared" si="21"/>
        <v>157</v>
      </c>
      <c r="Y104" s="362">
        <f t="shared" si="15"/>
        <v>-9.7345132743362832</v>
      </c>
      <c r="Z104" s="362">
        <f t="shared" si="16"/>
        <v>-17.910447761194028</v>
      </c>
      <c r="AA104" s="362">
        <f t="shared" si="17"/>
        <v>-12.777777777777777</v>
      </c>
      <c r="AB104" s="362"/>
      <c r="AC104" s="359">
        <f t="shared" si="18"/>
        <v>-53.63636363636364</v>
      </c>
      <c r="AD104" s="359">
        <f t="shared" si="19"/>
        <v>-58.646616541353382</v>
      </c>
      <c r="AE104" s="359">
        <f t="shared" si="20"/>
        <v>-55.524079320113316</v>
      </c>
    </row>
    <row r="105" spans="1:31" s="342" customFormat="1" x14ac:dyDescent="0.25">
      <c r="A105" s="436" t="s">
        <v>386</v>
      </c>
      <c r="B105" s="436">
        <v>6</v>
      </c>
      <c r="C105" s="359">
        <v>411</v>
      </c>
      <c r="D105" s="359">
        <v>194</v>
      </c>
      <c r="E105" s="359">
        <v>605</v>
      </c>
      <c r="F105" s="359">
        <v>329</v>
      </c>
      <c r="G105" s="359">
        <v>201</v>
      </c>
      <c r="H105" s="359">
        <v>530</v>
      </c>
      <c r="I105" s="359">
        <v>334</v>
      </c>
      <c r="J105" s="359">
        <v>174</v>
      </c>
      <c r="K105" s="359">
        <v>508</v>
      </c>
      <c r="L105" s="359">
        <v>250</v>
      </c>
      <c r="M105" s="359">
        <v>118</v>
      </c>
      <c r="N105" s="359">
        <v>368</v>
      </c>
      <c r="O105" s="359">
        <v>202</v>
      </c>
      <c r="P105" s="359">
        <v>122</v>
      </c>
      <c r="Q105" s="359">
        <v>324</v>
      </c>
      <c r="R105" s="359">
        <v>198</v>
      </c>
      <c r="S105" s="359">
        <v>131</v>
      </c>
      <c r="T105" s="359">
        <v>329</v>
      </c>
      <c r="U105" s="359">
        <v>189</v>
      </c>
      <c r="V105" s="359">
        <v>101</v>
      </c>
      <c r="W105" s="359">
        <f t="shared" si="21"/>
        <v>290</v>
      </c>
      <c r="Y105" s="362">
        <f t="shared" ref="Y105:Y113" si="22">(U105-R105)/R105*100</f>
        <v>-4.5454545454545459</v>
      </c>
      <c r="Z105" s="362">
        <f t="shared" ref="Z105:Z113" si="23">(V105-S105)/S105*100</f>
        <v>-22.900763358778626</v>
      </c>
      <c r="AA105" s="362">
        <f t="shared" ref="AA105:AA113" si="24">(W105-T105)/T105*100</f>
        <v>-11.854103343465045</v>
      </c>
      <c r="AB105" s="362"/>
      <c r="AC105" s="359">
        <f t="shared" ref="AC105:AC113" si="25">(U105-C105)/C105*100</f>
        <v>-54.014598540145982</v>
      </c>
      <c r="AD105" s="359">
        <f t="shared" ref="AD105:AD113" si="26">(V105-D105)/D105*100</f>
        <v>-47.938144329896907</v>
      </c>
      <c r="AE105" s="359">
        <f t="shared" ref="AE105:AE113" si="27">(W105-E105)/E105*100</f>
        <v>-52.066115702479344</v>
      </c>
    </row>
    <row r="106" spans="1:31" s="342" customFormat="1" x14ac:dyDescent="0.25">
      <c r="A106" s="436" t="s">
        <v>385</v>
      </c>
      <c r="B106" s="436">
        <v>3</v>
      </c>
      <c r="C106" s="359">
        <v>1478</v>
      </c>
      <c r="D106" s="359">
        <v>789</v>
      </c>
      <c r="E106" s="359">
        <v>2267</v>
      </c>
      <c r="F106" s="359">
        <v>1308</v>
      </c>
      <c r="G106" s="359">
        <v>682</v>
      </c>
      <c r="H106" s="359">
        <v>1990</v>
      </c>
      <c r="I106" s="359">
        <v>1090</v>
      </c>
      <c r="J106" s="359">
        <v>552</v>
      </c>
      <c r="K106" s="359">
        <v>1642</v>
      </c>
      <c r="L106" s="359">
        <v>974</v>
      </c>
      <c r="M106" s="359">
        <v>458</v>
      </c>
      <c r="N106" s="359">
        <v>1432</v>
      </c>
      <c r="O106" s="359">
        <v>919</v>
      </c>
      <c r="P106" s="359">
        <v>435</v>
      </c>
      <c r="Q106" s="359">
        <v>1354</v>
      </c>
      <c r="R106" s="359">
        <v>773</v>
      </c>
      <c r="S106" s="359">
        <v>366</v>
      </c>
      <c r="T106" s="359">
        <v>1139</v>
      </c>
      <c r="U106" s="359">
        <v>708</v>
      </c>
      <c r="V106" s="359">
        <v>377</v>
      </c>
      <c r="W106" s="359">
        <f t="shared" si="21"/>
        <v>1085</v>
      </c>
      <c r="Y106" s="362">
        <f t="shared" si="22"/>
        <v>-8.4087968952134542</v>
      </c>
      <c r="Z106" s="362">
        <f t="shared" si="23"/>
        <v>3.0054644808743167</v>
      </c>
      <c r="AA106" s="362">
        <f t="shared" si="24"/>
        <v>-4.7410008779631259</v>
      </c>
      <c r="AB106" s="362"/>
      <c r="AC106" s="359">
        <f t="shared" si="25"/>
        <v>-52.097428958051417</v>
      </c>
      <c r="AD106" s="359">
        <f t="shared" si="26"/>
        <v>-52.21799746514575</v>
      </c>
      <c r="AE106" s="359">
        <f t="shared" si="27"/>
        <v>-52.139391265990298</v>
      </c>
    </row>
    <row r="107" spans="1:31" s="342" customFormat="1" x14ac:dyDescent="0.25">
      <c r="A107" s="436" t="s">
        <v>384</v>
      </c>
      <c r="B107" s="436">
        <v>5</v>
      </c>
      <c r="C107" s="359">
        <v>964</v>
      </c>
      <c r="D107" s="359">
        <v>437</v>
      </c>
      <c r="E107" s="359">
        <v>1401</v>
      </c>
      <c r="F107" s="359">
        <v>807</v>
      </c>
      <c r="G107" s="359">
        <v>381</v>
      </c>
      <c r="H107" s="359">
        <v>1188</v>
      </c>
      <c r="I107" s="359">
        <v>760</v>
      </c>
      <c r="J107" s="359">
        <v>325</v>
      </c>
      <c r="K107" s="359">
        <v>1085</v>
      </c>
      <c r="L107" s="359">
        <v>678</v>
      </c>
      <c r="M107" s="359">
        <v>302</v>
      </c>
      <c r="N107" s="359">
        <v>980</v>
      </c>
      <c r="O107" s="359">
        <v>579</v>
      </c>
      <c r="P107" s="359">
        <v>274</v>
      </c>
      <c r="Q107" s="359">
        <v>853</v>
      </c>
      <c r="R107" s="359">
        <v>516</v>
      </c>
      <c r="S107" s="359">
        <v>235</v>
      </c>
      <c r="T107" s="359">
        <v>751</v>
      </c>
      <c r="U107" s="359">
        <v>532</v>
      </c>
      <c r="V107" s="359">
        <v>242</v>
      </c>
      <c r="W107" s="359">
        <f t="shared" si="21"/>
        <v>774</v>
      </c>
      <c r="Y107" s="362">
        <f t="shared" si="22"/>
        <v>3.1007751937984498</v>
      </c>
      <c r="Z107" s="362">
        <f t="shared" si="23"/>
        <v>2.9787234042553195</v>
      </c>
      <c r="AA107" s="362">
        <f t="shared" si="24"/>
        <v>3.062583222370173</v>
      </c>
      <c r="AB107" s="362"/>
      <c r="AC107" s="359">
        <f t="shared" si="25"/>
        <v>-44.813278008298759</v>
      </c>
      <c r="AD107" s="359">
        <f t="shared" si="26"/>
        <v>-44.622425629290618</v>
      </c>
      <c r="AE107" s="359">
        <f t="shared" si="27"/>
        <v>-44.75374732334047</v>
      </c>
    </row>
    <row r="108" spans="1:31" s="342" customFormat="1" x14ac:dyDescent="0.25">
      <c r="A108" s="436" t="s">
        <v>383</v>
      </c>
      <c r="B108" s="436">
        <v>1</v>
      </c>
      <c r="C108" s="359">
        <v>231</v>
      </c>
      <c r="D108" s="359">
        <v>124</v>
      </c>
      <c r="E108" s="359">
        <v>355</v>
      </c>
      <c r="F108" s="359">
        <v>191</v>
      </c>
      <c r="G108" s="359">
        <v>99</v>
      </c>
      <c r="H108" s="359">
        <v>290</v>
      </c>
      <c r="I108" s="359">
        <v>189</v>
      </c>
      <c r="J108" s="359">
        <v>98</v>
      </c>
      <c r="K108" s="359">
        <v>287</v>
      </c>
      <c r="L108" s="359">
        <v>130</v>
      </c>
      <c r="M108" s="359">
        <v>85</v>
      </c>
      <c r="N108" s="359">
        <v>215</v>
      </c>
      <c r="O108" s="359">
        <v>109</v>
      </c>
      <c r="P108" s="359">
        <v>61</v>
      </c>
      <c r="Q108" s="359">
        <v>170</v>
      </c>
      <c r="R108" s="359">
        <v>119</v>
      </c>
      <c r="S108" s="359">
        <v>61</v>
      </c>
      <c r="T108" s="359">
        <v>180</v>
      </c>
      <c r="U108" s="359">
        <v>71</v>
      </c>
      <c r="V108" s="359">
        <v>50</v>
      </c>
      <c r="W108" s="359">
        <f t="shared" si="21"/>
        <v>121</v>
      </c>
      <c r="Y108" s="362">
        <f t="shared" si="22"/>
        <v>-40.336134453781511</v>
      </c>
      <c r="Z108" s="362">
        <f t="shared" si="23"/>
        <v>-18.032786885245901</v>
      </c>
      <c r="AA108" s="362">
        <f t="shared" si="24"/>
        <v>-32.777777777777779</v>
      </c>
      <c r="AB108" s="362"/>
      <c r="AC108" s="359">
        <f t="shared" si="25"/>
        <v>-69.264069264069263</v>
      </c>
      <c r="AD108" s="359">
        <f t="shared" si="26"/>
        <v>-59.677419354838712</v>
      </c>
      <c r="AE108" s="359">
        <f t="shared" si="27"/>
        <v>-65.91549295774648</v>
      </c>
    </row>
    <row r="109" spans="1:31" s="342" customFormat="1" x14ac:dyDescent="0.25">
      <c r="A109" s="436" t="s">
        <v>382</v>
      </c>
      <c r="B109" s="436">
        <v>1</v>
      </c>
      <c r="C109" s="359">
        <v>278</v>
      </c>
      <c r="D109" s="359">
        <v>151</v>
      </c>
      <c r="E109" s="359">
        <v>429</v>
      </c>
      <c r="F109" s="359">
        <v>241</v>
      </c>
      <c r="G109" s="359">
        <v>143</v>
      </c>
      <c r="H109" s="359">
        <v>384</v>
      </c>
      <c r="I109" s="359">
        <v>218</v>
      </c>
      <c r="J109" s="359">
        <v>125</v>
      </c>
      <c r="K109" s="359">
        <v>343</v>
      </c>
      <c r="L109" s="359">
        <v>198</v>
      </c>
      <c r="M109" s="359">
        <v>101</v>
      </c>
      <c r="N109" s="359">
        <v>299</v>
      </c>
      <c r="O109" s="359">
        <v>151</v>
      </c>
      <c r="P109" s="359">
        <v>87</v>
      </c>
      <c r="Q109" s="359">
        <v>238</v>
      </c>
      <c r="R109" s="359">
        <v>118</v>
      </c>
      <c r="S109" s="359">
        <v>66</v>
      </c>
      <c r="T109" s="359">
        <v>184</v>
      </c>
      <c r="U109" s="359">
        <v>142</v>
      </c>
      <c r="V109" s="359">
        <v>79</v>
      </c>
      <c r="W109" s="359">
        <f t="shared" si="21"/>
        <v>221</v>
      </c>
      <c r="Y109" s="362">
        <f t="shared" si="22"/>
        <v>20.33898305084746</v>
      </c>
      <c r="Z109" s="362">
        <f t="shared" si="23"/>
        <v>19.696969696969695</v>
      </c>
      <c r="AA109" s="362">
        <f t="shared" si="24"/>
        <v>20.108695652173914</v>
      </c>
      <c r="AB109" s="362"/>
      <c r="AC109" s="359">
        <f t="shared" si="25"/>
        <v>-48.920863309352519</v>
      </c>
      <c r="AD109" s="359">
        <f t="shared" si="26"/>
        <v>-47.682119205298015</v>
      </c>
      <c r="AE109" s="359">
        <f t="shared" si="27"/>
        <v>-48.484848484848484</v>
      </c>
    </row>
    <row r="110" spans="1:31" s="342" customFormat="1" x14ac:dyDescent="0.25">
      <c r="A110" s="436" t="s">
        <v>381</v>
      </c>
      <c r="B110" s="436">
        <v>5</v>
      </c>
      <c r="C110" s="359">
        <v>1154</v>
      </c>
      <c r="D110" s="359">
        <v>488</v>
      </c>
      <c r="E110" s="359">
        <v>1642</v>
      </c>
      <c r="F110" s="359">
        <v>880</v>
      </c>
      <c r="G110" s="359">
        <v>401</v>
      </c>
      <c r="H110" s="359">
        <v>1281</v>
      </c>
      <c r="I110" s="359">
        <v>851</v>
      </c>
      <c r="J110" s="359">
        <v>379</v>
      </c>
      <c r="K110" s="359">
        <v>1230</v>
      </c>
      <c r="L110" s="359">
        <v>776</v>
      </c>
      <c r="M110" s="359">
        <v>332</v>
      </c>
      <c r="N110" s="359">
        <v>1108</v>
      </c>
      <c r="O110" s="359">
        <v>693</v>
      </c>
      <c r="P110" s="359">
        <v>301</v>
      </c>
      <c r="Q110" s="359">
        <v>994</v>
      </c>
      <c r="R110" s="359">
        <v>598</v>
      </c>
      <c r="S110" s="359">
        <v>273</v>
      </c>
      <c r="T110" s="359">
        <v>871</v>
      </c>
      <c r="U110" s="359">
        <v>519</v>
      </c>
      <c r="V110" s="359">
        <v>244</v>
      </c>
      <c r="W110" s="359">
        <f t="shared" si="21"/>
        <v>763</v>
      </c>
      <c r="Y110" s="362">
        <f t="shared" si="22"/>
        <v>-13.210702341137123</v>
      </c>
      <c r="Z110" s="362">
        <f t="shared" si="23"/>
        <v>-10.622710622710622</v>
      </c>
      <c r="AA110" s="362">
        <f t="shared" si="24"/>
        <v>-12.399540757749714</v>
      </c>
      <c r="AB110" s="362"/>
      <c r="AC110" s="359">
        <f t="shared" si="25"/>
        <v>-55.025996533795492</v>
      </c>
      <c r="AD110" s="359">
        <f t="shared" si="26"/>
        <v>-50</v>
      </c>
      <c r="AE110" s="359">
        <f t="shared" si="27"/>
        <v>-53.532277710109625</v>
      </c>
    </row>
    <row r="111" spans="1:31" s="342" customFormat="1" x14ac:dyDescent="0.25">
      <c r="A111" s="436" t="s">
        <v>380</v>
      </c>
      <c r="B111" s="436">
        <v>18</v>
      </c>
      <c r="C111" s="359">
        <v>535</v>
      </c>
      <c r="D111" s="359">
        <v>261</v>
      </c>
      <c r="E111" s="359">
        <v>796</v>
      </c>
      <c r="F111" s="359">
        <v>478</v>
      </c>
      <c r="G111" s="359">
        <v>234</v>
      </c>
      <c r="H111" s="359">
        <v>712</v>
      </c>
      <c r="I111" s="359">
        <v>406</v>
      </c>
      <c r="J111" s="359">
        <v>211</v>
      </c>
      <c r="K111" s="359">
        <v>617</v>
      </c>
      <c r="L111" s="359">
        <v>391</v>
      </c>
      <c r="M111" s="359">
        <v>176</v>
      </c>
      <c r="N111" s="359">
        <v>567</v>
      </c>
      <c r="O111" s="359">
        <v>371</v>
      </c>
      <c r="P111" s="359">
        <v>171</v>
      </c>
      <c r="Q111" s="359">
        <v>542</v>
      </c>
      <c r="R111" s="359">
        <v>258</v>
      </c>
      <c r="S111" s="359">
        <v>133</v>
      </c>
      <c r="T111" s="359">
        <v>391</v>
      </c>
      <c r="U111" s="359">
        <v>311</v>
      </c>
      <c r="V111" s="359">
        <v>150</v>
      </c>
      <c r="W111" s="359">
        <f t="shared" si="21"/>
        <v>461</v>
      </c>
      <c r="Y111" s="362">
        <f t="shared" si="22"/>
        <v>20.54263565891473</v>
      </c>
      <c r="Z111" s="362">
        <f t="shared" si="23"/>
        <v>12.781954887218044</v>
      </c>
      <c r="AA111" s="362">
        <f t="shared" si="24"/>
        <v>17.902813299232736</v>
      </c>
      <c r="AB111" s="362"/>
      <c r="AC111" s="359">
        <f t="shared" si="25"/>
        <v>-41.869158878504678</v>
      </c>
      <c r="AD111" s="359">
        <f t="shared" si="26"/>
        <v>-42.528735632183903</v>
      </c>
      <c r="AE111" s="359">
        <f t="shared" si="27"/>
        <v>-42.085427135678394</v>
      </c>
    </row>
    <row r="112" spans="1:31" s="342" customFormat="1" x14ac:dyDescent="0.25">
      <c r="A112" s="436" t="s">
        <v>379</v>
      </c>
      <c r="B112" s="436">
        <v>5</v>
      </c>
      <c r="C112" s="359">
        <v>916</v>
      </c>
      <c r="D112" s="359">
        <v>368</v>
      </c>
      <c r="E112" s="359">
        <v>1284</v>
      </c>
      <c r="F112" s="359">
        <v>745</v>
      </c>
      <c r="G112" s="359">
        <v>305</v>
      </c>
      <c r="H112" s="359">
        <v>1050</v>
      </c>
      <c r="I112" s="359">
        <v>684</v>
      </c>
      <c r="J112" s="359">
        <v>260</v>
      </c>
      <c r="K112" s="359">
        <v>944</v>
      </c>
      <c r="L112" s="359">
        <v>613</v>
      </c>
      <c r="M112" s="359">
        <v>240</v>
      </c>
      <c r="N112" s="359">
        <v>853</v>
      </c>
      <c r="O112" s="359">
        <v>512</v>
      </c>
      <c r="P112" s="359">
        <v>215</v>
      </c>
      <c r="Q112" s="359">
        <v>727</v>
      </c>
      <c r="R112" s="359">
        <v>487</v>
      </c>
      <c r="S112" s="359">
        <v>233</v>
      </c>
      <c r="T112" s="359">
        <v>720</v>
      </c>
      <c r="U112" s="359">
        <v>478</v>
      </c>
      <c r="V112" s="359">
        <v>197</v>
      </c>
      <c r="W112" s="359">
        <f t="shared" si="21"/>
        <v>675</v>
      </c>
      <c r="Y112" s="362">
        <f t="shared" si="22"/>
        <v>-1.8480492813141685</v>
      </c>
      <c r="Z112" s="362">
        <f t="shared" si="23"/>
        <v>-15.450643776824036</v>
      </c>
      <c r="AA112" s="362">
        <f t="shared" si="24"/>
        <v>-6.25</v>
      </c>
      <c r="AB112" s="362"/>
      <c r="AC112" s="359">
        <f t="shared" si="25"/>
        <v>-47.816593886462883</v>
      </c>
      <c r="AD112" s="359">
        <f t="shared" si="26"/>
        <v>-46.467391304347828</v>
      </c>
      <c r="AE112" s="359">
        <f t="shared" si="27"/>
        <v>-47.429906542056074</v>
      </c>
    </row>
    <row r="113" spans="1:32" s="342" customFormat="1" x14ac:dyDescent="0.25">
      <c r="A113" s="436" t="s">
        <v>378</v>
      </c>
      <c r="B113" s="436">
        <v>12</v>
      </c>
      <c r="C113" s="359">
        <v>568</v>
      </c>
      <c r="D113" s="359">
        <v>302</v>
      </c>
      <c r="E113" s="359">
        <v>870</v>
      </c>
      <c r="F113" s="359">
        <v>360</v>
      </c>
      <c r="G113" s="359">
        <v>187</v>
      </c>
      <c r="H113" s="359">
        <v>547</v>
      </c>
      <c r="I113" s="359">
        <v>323</v>
      </c>
      <c r="J113" s="359">
        <v>162</v>
      </c>
      <c r="K113" s="359">
        <v>485</v>
      </c>
      <c r="L113" s="359">
        <v>275</v>
      </c>
      <c r="M113" s="359">
        <v>125</v>
      </c>
      <c r="N113" s="359">
        <v>400</v>
      </c>
      <c r="O113" s="359">
        <v>362</v>
      </c>
      <c r="P113" s="359">
        <v>194</v>
      </c>
      <c r="Q113" s="359">
        <v>556</v>
      </c>
      <c r="R113" s="359">
        <v>341</v>
      </c>
      <c r="S113" s="359">
        <v>197</v>
      </c>
      <c r="T113" s="359">
        <v>538</v>
      </c>
      <c r="U113" s="359">
        <v>344</v>
      </c>
      <c r="V113" s="359">
        <v>205</v>
      </c>
      <c r="W113" s="359">
        <f t="shared" si="21"/>
        <v>549</v>
      </c>
      <c r="Y113" s="362">
        <f t="shared" si="22"/>
        <v>0.87976539589442826</v>
      </c>
      <c r="Z113" s="362">
        <f t="shared" si="23"/>
        <v>4.0609137055837561</v>
      </c>
      <c r="AA113" s="362">
        <f t="shared" si="24"/>
        <v>2.0446096654275094</v>
      </c>
      <c r="AB113" s="362"/>
      <c r="AC113" s="359">
        <f t="shared" si="25"/>
        <v>-39.436619718309856</v>
      </c>
      <c r="AD113" s="359">
        <f t="shared" si="26"/>
        <v>-32.119205298013242</v>
      </c>
      <c r="AE113" s="359">
        <f t="shared" si="27"/>
        <v>-36.896551724137936</v>
      </c>
    </row>
    <row r="114" spans="1:32" s="342" customFormat="1" x14ac:dyDescent="0.25">
      <c r="P114" s="359"/>
    </row>
    <row r="115" spans="1:32" s="342" customFormat="1" ht="15.75" customHeight="1" x14ac:dyDescent="0.25">
      <c r="A115" s="436" t="s">
        <v>604</v>
      </c>
      <c r="B115" s="436"/>
      <c r="C115" s="264">
        <f>SUM(C9:C114)</f>
        <v>126634</v>
      </c>
      <c r="D115" s="264">
        <f>SUM(D9:D114)</f>
        <v>64333</v>
      </c>
      <c r="E115" s="264">
        <v>190967</v>
      </c>
      <c r="F115" s="264">
        <f>SUM(F9:F113)</f>
        <v>105983</v>
      </c>
      <c r="G115" s="264">
        <f>SUM(G9:G113)</f>
        <v>54524</v>
      </c>
      <c r="H115" s="264">
        <v>160507</v>
      </c>
      <c r="I115" s="264">
        <f>SUM(I9:I113)</f>
        <v>93048</v>
      </c>
      <c r="J115" s="264">
        <f>SUM(J9:J113)</f>
        <v>48120</v>
      </c>
      <c r="K115" s="264">
        <v>141168</v>
      </c>
      <c r="L115" s="264">
        <f>SUM(L9:L113)</f>
        <v>79721</v>
      </c>
      <c r="M115" s="264">
        <f>SUM(M9:M113)</f>
        <v>40670</v>
      </c>
      <c r="N115" s="264">
        <v>120391</v>
      </c>
      <c r="O115" s="264">
        <f>SUM(O9:O113)</f>
        <v>72390</v>
      </c>
      <c r="P115" s="264">
        <f>SUM(P9:P113)</f>
        <v>37439</v>
      </c>
      <c r="Q115" s="264">
        <v>109829</v>
      </c>
      <c r="R115" s="359">
        <f>SUM(R9:R113)</f>
        <v>60700</v>
      </c>
      <c r="S115" s="359">
        <f>SUM(S9:S113)</f>
        <v>32409</v>
      </c>
      <c r="T115" s="359">
        <v>93109</v>
      </c>
      <c r="U115" s="359">
        <f>SUM(U9:U113)</f>
        <v>59024</v>
      </c>
      <c r="V115" s="359">
        <f>SUM(V9:V113)</f>
        <v>30991</v>
      </c>
      <c r="W115" s="359">
        <v>90016</v>
      </c>
      <c r="X115" s="345"/>
      <c r="Y115" s="362">
        <f t="shared" ref="Y115:AA117" si="28">(U115-R115)/R115*100</f>
        <v>-2.7611202635914331</v>
      </c>
      <c r="Z115" s="362">
        <f t="shared" si="28"/>
        <v>-4.3753278410318117</v>
      </c>
      <c r="AA115" s="362">
        <f t="shared" si="28"/>
        <v>-3.3219130266676693</v>
      </c>
      <c r="AB115" s="362"/>
      <c r="AC115" s="286">
        <f t="shared" ref="AC115:AE117" si="29">(U115-C115)/C115*100</f>
        <v>-53.390084811346085</v>
      </c>
      <c r="AD115" s="286">
        <f t="shared" si="29"/>
        <v>-51.827211539956167</v>
      </c>
      <c r="AE115" s="286">
        <f t="shared" si="29"/>
        <v>-52.863060109861912</v>
      </c>
    </row>
    <row r="116" spans="1:32" x14ac:dyDescent="0.25">
      <c r="A116" s="435" t="s">
        <v>376</v>
      </c>
      <c r="B116" s="435"/>
      <c r="C116" s="410">
        <v>206</v>
      </c>
      <c r="D116" s="410">
        <v>99</v>
      </c>
      <c r="E116" s="410">
        <v>305</v>
      </c>
      <c r="F116" s="410">
        <v>143</v>
      </c>
      <c r="G116" s="410">
        <v>56</v>
      </c>
      <c r="H116" s="410">
        <v>199</v>
      </c>
      <c r="I116" s="410">
        <v>136</v>
      </c>
      <c r="J116" s="410">
        <v>49</v>
      </c>
      <c r="K116" s="410">
        <v>185</v>
      </c>
      <c r="L116" s="410">
        <v>97</v>
      </c>
      <c r="M116" s="410">
        <v>27</v>
      </c>
      <c r="N116" s="410">
        <v>124</v>
      </c>
      <c r="O116" s="58">
        <v>83</v>
      </c>
      <c r="P116" s="58">
        <v>46</v>
      </c>
      <c r="Q116" s="410">
        <v>129</v>
      </c>
      <c r="R116" s="372">
        <v>6490</v>
      </c>
      <c r="S116" s="372">
        <v>3013</v>
      </c>
      <c r="T116" s="372">
        <v>9503</v>
      </c>
      <c r="U116" s="372">
        <v>4195</v>
      </c>
      <c r="V116" s="372">
        <v>2059</v>
      </c>
      <c r="W116" s="372">
        <f>SUM(U116:V116)</f>
        <v>6254</v>
      </c>
      <c r="Y116" s="335">
        <f t="shared" si="28"/>
        <v>-35.362095531587059</v>
      </c>
      <c r="Z116" s="335">
        <f t="shared" si="28"/>
        <v>-31.662794556920016</v>
      </c>
      <c r="AA116" s="335">
        <f t="shared" si="28"/>
        <v>-34.189203409449647</v>
      </c>
      <c r="AC116" s="47">
        <f t="shared" si="29"/>
        <v>1936.4077669902913</v>
      </c>
      <c r="AD116" s="47">
        <f t="shared" si="29"/>
        <v>1979.7979797979799</v>
      </c>
      <c r="AE116" s="47">
        <f t="shared" si="29"/>
        <v>1950.4918032786886</v>
      </c>
      <c r="AF116" s="372"/>
    </row>
    <row r="117" spans="1:32" x14ac:dyDescent="0.25">
      <c r="A117" s="435" t="s">
        <v>605</v>
      </c>
      <c r="B117" s="435"/>
      <c r="C117" s="410">
        <v>126840</v>
      </c>
      <c r="D117" s="410">
        <v>64432</v>
      </c>
      <c r="E117" s="410">
        <f>E115+E116</f>
        <v>191272</v>
      </c>
      <c r="F117" s="410">
        <v>106126</v>
      </c>
      <c r="G117" s="410">
        <v>54580</v>
      </c>
      <c r="H117" s="410">
        <f>H115+H116</f>
        <v>160706</v>
      </c>
      <c r="I117" s="410">
        <v>93184</v>
      </c>
      <c r="J117" s="410">
        <v>48169</v>
      </c>
      <c r="K117" s="410">
        <f>K115+K116</f>
        <v>141353</v>
      </c>
      <c r="L117" s="410">
        <v>79818</v>
      </c>
      <c r="M117" s="410">
        <v>40697</v>
      </c>
      <c r="N117" s="410">
        <f>N115+N116</f>
        <v>120515</v>
      </c>
      <c r="O117" s="264">
        <v>72473</v>
      </c>
      <c r="P117" s="264">
        <v>37485</v>
      </c>
      <c r="Q117" s="410">
        <f>Q115+Q116</f>
        <v>109958</v>
      </c>
      <c r="R117" s="410">
        <v>67190</v>
      </c>
      <c r="S117" s="410">
        <v>35422</v>
      </c>
      <c r="T117" s="410">
        <f>T115+T116</f>
        <v>102612</v>
      </c>
      <c r="U117" s="410">
        <v>63219</v>
      </c>
      <c r="V117" s="410">
        <v>33050</v>
      </c>
      <c r="W117" s="410">
        <v>96270</v>
      </c>
      <c r="X117" s="367"/>
      <c r="Y117" s="426">
        <f t="shared" si="28"/>
        <v>-5.9101056704866792</v>
      </c>
      <c r="Z117" s="426">
        <f t="shared" si="28"/>
        <v>-6.6964033651403074</v>
      </c>
      <c r="AA117" s="426">
        <f t="shared" si="28"/>
        <v>-6.1805636767629517</v>
      </c>
      <c r="AB117" s="426"/>
      <c r="AC117" s="445">
        <f t="shared" si="29"/>
        <v>-50.158467360454118</v>
      </c>
      <c r="AD117" s="445">
        <f t="shared" si="29"/>
        <v>-48.705612118202133</v>
      </c>
      <c r="AE117" s="445">
        <f t="shared" si="29"/>
        <v>-49.668534861349286</v>
      </c>
    </row>
    <row r="118" spans="1:32" x14ac:dyDescent="0.25">
      <c r="A118" s="366"/>
      <c r="B118" s="366"/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366"/>
      <c r="X118" s="366"/>
      <c r="Y118" s="366"/>
      <c r="Z118" s="366"/>
      <c r="AA118" s="366"/>
      <c r="AB118" s="366"/>
      <c r="AC118" s="366"/>
      <c r="AD118" s="366"/>
      <c r="AE118" s="366"/>
    </row>
    <row r="119" spans="1:32" ht="12" customHeight="1" x14ac:dyDescent="0.25">
      <c r="A119" s="435"/>
      <c r="B119" s="435"/>
      <c r="J119" s="410"/>
      <c r="K119" s="410"/>
      <c r="N119"/>
      <c r="O119"/>
      <c r="P119"/>
      <c r="Q119"/>
      <c r="R119" s="410"/>
      <c r="S119" s="410"/>
      <c r="T119" s="410"/>
      <c r="U119" s="410"/>
      <c r="V119" s="410"/>
      <c r="W119" s="410"/>
      <c r="X119" s="367"/>
      <c r="Y119" s="367"/>
      <c r="AA119" s="441"/>
      <c r="AB119" s="441"/>
    </row>
    <row r="120" spans="1:32" s="452" customFormat="1" ht="14.25" customHeight="1" x14ac:dyDescent="0.25">
      <c r="A120" s="537" t="s">
        <v>598</v>
      </c>
      <c r="B120" s="537"/>
      <c r="C120" s="537"/>
      <c r="D120" s="537"/>
      <c r="E120" s="537"/>
      <c r="F120" s="537"/>
      <c r="G120" s="537"/>
      <c r="H120" s="537"/>
      <c r="I120" s="537"/>
      <c r="J120" s="410"/>
      <c r="K120" s="410"/>
      <c r="R120" s="410"/>
      <c r="S120" s="410"/>
      <c r="T120" s="410"/>
      <c r="U120" s="410"/>
      <c r="V120" s="410"/>
      <c r="W120" s="410"/>
      <c r="X120" s="367"/>
      <c r="Y120" s="367"/>
    </row>
    <row r="121" spans="1:32" ht="15" customHeight="1" x14ac:dyDescent="0.25">
      <c r="A121" s="533" t="s">
        <v>600</v>
      </c>
      <c r="B121" s="533"/>
      <c r="C121" s="533"/>
      <c r="D121" s="533"/>
      <c r="E121" s="533"/>
      <c r="F121" s="533"/>
      <c r="G121" s="533"/>
      <c r="H121" s="533"/>
      <c r="I121" s="533"/>
      <c r="J121" s="533"/>
      <c r="K121" s="533"/>
      <c r="L121" s="533"/>
      <c r="M121" s="533"/>
      <c r="N121" s="533"/>
      <c r="O121" s="533"/>
      <c r="P121" s="410"/>
      <c r="Q121" s="410"/>
      <c r="R121" s="410"/>
      <c r="S121" s="410"/>
      <c r="T121" s="410"/>
      <c r="U121" s="410"/>
      <c r="V121" s="410"/>
      <c r="W121" s="410"/>
      <c r="AA121" s="426"/>
      <c r="AB121" s="426"/>
    </row>
    <row r="122" spans="1:32" ht="13.5" customHeight="1" x14ac:dyDescent="0.25">
      <c r="A122" s="533" t="s">
        <v>601</v>
      </c>
      <c r="B122" s="533"/>
      <c r="C122" s="533"/>
      <c r="D122" s="533"/>
      <c r="E122" s="533"/>
      <c r="F122" s="533"/>
      <c r="G122" s="533"/>
      <c r="H122" s="533"/>
      <c r="I122" s="533"/>
      <c r="J122" s="533"/>
      <c r="K122" s="533"/>
      <c r="L122" s="533"/>
      <c r="M122" s="533"/>
      <c r="N122" s="533"/>
      <c r="O122"/>
      <c r="P122"/>
      <c r="AA122" s="426"/>
      <c r="AB122" s="426"/>
    </row>
    <row r="123" spans="1:32" x14ac:dyDescent="0.25">
      <c r="A123" s="452" t="s">
        <v>594</v>
      </c>
      <c r="AA123" s="441"/>
      <c r="AB123" s="441"/>
    </row>
    <row r="124" spans="1:32" x14ac:dyDescent="0.25">
      <c r="A124" s="452" t="s">
        <v>606</v>
      </c>
    </row>
  </sheetData>
  <mergeCells count="16">
    <mergeCell ref="A121:O121"/>
    <mergeCell ref="A122:N122"/>
    <mergeCell ref="Y4:AA6"/>
    <mergeCell ref="AC4:AE6"/>
    <mergeCell ref="A4:A7"/>
    <mergeCell ref="B4:B7"/>
    <mergeCell ref="C6:E6"/>
    <mergeCell ref="F6:H6"/>
    <mergeCell ref="I6:K6"/>
    <mergeCell ref="L6:N6"/>
    <mergeCell ref="O6:Q6"/>
    <mergeCell ref="R6:T6"/>
    <mergeCell ref="C4:T4"/>
    <mergeCell ref="C5:T5"/>
    <mergeCell ref="U6:W6"/>
    <mergeCell ref="A120:I120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E120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16.5703125" style="441" customWidth="1"/>
    <col min="2" max="2" width="9.28515625" style="441" customWidth="1"/>
    <col min="3" max="4" width="11.42578125" style="441" customWidth="1"/>
    <col min="5" max="5" width="12" style="441" customWidth="1"/>
    <col min="6" max="6" width="7.140625" style="441" bestFit="1" customWidth="1"/>
    <col min="7" max="7" width="12" style="441" customWidth="1"/>
    <col min="8" max="23" width="8.85546875" style="441"/>
    <col min="24" max="24" width="0.85546875" style="441" customWidth="1"/>
    <col min="25" max="25" width="7.140625" style="441" bestFit="1" customWidth="1"/>
    <col min="26" max="26" width="9.42578125" style="441" bestFit="1" customWidth="1"/>
    <col min="27" max="27" width="7.5703125" style="441" customWidth="1"/>
    <col min="28" max="28" width="0.7109375" style="441" customWidth="1"/>
    <col min="29" max="29" width="7.5703125" style="441" customWidth="1"/>
    <col min="30" max="30" width="9.42578125" style="441" bestFit="1" customWidth="1"/>
    <col min="31" max="31" width="6.5703125" style="335" bestFit="1" customWidth="1"/>
    <col min="32" max="16384" width="8.85546875" style="441"/>
  </cols>
  <sheetData>
    <row r="1" spans="1:31" x14ac:dyDescent="0.25">
      <c r="A1" s="441" t="s">
        <v>539</v>
      </c>
    </row>
    <row r="2" spans="1:31" x14ac:dyDescent="0.25">
      <c r="A2" s="357" t="s">
        <v>77</v>
      </c>
    </row>
    <row r="3" spans="1:31" x14ac:dyDescent="0.25"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6"/>
      <c r="Z3" s="366"/>
      <c r="AA3" s="366"/>
      <c r="AB3" s="367"/>
      <c r="AC3" s="366"/>
      <c r="AD3" s="366"/>
      <c r="AE3" s="70"/>
    </row>
    <row r="4" spans="1:31" ht="15" customHeight="1" x14ac:dyDescent="0.25">
      <c r="A4" s="490" t="s">
        <v>491</v>
      </c>
      <c r="B4" s="490" t="s">
        <v>483</v>
      </c>
      <c r="C4" s="384"/>
      <c r="D4" s="384"/>
      <c r="E4" s="492" t="s">
        <v>168</v>
      </c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319"/>
      <c r="Y4" s="490" t="s">
        <v>490</v>
      </c>
      <c r="Z4" s="504"/>
      <c r="AA4" s="504"/>
      <c r="AB4" s="383"/>
      <c r="AC4" s="490" t="s">
        <v>489</v>
      </c>
      <c r="AD4" s="504"/>
      <c r="AE4" s="504"/>
    </row>
    <row r="5" spans="1:31" ht="15" customHeight="1" x14ac:dyDescent="0.25">
      <c r="A5" s="495"/>
      <c r="B5" s="495"/>
      <c r="C5" s="486"/>
      <c r="D5" s="486"/>
      <c r="E5" s="492" t="s">
        <v>182</v>
      </c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367"/>
      <c r="Y5" s="532"/>
      <c r="Z5" s="532"/>
      <c r="AA5" s="532"/>
      <c r="AB5" s="388"/>
      <c r="AC5" s="532"/>
      <c r="AD5" s="532"/>
      <c r="AE5" s="532"/>
    </row>
    <row r="6" spans="1:31" s="367" customFormat="1" ht="30" customHeight="1" x14ac:dyDescent="0.25">
      <c r="A6" s="495"/>
      <c r="B6" s="495"/>
      <c r="C6" s="492">
        <v>2013</v>
      </c>
      <c r="D6" s="492"/>
      <c r="E6" s="492"/>
      <c r="F6" s="492">
        <v>2014</v>
      </c>
      <c r="G6" s="492"/>
      <c r="H6" s="492"/>
      <c r="I6" s="492">
        <v>2015</v>
      </c>
      <c r="J6" s="492"/>
      <c r="K6" s="492"/>
      <c r="L6" s="492">
        <v>2016</v>
      </c>
      <c r="M6" s="492"/>
      <c r="N6" s="492"/>
      <c r="O6" s="492">
        <v>2017</v>
      </c>
      <c r="P6" s="492"/>
      <c r="Q6" s="492"/>
      <c r="R6" s="492">
        <v>2018</v>
      </c>
      <c r="S6" s="492"/>
      <c r="T6" s="492"/>
      <c r="U6" s="492">
        <v>2019</v>
      </c>
      <c r="V6" s="492"/>
      <c r="W6" s="492"/>
      <c r="Y6" s="505"/>
      <c r="Z6" s="505"/>
      <c r="AA6" s="505"/>
      <c r="AB6" s="487"/>
      <c r="AC6" s="505"/>
      <c r="AD6" s="505"/>
      <c r="AE6" s="505"/>
    </row>
    <row r="7" spans="1:31" x14ac:dyDescent="0.25">
      <c r="A7" s="491"/>
      <c r="B7" s="491"/>
      <c r="C7" s="485" t="s">
        <v>169</v>
      </c>
      <c r="D7" s="485" t="s">
        <v>170</v>
      </c>
      <c r="E7" s="366" t="s">
        <v>0</v>
      </c>
      <c r="F7" s="366" t="s">
        <v>169</v>
      </c>
      <c r="G7" s="366" t="s">
        <v>170</v>
      </c>
      <c r="H7" s="366" t="s">
        <v>0</v>
      </c>
      <c r="I7" s="366" t="s">
        <v>169</v>
      </c>
      <c r="J7" s="366" t="s">
        <v>170</v>
      </c>
      <c r="K7" s="366" t="s">
        <v>0</v>
      </c>
      <c r="L7" s="366" t="s">
        <v>169</v>
      </c>
      <c r="M7" s="366" t="s">
        <v>170</v>
      </c>
      <c r="N7" s="366" t="s">
        <v>0</v>
      </c>
      <c r="O7" s="366" t="s">
        <v>169</v>
      </c>
      <c r="P7" s="366" t="s">
        <v>170</v>
      </c>
      <c r="Q7" s="366" t="s">
        <v>0</v>
      </c>
      <c r="R7" s="366" t="s">
        <v>169</v>
      </c>
      <c r="S7" s="366" t="s">
        <v>170</v>
      </c>
      <c r="T7" s="366" t="s">
        <v>0</v>
      </c>
      <c r="U7" s="366" t="s">
        <v>169</v>
      </c>
      <c r="V7" s="366" t="s">
        <v>170</v>
      </c>
      <c r="W7" s="366" t="s">
        <v>0</v>
      </c>
      <c r="X7" s="366"/>
      <c r="Y7" s="366" t="s">
        <v>169</v>
      </c>
      <c r="Z7" s="366" t="s">
        <v>170</v>
      </c>
      <c r="AA7" s="366" t="s">
        <v>0</v>
      </c>
      <c r="AB7" s="366"/>
      <c r="AC7" s="366" t="s">
        <v>169</v>
      </c>
      <c r="AD7" s="366" t="s">
        <v>170</v>
      </c>
      <c r="AE7" s="366" t="s">
        <v>0</v>
      </c>
    </row>
    <row r="8" spans="1:31" x14ac:dyDescent="0.25">
      <c r="A8" s="380"/>
      <c r="B8" s="380"/>
      <c r="C8" s="380"/>
      <c r="D8" s="380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443"/>
    </row>
    <row r="9" spans="1:31" x14ac:dyDescent="0.25">
      <c r="A9" s="435" t="s">
        <v>479</v>
      </c>
      <c r="B9" s="435">
        <v>19</v>
      </c>
      <c r="C9" s="448">
        <f>'Tav27'!C9/'Tav27'!C$115*100</f>
        <v>0.74861411627209118</v>
      </c>
      <c r="D9" s="448">
        <f>'Tav27'!D9/'Tav27'!D$115*100</f>
        <v>0.71502961155239142</v>
      </c>
      <c r="E9" s="335">
        <f>'Tav27'!E9/'Tav27'!E$115*100</f>
        <v>0.73730016180806102</v>
      </c>
      <c r="F9" s="335">
        <f>'Tav27'!F9/'Tav27'!F$115*100</f>
        <v>0.79541058471641679</v>
      </c>
      <c r="G9" s="335">
        <f>'Tav27'!G9/'Tav27'!G$115*100</f>
        <v>0.7061110703543394</v>
      </c>
      <c r="H9" s="335">
        <f>'Tav27'!H9/'Tav27'!H$115*100</f>
        <v>0.76507566648183567</v>
      </c>
      <c r="I9" s="335">
        <f>'Tav27'!I9/'Tav27'!I$115*100</f>
        <v>0.80925973690998199</v>
      </c>
      <c r="J9" s="335">
        <f>'Tav27'!J9/'Tav27'!J$115*100</f>
        <v>0.6837073981712386</v>
      </c>
      <c r="K9" s="335">
        <f>'Tav27'!K9/'Tav27'!K$115*100</f>
        <v>0.7664626544259322</v>
      </c>
      <c r="L9" s="335">
        <f>'Tav27'!L9/'Tav27'!L$115*100</f>
        <v>0.83792225386033792</v>
      </c>
      <c r="M9" s="335">
        <f>'Tav27'!M9/'Tav27'!M$115*100</f>
        <v>0.59749200885173348</v>
      </c>
      <c r="N9" s="335">
        <f>'Tav27'!N9/'Tav27'!N$115*100</f>
        <v>0.75670108230681699</v>
      </c>
      <c r="O9" s="335">
        <f>'Tav27'!O9/'Tav27'!O$115*100</f>
        <v>0.83160657549385275</v>
      </c>
      <c r="P9" s="335">
        <f>'Tav27'!P9/'Tav27'!P$115*100</f>
        <v>0.73185715430433507</v>
      </c>
      <c r="Q9" s="335">
        <f>'Tav27'!Q9/'Tav27'!Q$115*100</f>
        <v>0.79760354733267169</v>
      </c>
      <c r="R9" s="335">
        <f>'Tav27'!R9/'Tav27'!R$115*100</f>
        <v>0.77594728171334437</v>
      </c>
      <c r="S9" s="335">
        <f>'Tav27'!S9/'Tav27'!S$115*100</f>
        <v>0.76830510043506439</v>
      </c>
      <c r="T9" s="335">
        <f>'Tav27'!T9/'Tav27'!T$115*100</f>
        <v>0.77328722250265813</v>
      </c>
      <c r="U9" s="335">
        <f>'Tav27'!U9/'Tav27'!U$115*100</f>
        <v>0.89793982108972625</v>
      </c>
      <c r="V9" s="335">
        <f>'Tav27'!V9/'Tav27'!V$115*100</f>
        <v>0.78409860927366004</v>
      </c>
      <c r="W9" s="335">
        <f>'Tav27'!W9/'Tav27'!W$115*100</f>
        <v>0.85873622467116961</v>
      </c>
      <c r="Y9" s="339">
        <f t="shared" ref="Y9:Y40" si="0">U9-R9</f>
        <v>0.12199253937638188</v>
      </c>
      <c r="Z9" s="339">
        <f t="shared" ref="Z9:Z40" si="1">V9-S9</f>
        <v>1.5793508838595649E-2</v>
      </c>
      <c r="AA9" s="339">
        <f t="shared" ref="AA9:AA40" si="2">W9-T9</f>
        <v>8.5449002168511479E-2</v>
      </c>
      <c r="AC9" s="339">
        <f t="shared" ref="AC9:AC40" si="3">U9-C9</f>
        <v>0.14932570481763507</v>
      </c>
      <c r="AD9" s="339">
        <f t="shared" ref="AD9:AD40" si="4">V9-D9</f>
        <v>6.9068997721268621E-2</v>
      </c>
      <c r="AE9" s="339">
        <f t="shared" ref="AE9:AE40" si="5">W9-E9</f>
        <v>0.1214360628631086</v>
      </c>
    </row>
    <row r="10" spans="1:31" x14ac:dyDescent="0.25">
      <c r="A10" s="436" t="s">
        <v>478</v>
      </c>
      <c r="B10" s="436">
        <v>1</v>
      </c>
      <c r="C10" s="448">
        <f>'Tav27'!C10/'Tav27'!C$115*100</f>
        <v>0.61752767819069132</v>
      </c>
      <c r="D10" s="448">
        <f>'Tav27'!D10/'Tav27'!D$115*100</f>
        <v>0.68394136757185275</v>
      </c>
      <c r="E10" s="335">
        <f>'Tav27'!E10/'Tav27'!E$115*100</f>
        <v>0.63990113475103028</v>
      </c>
      <c r="F10" s="335">
        <f>'Tav27'!F10/'Tav27'!F$115*100</f>
        <v>0.63406395365294432</v>
      </c>
      <c r="G10" s="335">
        <f>'Tav27'!G10/'Tav27'!G$115*100</f>
        <v>0.64008510013938813</v>
      </c>
      <c r="H10" s="335">
        <f>'Tav27'!H10/'Tav27'!H$115*100</f>
        <v>0.63610932856510927</v>
      </c>
      <c r="I10" s="335">
        <f>'Tav27'!I10/'Tav27'!I$115*100</f>
        <v>0.64590318975152605</v>
      </c>
      <c r="J10" s="335">
        <f>'Tav27'!J10/'Tav27'!J$115*100</f>
        <v>0.70033250207813791</v>
      </c>
      <c r="K10" s="335">
        <f>'Tav27'!K10/'Tav27'!K$115*100</f>
        <v>0.66445653405871019</v>
      </c>
      <c r="L10" s="335">
        <f>'Tav27'!L10/'Tav27'!L$115*100</f>
        <v>0.6610554308149672</v>
      </c>
      <c r="M10" s="335">
        <f>'Tav27'!M10/'Tav27'!M$115*100</f>
        <v>0.66142119498401775</v>
      </c>
      <c r="N10" s="335">
        <f>'Tav27'!N10/'Tav27'!N$115*100</f>
        <v>0.6611789917851002</v>
      </c>
      <c r="O10" s="335">
        <f>'Tav27'!O10/'Tav27'!O$115*100</f>
        <v>0.65202376018787123</v>
      </c>
      <c r="P10" s="335">
        <f>'Tav27'!P10/'Tav27'!P$115*100</f>
        <v>0.68110793557520233</v>
      </c>
      <c r="Q10" s="335">
        <f>'Tav27'!Q10/'Tav27'!Q$115*100</f>
        <v>0.66193810377951179</v>
      </c>
      <c r="R10" s="335">
        <f>'Tav27'!R10/'Tav27'!R$115*100</f>
        <v>0.6227347611202636</v>
      </c>
      <c r="S10" s="335">
        <f>'Tav27'!S10/'Tav27'!S$115*100</f>
        <v>0.76830510043506439</v>
      </c>
      <c r="T10" s="335">
        <f>'Tav27'!T10/'Tav27'!T$115*100</f>
        <v>0.6734042895960648</v>
      </c>
      <c r="U10" s="335">
        <f>'Tav27'!U10/'Tav27'!U$115*100</f>
        <v>0.7217403090268365</v>
      </c>
      <c r="V10" s="335">
        <f>'Tav27'!V10/'Tav27'!V$115*100</f>
        <v>0.7227904875609048</v>
      </c>
      <c r="W10" s="335">
        <f>'Tav27'!W10/'Tav27'!W$115*100</f>
        <v>0.72209384998222537</v>
      </c>
      <c r="Y10" s="339">
        <f t="shared" si="0"/>
        <v>9.9005547906572899E-2</v>
      </c>
      <c r="Z10" s="339">
        <f t="shared" si="1"/>
        <v>-4.5514612874159588E-2</v>
      </c>
      <c r="AA10" s="339">
        <f t="shared" si="2"/>
        <v>4.8689560386160569E-2</v>
      </c>
      <c r="AC10" s="339">
        <f t="shared" si="3"/>
        <v>0.10421263083614518</v>
      </c>
      <c r="AD10" s="339">
        <f t="shared" si="4"/>
        <v>3.884911998905205E-2</v>
      </c>
      <c r="AE10" s="339">
        <f t="shared" si="5"/>
        <v>8.219271523119509E-2</v>
      </c>
    </row>
    <row r="11" spans="1:31" x14ac:dyDescent="0.25">
      <c r="A11" s="435" t="s">
        <v>477</v>
      </c>
      <c r="B11" s="435">
        <v>11</v>
      </c>
      <c r="C11" s="448">
        <f>'Tav27'!C11/'Tav27'!C$115*100</f>
        <v>0.55356381382567077</v>
      </c>
      <c r="D11" s="448">
        <f>'Tav27'!D11/'Tav27'!D$115*100</f>
        <v>0.59844869662537115</v>
      </c>
      <c r="E11" s="335">
        <f>'Tav27'!E11/'Tav27'!E$115*100</f>
        <v>0.56868464184911527</v>
      </c>
      <c r="F11" s="335">
        <f>'Tav27'!F11/'Tav27'!F$115*100</f>
        <v>0.50291084419199306</v>
      </c>
      <c r="G11" s="335">
        <f>'Tav27'!G11/'Tav27'!G$115*100</f>
        <v>0.5483823637297337</v>
      </c>
      <c r="H11" s="335">
        <f>'Tav27'!H11/'Tav27'!H$115*100</f>
        <v>0.5183574548150548</v>
      </c>
      <c r="I11" s="335">
        <f>'Tav27'!I11/'Tav27'!I$115*100</f>
        <v>0.48792021322328261</v>
      </c>
      <c r="J11" s="335">
        <f>'Tav27'!J11/'Tav27'!J$115*100</f>
        <v>0.50706566916043228</v>
      </c>
      <c r="K11" s="335">
        <f>'Tav27'!K11/'Tav27'!K$115*100</f>
        <v>0.49444633344667344</v>
      </c>
      <c r="L11" s="335">
        <f>'Tav27'!L11/'Tav27'!L$115*100</f>
        <v>0.54941608860902402</v>
      </c>
      <c r="M11" s="335">
        <f>'Tav27'!M11/'Tav27'!M$115*100</f>
        <v>0.54339808212441598</v>
      </c>
      <c r="N11" s="335">
        <f>'Tav27'!N11/'Tav27'!N$115*100</f>
        <v>0.547383110033142</v>
      </c>
      <c r="O11" s="335">
        <f>'Tav27'!O11/'Tav27'!O$115*100</f>
        <v>0.55946953999171156</v>
      </c>
      <c r="P11" s="335">
        <f>'Tav27'!P11/'Tav27'!P$115*100</f>
        <v>0.50215016426720793</v>
      </c>
      <c r="Q11" s="335">
        <f>'Tav27'!Q11/'Tav27'!Q$115*100</f>
        <v>0.53993025521492499</v>
      </c>
      <c r="R11" s="335">
        <f>'Tav27'!R11/'Tav27'!R$115*100</f>
        <v>0.55848434925864909</v>
      </c>
      <c r="S11" s="335">
        <f>'Tav27'!S11/'Tav27'!S$115*100</f>
        <v>0.53380233885649053</v>
      </c>
      <c r="T11" s="335">
        <f>'Tav27'!T11/'Tav27'!T$115*100</f>
        <v>0.54989313600189016</v>
      </c>
      <c r="U11" s="335">
        <f>'Tav27'!U11/'Tav27'!U$115*100</f>
        <v>0.5218216318785579</v>
      </c>
      <c r="V11" s="335">
        <f>'Tav27'!V11/'Tav27'!V$115*100</f>
        <v>0.49046497370204251</v>
      </c>
      <c r="W11" s="335">
        <f>'Tav27'!W11/'Tav27'!W$115*100</f>
        <v>0.51102026306434412</v>
      </c>
      <c r="Y11" s="339">
        <f t="shared" si="0"/>
        <v>-3.6662717380091192E-2</v>
      </c>
      <c r="Z11" s="339">
        <f t="shared" si="1"/>
        <v>-4.3337365154448027E-2</v>
      </c>
      <c r="AA11" s="339">
        <f t="shared" si="2"/>
        <v>-3.8872872937546044E-2</v>
      </c>
      <c r="AC11" s="339">
        <f t="shared" si="3"/>
        <v>-3.1742181947112869E-2</v>
      </c>
      <c r="AD11" s="339">
        <f t="shared" si="4"/>
        <v>-0.10798372292332864</v>
      </c>
      <c r="AE11" s="339">
        <f t="shared" si="5"/>
        <v>-5.7664378784771153E-2</v>
      </c>
    </row>
    <row r="12" spans="1:31" x14ac:dyDescent="0.25">
      <c r="A12" s="435" t="s">
        <v>476</v>
      </c>
      <c r="B12" s="435">
        <v>2</v>
      </c>
      <c r="C12" s="448">
        <f>'Tav27'!C12/'Tav27'!C$115*100</f>
        <v>0.11450321398676501</v>
      </c>
      <c r="D12" s="448">
        <f>'Tav27'!D12/'Tav27'!D$115*100</f>
        <v>8.2383846548427717E-2</v>
      </c>
      <c r="E12" s="335">
        <f>'Tav27'!E12/'Tav27'!E$115*100</f>
        <v>0.10368283525425859</v>
      </c>
      <c r="F12" s="335">
        <f>'Tav27'!F12/'Tav27'!F$115*100</f>
        <v>0.11794344375984829</v>
      </c>
      <c r="G12" s="335">
        <f>'Tav27'!G12/'Tav27'!G$115*100</f>
        <v>9.3536791137847547E-2</v>
      </c>
      <c r="H12" s="335">
        <f>'Tav27'!H12/'Tav27'!H$115*100</f>
        <v>0.10965253851856929</v>
      </c>
      <c r="I12" s="335">
        <f>'Tav27'!I12/'Tav27'!I$115*100</f>
        <v>0.10747141260424728</v>
      </c>
      <c r="J12" s="335">
        <f>'Tav27'!J12/'Tav27'!J$115*100</f>
        <v>9.7672485453034086E-2</v>
      </c>
      <c r="K12" s="335">
        <f>'Tav27'!K12/'Tav27'!K$115*100</f>
        <v>0.10413124787487249</v>
      </c>
      <c r="L12" s="335">
        <f>'Tav27'!L12/'Tav27'!L$115*100</f>
        <v>0.10662184367983341</v>
      </c>
      <c r="M12" s="335">
        <f>'Tav27'!M12/'Tav27'!M$115*100</f>
        <v>0.10818785345463487</v>
      </c>
      <c r="N12" s="335">
        <f>'Tav27'!N12/'Tav27'!N$115*100</f>
        <v>0.10715086675914312</v>
      </c>
      <c r="O12" s="335">
        <f>'Tav27'!O12/'Tav27'!O$115*100</f>
        <v>9.9461251554082045E-2</v>
      </c>
      <c r="P12" s="335">
        <f>'Tav27'!P12/'Tav27'!P$115*100</f>
        <v>9.6156414434146215E-2</v>
      </c>
      <c r="Q12" s="335">
        <f>'Tav27'!Q12/'Tav27'!Q$115*100</f>
        <v>9.8334683917726651E-2</v>
      </c>
      <c r="R12" s="335">
        <f>'Tav27'!R12/'Tav27'!R$115*100</f>
        <v>0.1070840197693575</v>
      </c>
      <c r="S12" s="335">
        <f>'Tav27'!S12/'Tav27'!S$115*100</f>
        <v>7.71390663087414E-2</v>
      </c>
      <c r="T12" s="335">
        <f>'Tav27'!T12/'Tav27'!T$115*100</f>
        <v>9.6660902812832267E-2</v>
      </c>
      <c r="U12" s="335">
        <f>'Tav27'!U12/'Tav27'!U$115*100</f>
        <v>0.12029005150447276</v>
      </c>
      <c r="V12" s="335">
        <f>'Tav27'!V12/'Tav27'!V$115*100</f>
        <v>0.11938950017747088</v>
      </c>
      <c r="W12" s="335">
        <f>'Tav27'!W12/'Tav27'!W$115*100</f>
        <v>0.11997867045858515</v>
      </c>
      <c r="Y12" s="339">
        <f t="shared" si="0"/>
        <v>1.3206031735115267E-2</v>
      </c>
      <c r="Z12" s="339">
        <f t="shared" si="1"/>
        <v>4.2250433868729481E-2</v>
      </c>
      <c r="AA12" s="339">
        <f t="shared" si="2"/>
        <v>2.3317767645752885E-2</v>
      </c>
      <c r="AC12" s="339">
        <f t="shared" si="3"/>
        <v>5.7868375177077547E-3</v>
      </c>
      <c r="AD12" s="339">
        <f t="shared" si="4"/>
        <v>3.7005653629043164E-2</v>
      </c>
      <c r="AE12" s="339">
        <f t="shared" si="5"/>
        <v>1.6295835204326564E-2</v>
      </c>
    </row>
    <row r="13" spans="1:31" x14ac:dyDescent="0.25">
      <c r="A13" s="435" t="s">
        <v>475</v>
      </c>
      <c r="B13" s="435">
        <v>9</v>
      </c>
      <c r="C13" s="448">
        <f>'Tav27'!C13/'Tav27'!C$115*100</f>
        <v>0.43985027717674557</v>
      </c>
      <c r="D13" s="448">
        <f>'Tav27'!D13/'Tav27'!D$115*100</f>
        <v>0.44922512551878507</v>
      </c>
      <c r="E13" s="335">
        <f>'Tav27'!E13/'Tav27'!E$115*100</f>
        <v>0.44300847790455944</v>
      </c>
      <c r="F13" s="335">
        <f>'Tav27'!F13/'Tav27'!F$115*100</f>
        <v>0.48120925054018093</v>
      </c>
      <c r="G13" s="335">
        <f>'Tav27'!G13/'Tav27'!G$115*100</f>
        <v>0.4199985327562174</v>
      </c>
      <c r="H13" s="335">
        <f>'Tav27'!H13/'Tav27'!H$115*100</f>
        <v>0.46041605662058349</v>
      </c>
      <c r="I13" s="335">
        <f>'Tav27'!I13/'Tav27'!I$115*100</f>
        <v>0.49866735448370736</v>
      </c>
      <c r="J13" s="335">
        <f>'Tav27'!J13/'Tav27'!J$115*100</f>
        <v>0.47797173732335829</v>
      </c>
      <c r="K13" s="335">
        <f>'Tav27'!K13/'Tav27'!K$115*100</f>
        <v>0.49161283010313955</v>
      </c>
      <c r="L13" s="335">
        <f>'Tav27'!L13/'Tav27'!L$115*100</f>
        <v>0.4453029941922455</v>
      </c>
      <c r="M13" s="335">
        <f>'Tav27'!M13/'Tav27'!M$115*100</f>
        <v>0.44258667322350631</v>
      </c>
      <c r="N13" s="335">
        <f>'Tav27'!N13/'Tav27'!N$115*100</f>
        <v>0.44438537764450831</v>
      </c>
      <c r="O13" s="335">
        <f>'Tav27'!O13/'Tav27'!O$115*100</f>
        <v>0.44481281945020029</v>
      </c>
      <c r="P13" s="335">
        <f>'Tav27'!P13/'Tav27'!P$115*100</f>
        <v>0.39530970378482333</v>
      </c>
      <c r="Q13" s="335">
        <f>'Tav27'!Q13/'Tav27'!Q$115*100</f>
        <v>0.42793797630862518</v>
      </c>
      <c r="R13" s="335">
        <f>'Tav27'!R13/'Tav27'!R$115*100</f>
        <v>0.39044481054365732</v>
      </c>
      <c r="S13" s="335">
        <f>'Tav27'!S13/'Tav27'!S$115*100</f>
        <v>0.37952420623900768</v>
      </c>
      <c r="T13" s="335">
        <f>'Tav27'!T13/'Tav27'!T$115*100</f>
        <v>0.38664361125132907</v>
      </c>
      <c r="U13" s="335">
        <f>'Tav27'!U13/'Tav27'!U$115*100</f>
        <v>0.39983735429655731</v>
      </c>
      <c r="V13" s="335">
        <f>'Tav27'!V13/'Tav27'!V$115*100</f>
        <v>0.3613952437804524</v>
      </c>
      <c r="W13" s="335">
        <f>'Tav27'!W13/'Tav27'!W$115*100</f>
        <v>0.38659793814432991</v>
      </c>
      <c r="Y13" s="339">
        <f t="shared" si="0"/>
        <v>9.3925437528999955E-3</v>
      </c>
      <c r="Z13" s="339">
        <f t="shared" si="1"/>
        <v>-1.8128962458555276E-2</v>
      </c>
      <c r="AA13" s="339">
        <f t="shared" si="2"/>
        <v>-4.567310699915561E-5</v>
      </c>
      <c r="AC13" s="339">
        <f t="shared" si="3"/>
        <v>-4.0012922880188262E-2</v>
      </c>
      <c r="AD13" s="339">
        <f t="shared" si="4"/>
        <v>-8.7829881738332671E-2</v>
      </c>
      <c r="AE13" s="339">
        <f t="shared" si="5"/>
        <v>-5.6410539760229528E-2</v>
      </c>
    </row>
    <row r="14" spans="1:31" x14ac:dyDescent="0.25">
      <c r="A14" s="435" t="s">
        <v>474</v>
      </c>
      <c r="B14" s="435">
        <v>11</v>
      </c>
      <c r="C14" s="448">
        <f>'Tav27'!C14/'Tav27'!C$115*100</f>
        <v>0.43511221314970699</v>
      </c>
      <c r="D14" s="448">
        <f>'Tav27'!D14/'Tav27'!D$115*100</f>
        <v>0.4072559961450577</v>
      </c>
      <c r="E14" s="335">
        <f>'Tav27'!E14/'Tav27'!E$115*100</f>
        <v>0.42572800536218297</v>
      </c>
      <c r="F14" s="335">
        <f>'Tav27'!F14/'Tav27'!F$115*100</f>
        <v>0.45950765688836892</v>
      </c>
      <c r="G14" s="335">
        <f>'Tav27'!G14/'Tav27'!G$115*100</f>
        <v>0.39065365710512806</v>
      </c>
      <c r="H14" s="335">
        <f>'Tav27'!H14/'Tav27'!H$115*100</f>
        <v>0.43611805092612782</v>
      </c>
      <c r="I14" s="335">
        <f>'Tav27'!I14/'Tav27'!I$115*100</f>
        <v>0.45890293182013581</v>
      </c>
      <c r="J14" s="335">
        <f>'Tav27'!J14/'Tav27'!J$115*100</f>
        <v>0.41978387364921033</v>
      </c>
      <c r="K14" s="335">
        <f>'Tav27'!K14/'Tav27'!K$115*100</f>
        <v>0.44556840077071291</v>
      </c>
      <c r="L14" s="335">
        <f>'Tav27'!L14/'Tav27'!L$115*100</f>
        <v>0.47039048682279455</v>
      </c>
      <c r="M14" s="335">
        <f>'Tav27'!M14/'Tav27'!M$115*100</f>
        <v>0.43275141381853949</v>
      </c>
      <c r="N14" s="335">
        <f>'Tav27'!N14/'Tav27'!N$115*100</f>
        <v>0.45767540763013853</v>
      </c>
      <c r="O14" s="335">
        <f>'Tav27'!O14/'Tav27'!O$115*100</f>
        <v>0.36745406824146981</v>
      </c>
      <c r="P14" s="335">
        <f>'Tav27'!P14/'Tav27'!P$115*100</f>
        <v>0.30716632388685594</v>
      </c>
      <c r="Q14" s="335">
        <f>'Tav27'!Q14/'Tav27'!Q$115*100</f>
        <v>0.34690291270975787</v>
      </c>
      <c r="R14" s="335">
        <f>'Tav27'!R14/'Tav27'!R$115*100</f>
        <v>0.3525535420098847</v>
      </c>
      <c r="S14" s="335">
        <f>'Tav27'!S14/'Tav27'!S$115*100</f>
        <v>0.3702675182819587</v>
      </c>
      <c r="T14" s="335">
        <f>'Tav27'!T14/'Tav27'!T$115*100</f>
        <v>0.3587193504387331</v>
      </c>
      <c r="U14" s="335">
        <f>'Tav27'!U14/'Tav27'!U$115*100</f>
        <v>0.33206831119544594</v>
      </c>
      <c r="V14" s="335">
        <f>'Tav27'!V14/'Tav27'!V$115*100</f>
        <v>0.29686037881965732</v>
      </c>
      <c r="W14" s="335">
        <f>'Tav27'!W14/'Tav27'!W$115*100</f>
        <v>0.3199431212228937</v>
      </c>
      <c r="Y14" s="339">
        <f t="shared" si="0"/>
        <v>-2.048523081443876E-2</v>
      </c>
      <c r="Z14" s="339">
        <f t="shared" si="1"/>
        <v>-7.3407139462301374E-2</v>
      </c>
      <c r="AA14" s="339">
        <f t="shared" si="2"/>
        <v>-3.8776229215839397E-2</v>
      </c>
      <c r="AC14" s="339">
        <f t="shared" si="3"/>
        <v>-0.10304390195426105</v>
      </c>
      <c r="AD14" s="339">
        <f t="shared" si="4"/>
        <v>-0.11039561732540037</v>
      </c>
      <c r="AE14" s="339">
        <f t="shared" si="5"/>
        <v>-0.10578488413928927</v>
      </c>
    </row>
    <row r="15" spans="1:31" x14ac:dyDescent="0.25">
      <c r="A15" s="436" t="s">
        <v>473</v>
      </c>
      <c r="B15" s="436">
        <v>1</v>
      </c>
      <c r="C15" s="448">
        <f>'Tav27'!C15/'Tav27'!C$115*100</f>
        <v>0.28744255097367216</v>
      </c>
      <c r="D15" s="448">
        <f>'Tav27'!D15/'Tav27'!D$115*100</f>
        <v>0.28756625681998349</v>
      </c>
      <c r="E15" s="335">
        <f>'Tav27'!E15/'Tav27'!E$115*100</f>
        <v>0.28748422502317156</v>
      </c>
      <c r="F15" s="335">
        <f>'Tav27'!F15/'Tav27'!F$115*100</f>
        <v>0.28306426502363585</v>
      </c>
      <c r="G15" s="335">
        <f>'Tav27'!G15/'Tav27'!G$115*100</f>
        <v>0.23292495048052234</v>
      </c>
      <c r="H15" s="335">
        <f>'Tav27'!H15/'Tav27'!H$115*100</f>
        <v>0.26603201106493796</v>
      </c>
      <c r="I15" s="335">
        <f>'Tav27'!I15/'Tav27'!I$115*100</f>
        <v>0.29124752815751009</v>
      </c>
      <c r="J15" s="335">
        <f>'Tav27'!J15/'Tav27'!J$115*100</f>
        <v>0.28054862842892769</v>
      </c>
      <c r="K15" s="335">
        <f>'Tav27'!K15/'Tav27'!K$115*100</f>
        <v>0.28760058936869543</v>
      </c>
      <c r="L15" s="335">
        <f>'Tav27'!L15/'Tav27'!L$115*100</f>
        <v>0.29352366377742378</v>
      </c>
      <c r="M15" s="335">
        <f>'Tav27'!M15/'Tav27'!M$115*100</f>
        <v>0.25571674452913695</v>
      </c>
      <c r="N15" s="335">
        <f>'Tav27'!N15/'Tav27'!N$115*100</f>
        <v>0.28075188344643703</v>
      </c>
      <c r="O15" s="335">
        <f>'Tav27'!O15/'Tav27'!O$115*100</f>
        <v>0.26799281668738778</v>
      </c>
      <c r="P15" s="335">
        <f>'Tav27'!P15/'Tav27'!P$115*100</f>
        <v>0.23237800154918667</v>
      </c>
      <c r="Q15" s="335">
        <f>'Tav27'!Q15/'Tav27'!Q$115*100</f>
        <v>0.25585227945260358</v>
      </c>
      <c r="R15" s="335">
        <f>'Tav27'!R15/'Tav27'!R$115*100</f>
        <v>0.24217462932454695</v>
      </c>
      <c r="S15" s="335">
        <f>'Tav27'!S15/'Tav27'!S$115*100</f>
        <v>0.23758832423092352</v>
      </c>
      <c r="T15" s="335">
        <f>'Tav27'!T15/'Tav27'!T$115*100</f>
        <v>0.24057824700082697</v>
      </c>
      <c r="U15" s="335">
        <f>'Tav27'!U15/'Tav27'!U$115*100</f>
        <v>0.23210897262130659</v>
      </c>
      <c r="V15" s="335">
        <f>'Tav27'!V15/'Tav27'!V$115*100</f>
        <v>0.27427317608337903</v>
      </c>
      <c r="W15" s="335">
        <f>'Tav27'!W15/'Tav27'!W$115*100</f>
        <v>0.2466228226093139</v>
      </c>
      <c r="Y15" s="339">
        <f t="shared" si="0"/>
        <v>-1.0065656703240361E-2</v>
      </c>
      <c r="Z15" s="339">
        <f t="shared" si="1"/>
        <v>3.6684851852455513E-2</v>
      </c>
      <c r="AA15" s="339">
        <f t="shared" si="2"/>
        <v>6.044575608486924E-3</v>
      </c>
      <c r="AC15" s="339">
        <f t="shared" si="3"/>
        <v>-5.5333578352365576E-2</v>
      </c>
      <c r="AD15" s="339">
        <f t="shared" si="4"/>
        <v>-1.3293080736604457E-2</v>
      </c>
      <c r="AE15" s="339">
        <f t="shared" si="5"/>
        <v>-4.0861402413857661E-2</v>
      </c>
    </row>
    <row r="16" spans="1:31" x14ac:dyDescent="0.25">
      <c r="A16" s="435" t="s">
        <v>472</v>
      </c>
      <c r="B16" s="435">
        <v>15</v>
      </c>
      <c r="C16" s="448">
        <f>'Tav27'!C16/'Tav27'!C$115*100</f>
        <v>0.96893409352938387</v>
      </c>
      <c r="D16" s="448">
        <f>'Tav27'!D16/'Tav27'!D$115*100</f>
        <v>0.90933113643075869</v>
      </c>
      <c r="E16" s="335">
        <f>'Tav27'!E16/'Tav27'!E$115*100</f>
        <v>0.94885503778139679</v>
      </c>
      <c r="F16" s="335">
        <f>'Tav27'!F16/'Tav27'!F$115*100</f>
        <v>0.90108791032524083</v>
      </c>
      <c r="G16" s="335">
        <f>'Tav27'!G16/'Tav27'!G$115*100</f>
        <v>0.87484410534810364</v>
      </c>
      <c r="H16" s="335">
        <f>'Tav27'!H16/'Tav27'!H$115*100</f>
        <v>0.89217292703744999</v>
      </c>
      <c r="I16" s="335">
        <f>'Tav27'!I16/'Tav27'!I$115*100</f>
        <v>0.91350700713610178</v>
      </c>
      <c r="J16" s="335">
        <f>'Tav27'!J16/'Tav27'!J$115*100</f>
        <v>0.87697423108894434</v>
      </c>
      <c r="K16" s="335">
        <f>'Tav27'!K16/'Tav27'!K$115*100</f>
        <v>0.90105406324379467</v>
      </c>
      <c r="L16" s="335">
        <f>'Tav27'!L16/'Tav27'!L$115*100</f>
        <v>0.88684286448990846</v>
      </c>
      <c r="M16" s="335">
        <f>'Tav27'!M16/'Tav27'!M$115*100</f>
        <v>0.88763216129825429</v>
      </c>
      <c r="N16" s="335">
        <f>'Tav27'!N16/'Tav27'!N$115*100</f>
        <v>0.88710950154081281</v>
      </c>
      <c r="O16" s="335">
        <f>'Tav27'!O16/'Tav27'!O$115*100</f>
        <v>0.98494267163972915</v>
      </c>
      <c r="P16" s="335">
        <f>'Tav27'!P16/'Tav27'!P$115*100</f>
        <v>0.8734207644434947</v>
      </c>
      <c r="Q16" s="335">
        <f>'Tav27'!Q16/'Tav27'!Q$115*100</f>
        <v>0.9469265858744047</v>
      </c>
      <c r="R16" s="335">
        <f>'Tav27'!R16/'Tav27'!R$115*100</f>
        <v>0.91268533772652394</v>
      </c>
      <c r="S16" s="335">
        <f>'Tav27'!S16/'Tav27'!S$115*100</f>
        <v>0.73436391125921807</v>
      </c>
      <c r="T16" s="335">
        <f>'Tav27'!T16/'Tav27'!T$115*100</f>
        <v>0.85061594475292401</v>
      </c>
      <c r="U16" s="335">
        <f>'Tav27'!U16/'Tav27'!U$115*100</f>
        <v>1.0233125508267822</v>
      </c>
      <c r="V16" s="335">
        <f>'Tav27'!V16/'Tav27'!V$115*100</f>
        <v>0.85831370397857432</v>
      </c>
      <c r="W16" s="335">
        <f>'Tav27'!W16/'Tav27'!W$115*100</f>
        <v>0.96649484536082475</v>
      </c>
      <c r="Y16" s="339">
        <f t="shared" si="0"/>
        <v>0.11062721310025825</v>
      </c>
      <c r="Z16" s="339">
        <f t="shared" si="1"/>
        <v>0.12394979271935624</v>
      </c>
      <c r="AA16" s="339">
        <f t="shared" si="2"/>
        <v>0.11587890060790074</v>
      </c>
      <c r="AC16" s="339">
        <f t="shared" si="3"/>
        <v>5.4378457297398319E-2</v>
      </c>
      <c r="AD16" s="339">
        <f t="shared" si="4"/>
        <v>-5.1017432452184375E-2</v>
      </c>
      <c r="AE16" s="339">
        <f t="shared" si="5"/>
        <v>1.7639807579427957E-2</v>
      </c>
    </row>
    <row r="17" spans="1:31" x14ac:dyDescent="0.25">
      <c r="A17" s="435" t="s">
        <v>471</v>
      </c>
      <c r="B17" s="435">
        <v>16</v>
      </c>
      <c r="C17" s="448">
        <f>'Tav27'!C17/'Tav27'!C$115*100</f>
        <v>3.216355797021337</v>
      </c>
      <c r="D17" s="448">
        <f>'Tav27'!D17/'Tav27'!D$115*100</f>
        <v>3.1507935274276031</v>
      </c>
      <c r="E17" s="335">
        <f>'Tav27'!E17/'Tav27'!E$115*100</f>
        <v>3.1942691669241281</v>
      </c>
      <c r="F17" s="335">
        <f>'Tav27'!F17/'Tav27'!F$115*100</f>
        <v>3.3675212062311881</v>
      </c>
      <c r="G17" s="335">
        <f>'Tav27'!G17/'Tav27'!G$115*100</f>
        <v>3.2316044310762231</v>
      </c>
      <c r="H17" s="335">
        <f>'Tav27'!H17/'Tav27'!H$115*100</f>
        <v>3.321350470695982</v>
      </c>
      <c r="I17" s="335">
        <f>'Tav27'!I17/'Tav27'!I$115*100</f>
        <v>3.4036196371765111</v>
      </c>
      <c r="J17" s="335">
        <f>'Tav27'!J17/'Tav27'!J$115*100</f>
        <v>3.254364089775561</v>
      </c>
      <c r="K17" s="335">
        <f>'Tav27'!K17/'Tav27'!K$115*100</f>
        <v>3.352742831236541</v>
      </c>
      <c r="L17" s="335">
        <f>'Tav27'!L17/'Tav27'!L$115*100</f>
        <v>3.4482758620689653</v>
      </c>
      <c r="M17" s="335">
        <f>'Tav27'!M17/'Tav27'!M$115*100</f>
        <v>3.203835751167937</v>
      </c>
      <c r="N17" s="335">
        <f>'Tav27'!N17/'Tav27'!N$115*100</f>
        <v>3.3657000938608372</v>
      </c>
      <c r="O17" s="335">
        <f>'Tav27'!O17/'Tav27'!O$115*100</f>
        <v>3.378919740295621</v>
      </c>
      <c r="P17" s="335">
        <f>'Tav27'!P17/'Tav27'!P$115*100</f>
        <v>3.2559630332006733</v>
      </c>
      <c r="Q17" s="335">
        <f>'Tav27'!Q17/'Tav27'!Q$115*100</f>
        <v>3.3370057088747052</v>
      </c>
      <c r="R17" s="335">
        <f>'Tav27'!R17/'Tav27'!R$115*100</f>
        <v>3.1647446457990114</v>
      </c>
      <c r="S17" s="335">
        <f>'Tav27'!S17/'Tav27'!S$115*100</f>
        <v>3.1750439692677963</v>
      </c>
      <c r="T17" s="335">
        <f>'Tav27'!T17/'Tav27'!T$115*100</f>
        <v>3.1683295921983912</v>
      </c>
      <c r="U17" s="335">
        <f>'Tav27'!U17/'Tav27'!U$115*100</f>
        <v>3.1241528869612361</v>
      </c>
      <c r="V17" s="335">
        <f>'Tav27'!V17/'Tav27'!V$115*100</f>
        <v>3.0815398018779647</v>
      </c>
      <c r="W17" s="335">
        <f>'Tav27'!W17/'Tav27'!W$115*100</f>
        <v>3.1094472093849981</v>
      </c>
      <c r="Y17" s="339">
        <f t="shared" si="0"/>
        <v>-4.0591758837775327E-2</v>
      </c>
      <c r="Z17" s="339">
        <f t="shared" si="1"/>
        <v>-9.3504167389831583E-2</v>
      </c>
      <c r="AA17" s="339">
        <f t="shared" si="2"/>
        <v>-5.8882382813393086E-2</v>
      </c>
      <c r="AC17" s="339">
        <f t="shared" si="3"/>
        <v>-9.2202910060100951E-2</v>
      </c>
      <c r="AD17" s="339">
        <f t="shared" si="4"/>
        <v>-6.9253725549638379E-2</v>
      </c>
      <c r="AE17" s="339">
        <f t="shared" si="5"/>
        <v>-8.4821957539130022E-2</v>
      </c>
    </row>
    <row r="18" spans="1:31" x14ac:dyDescent="0.25">
      <c r="A18" s="435" t="s">
        <v>470</v>
      </c>
      <c r="B18" s="435">
        <v>5</v>
      </c>
      <c r="C18" s="448">
        <f>'Tav27'!C18/'Tav27'!C$115*100</f>
        <v>9.7130312554290318E-2</v>
      </c>
      <c r="D18" s="448">
        <f>'Tav27'!D18/'Tav27'!D$115*100</f>
        <v>0.10259120513577791</v>
      </c>
      <c r="E18" s="335">
        <f>'Tav27'!E18/'Tav27'!E$115*100</f>
        <v>9.8969979106337744E-2</v>
      </c>
      <c r="F18" s="335">
        <f>'Tav27'!F18/'Tav27'!F$115*100</f>
        <v>9.0580564807563477E-2</v>
      </c>
      <c r="G18" s="335">
        <f>'Tav27'!G18/'Tav27'!G$115*100</f>
        <v>0.11371139314797153</v>
      </c>
      <c r="H18" s="335">
        <f>'Tav27'!H18/'Tav27'!H$115*100</f>
        <v>9.8438074351897428E-2</v>
      </c>
      <c r="I18" s="335">
        <f>'Tav27'!I18/'Tav27'!I$115*100</f>
        <v>0.12144269624279941</v>
      </c>
      <c r="J18" s="335">
        <f>'Tav27'!J18/'Tav27'!J$115*100</f>
        <v>0.11014131338320864</v>
      </c>
      <c r="K18" s="335">
        <f>'Tav27'!K18/'Tav27'!K$115*100</f>
        <v>0.11759038875665874</v>
      </c>
      <c r="L18" s="335">
        <f>'Tav27'!L18/'Tav27'!L$115*100</f>
        <v>0.12418308852121775</v>
      </c>
      <c r="M18" s="335">
        <f>'Tav27'!M18/'Tav27'!M$115*100</f>
        <v>9.3434964347184651E-2</v>
      </c>
      <c r="N18" s="335">
        <f>'Tav27'!N18/'Tav27'!N$115*100</f>
        <v>0.11379588175195821</v>
      </c>
      <c r="O18" s="335">
        <f>'Tav27'!O18/'Tav27'!O$115*100</f>
        <v>0.12570797071418705</v>
      </c>
      <c r="P18" s="335">
        <f>'Tav27'!P18/'Tav27'!P$115*100</f>
        <v>9.0814391410026979E-2</v>
      </c>
      <c r="Q18" s="335">
        <f>'Tav27'!Q18/'Tav27'!Q$115*100</f>
        <v>0.11381329157144288</v>
      </c>
      <c r="R18" s="335">
        <f>'Tav27'!R18/'Tav27'!R$115*100</f>
        <v>0.10378912685337727</v>
      </c>
      <c r="S18" s="335">
        <f>'Tav27'!S18/'Tav27'!S$115*100</f>
        <v>8.6395754265790367E-2</v>
      </c>
      <c r="T18" s="335">
        <f>'Tav27'!T18/'Tav27'!T$115*100</f>
        <v>9.7734912844085975E-2</v>
      </c>
      <c r="U18" s="335">
        <f>'Tav27'!U18/'Tav27'!U$115*100</f>
        <v>8.1322851721333703E-2</v>
      </c>
      <c r="V18" s="335">
        <f>'Tav27'!V18/'Tav27'!V$115*100</f>
        <v>8.7122067697073341E-2</v>
      </c>
      <c r="W18" s="335">
        <f>'Tav27'!W18/'Tav27'!W$115*100</f>
        <v>8.3318521151795236E-2</v>
      </c>
      <c r="Y18" s="339">
        <f t="shared" si="0"/>
        <v>-2.2466275132043564E-2</v>
      </c>
      <c r="Z18" s="339">
        <f t="shared" si="1"/>
        <v>7.2631343128297388E-4</v>
      </c>
      <c r="AA18" s="339">
        <f t="shared" si="2"/>
        <v>-1.4416391692290739E-2</v>
      </c>
      <c r="AC18" s="339">
        <f t="shared" si="3"/>
        <v>-1.5807460832956616E-2</v>
      </c>
      <c r="AD18" s="339">
        <f t="shared" si="4"/>
        <v>-1.5469137438704567E-2</v>
      </c>
      <c r="AE18" s="339">
        <f t="shared" si="5"/>
        <v>-1.5651457954542508E-2</v>
      </c>
    </row>
    <row r="19" spans="1:31" x14ac:dyDescent="0.25">
      <c r="A19" s="435" t="s">
        <v>469</v>
      </c>
      <c r="B19" s="435">
        <v>15</v>
      </c>
      <c r="C19" s="448">
        <f>'Tav27'!C19/'Tav27'!C$115*100</f>
        <v>0.76835604971808524</v>
      </c>
      <c r="D19" s="448">
        <f>'Tav27'!D19/'Tav27'!D$115*100</f>
        <v>0.76787962631930728</v>
      </c>
      <c r="E19" s="335">
        <f>'Tav27'!E19/'Tav27'!E$115*100</f>
        <v>0.76819555211109769</v>
      </c>
      <c r="F19" s="335">
        <f>'Tav27'!F19/'Tav27'!F$115*100</f>
        <v>0.70954775765924727</v>
      </c>
      <c r="G19" s="335">
        <f>'Tav27'!G19/'Tav27'!G$115*100</f>
        <v>0.69143863252879467</v>
      </c>
      <c r="H19" s="335">
        <f>'Tav27'!H19/'Tav27'!H$115*100</f>
        <v>0.70339611356514042</v>
      </c>
      <c r="I19" s="335">
        <f>'Tav27'!I19/'Tav27'!I$115*100</f>
        <v>0.67492047115467291</v>
      </c>
      <c r="J19" s="335">
        <f>'Tav27'!J19/'Tav27'!J$115*100</f>
        <v>0.63591022443890277</v>
      </c>
      <c r="K19" s="335">
        <f>'Tav27'!K19/'Tav27'!K$115*100</f>
        <v>0.66162303071517625</v>
      </c>
      <c r="L19" s="335">
        <f>'Tav27'!L19/'Tav27'!L$115*100</f>
        <v>0.64349418597358288</v>
      </c>
      <c r="M19" s="335">
        <f>'Tav27'!M19/'Tav27'!M$115*100</f>
        <v>0.66633882468650107</v>
      </c>
      <c r="N19" s="335">
        <f>'Tav27'!N19/'Tav27'!N$115*100</f>
        <v>0.65121146929587759</v>
      </c>
      <c r="O19" s="335">
        <f>'Tav27'!O19/'Tav27'!O$115*100</f>
        <v>0.61610719712667494</v>
      </c>
      <c r="P19" s="335">
        <f>'Tav27'!P19/'Tav27'!P$115*100</f>
        <v>0.68110793557520233</v>
      </c>
      <c r="Q19" s="335">
        <f>'Tav27'!Q19/'Tav27'!Q$115*100</f>
        <v>0.6382649391326517</v>
      </c>
      <c r="R19" s="335">
        <f>'Tav27'!R19/'Tav27'!R$115*100</f>
        <v>0.72652388797364087</v>
      </c>
      <c r="S19" s="335">
        <f>'Tav27'!S19/'Tav27'!S$115*100</f>
        <v>0.64488259434107809</v>
      </c>
      <c r="T19" s="335">
        <f>'Tav27'!T19/'Tav27'!T$115*100</f>
        <v>0.69810652031489973</v>
      </c>
      <c r="U19" s="335">
        <f>'Tav27'!U19/'Tav27'!U$115*100</f>
        <v>0.7234345351043644</v>
      </c>
      <c r="V19" s="335">
        <f>'Tav27'!V19/'Tav27'!V$115*100</f>
        <v>0.64534864960795069</v>
      </c>
      <c r="W19" s="335">
        <f>'Tav27'!W19/'Tav27'!W$115*100</f>
        <v>0.69654283682900819</v>
      </c>
      <c r="Y19" s="339">
        <f t="shared" si="0"/>
        <v>-3.0893528692764738E-3</v>
      </c>
      <c r="Z19" s="339">
        <f t="shared" si="1"/>
        <v>4.6605526687260035E-4</v>
      </c>
      <c r="AA19" s="339">
        <f t="shared" si="2"/>
        <v>-1.5636834858915316E-3</v>
      </c>
      <c r="AC19" s="339">
        <f t="shared" si="3"/>
        <v>-4.4921514613720848E-2</v>
      </c>
      <c r="AD19" s="339">
        <f t="shared" si="4"/>
        <v>-0.1225309767113566</v>
      </c>
      <c r="AE19" s="339">
        <f t="shared" si="5"/>
        <v>-7.1652715282089496E-2</v>
      </c>
    </row>
    <row r="20" spans="1:31" x14ac:dyDescent="0.25">
      <c r="A20" s="435" t="s">
        <v>468</v>
      </c>
      <c r="B20" s="435">
        <v>3</v>
      </c>
      <c r="C20" s="448">
        <f>'Tav27'!C20/'Tav27'!C$115*100</f>
        <v>1.2097856815705104</v>
      </c>
      <c r="D20" s="448">
        <f>'Tav27'!D20/'Tav27'!D$115*100</f>
        <v>1.1114047223042607</v>
      </c>
      <c r="E20" s="335">
        <f>'Tav27'!E20/'Tav27'!E$115*100</f>
        <v>1.1766430849309042</v>
      </c>
      <c r="F20" s="335">
        <f>'Tav27'!F20/'Tav27'!F$115*100</f>
        <v>1.248313408754234</v>
      </c>
      <c r="G20" s="335">
        <f>'Tav27'!G20/'Tav27'!G$115*100</f>
        <v>1.171960971315384</v>
      </c>
      <c r="H20" s="335">
        <f>'Tav27'!H20/'Tav27'!H$115*100</f>
        <v>1.2223765941672327</v>
      </c>
      <c r="I20" s="335">
        <f>'Tav27'!I20/'Tav27'!I$115*100</f>
        <v>1.2541913850915656</v>
      </c>
      <c r="J20" s="335">
        <f>'Tav27'!J20/'Tav27'!J$115*100</f>
        <v>1.0910224438902745</v>
      </c>
      <c r="K20" s="335">
        <f>'Tav27'!K20/'Tav27'!K$115*100</f>
        <v>1.198571914314859</v>
      </c>
      <c r="L20" s="335">
        <f>'Tav27'!L20/'Tav27'!L$115*100</f>
        <v>1.2142346433185736</v>
      </c>
      <c r="M20" s="335">
        <f>'Tav27'!M20/'Tav27'!M$115*100</f>
        <v>1.0597492008851734</v>
      </c>
      <c r="N20" s="335">
        <f>'Tav27'!N20/'Tav27'!N$115*100</f>
        <v>1.1620469968685367</v>
      </c>
      <c r="O20" s="335">
        <f>'Tav27'!O20/'Tav27'!O$115*100</f>
        <v>1.1659068932172951</v>
      </c>
      <c r="P20" s="335">
        <f>'Tav27'!P20/'Tav27'!P$115*100</f>
        <v>1.1111407890168008</v>
      </c>
      <c r="Q20" s="335">
        <f>'Tav27'!Q20/'Tav27'!Q$115*100</f>
        <v>1.1472379790401441</v>
      </c>
      <c r="R20" s="335">
        <f>'Tav27'!R20/'Tav27'!R$115*100</f>
        <v>1.3064250411861613</v>
      </c>
      <c r="S20" s="335">
        <f>'Tav27'!S20/'Tav27'!S$115*100</f>
        <v>1.1200592428029252</v>
      </c>
      <c r="T20" s="335">
        <f>'Tav27'!T20/'Tav27'!T$115*100</f>
        <v>1.2415555961292679</v>
      </c>
      <c r="U20" s="335">
        <f>'Tav27'!U20/'Tav27'!U$115*100</f>
        <v>1.1893467064245054</v>
      </c>
      <c r="V20" s="335">
        <f>'Tav27'!V20/'Tav27'!V$115*100</f>
        <v>1.0454648123648802</v>
      </c>
      <c r="W20" s="335">
        <f>'Tav27'!W20/'Tav27'!W$115*100</f>
        <v>1.1397973693565588</v>
      </c>
      <c r="Y20" s="339">
        <f t="shared" si="0"/>
        <v>-0.11707833476165597</v>
      </c>
      <c r="Z20" s="339">
        <f t="shared" si="1"/>
        <v>-7.4594430438045034E-2</v>
      </c>
      <c r="AA20" s="339">
        <f t="shared" si="2"/>
        <v>-0.10175822677270907</v>
      </c>
      <c r="AC20" s="339">
        <f t="shared" si="3"/>
        <v>-2.0438975146005012E-2</v>
      </c>
      <c r="AD20" s="339">
        <f t="shared" si="4"/>
        <v>-6.5939909939380481E-2</v>
      </c>
      <c r="AE20" s="339">
        <f t="shared" si="5"/>
        <v>-3.684571557434535E-2</v>
      </c>
    </row>
    <row r="21" spans="1:31" x14ac:dyDescent="0.25">
      <c r="A21" s="435" t="s">
        <v>467</v>
      </c>
      <c r="B21" s="435">
        <v>1</v>
      </c>
      <c r="C21" s="448">
        <f>'Tav27'!C21/'Tav27'!C$115*100</f>
        <v>0.20926449452753604</v>
      </c>
      <c r="D21" s="448">
        <f>'Tav27'!D21/'Tav27'!D$115*100</f>
        <v>0.2098456468686366</v>
      </c>
      <c r="E21" s="335">
        <f>'Tav27'!E21/'Tav27'!E$115*100</f>
        <v>0.20946027324092645</v>
      </c>
      <c r="F21" s="335">
        <f>'Tav27'!F21/'Tav27'!F$115*100</f>
        <v>0.2038062708170178</v>
      </c>
      <c r="G21" s="335">
        <f>'Tav27'!G21/'Tav27'!G$115*100</f>
        <v>0.22742278629594306</v>
      </c>
      <c r="H21" s="335">
        <f>'Tav27'!H21/'Tav27'!H$115*100</f>
        <v>0.21182876759269065</v>
      </c>
      <c r="I21" s="335">
        <f>'Tav27'!I21/'Tav27'!I$115*100</f>
        <v>0.16658068953658325</v>
      </c>
      <c r="J21" s="335">
        <f>'Tav27'!J21/'Tav27'!J$115*100</f>
        <v>0.22859517871986701</v>
      </c>
      <c r="K21" s="335">
        <f>'Tav27'!K21/'Tav27'!K$115*100</f>
        <v>0.18771959650912387</v>
      </c>
      <c r="L21" s="335">
        <f>'Tav27'!L21/'Tav27'!L$115*100</f>
        <v>0.19819119178133743</v>
      </c>
      <c r="M21" s="335">
        <f>'Tav27'!M21/'Tav27'!M$115*100</f>
        <v>0.26801081878534544</v>
      </c>
      <c r="N21" s="335">
        <f>'Tav27'!N21/'Tav27'!N$115*100</f>
        <v>0.2217773753852032</v>
      </c>
      <c r="O21" s="335">
        <f>'Tav27'!O21/'Tav27'!O$115*100</f>
        <v>0.20306672192291755</v>
      </c>
      <c r="P21" s="335">
        <f>'Tav27'!P21/'Tav27'!P$115*100</f>
        <v>0.24573305910948479</v>
      </c>
      <c r="Q21" s="335">
        <f>'Tav27'!Q21/'Tav27'!Q$115*100</f>
        <v>0.2176110134845988</v>
      </c>
      <c r="R21" s="335">
        <f>'Tav27'!R21/'Tav27'!R$115*100</f>
        <v>0.19110378912685339</v>
      </c>
      <c r="S21" s="335">
        <f>'Tav27'!S21/'Tav27'!S$115*100</f>
        <v>0.18821932179332901</v>
      </c>
      <c r="T21" s="335">
        <f>'Tav27'!T21/'Tav27'!T$115*100</f>
        <v>0.19009977553190346</v>
      </c>
      <c r="U21" s="335">
        <f>'Tav27'!U21/'Tav27'!U$115*100</f>
        <v>0.19483599891569531</v>
      </c>
      <c r="V21" s="335">
        <f>'Tav27'!V21/'Tav27'!V$115*100</f>
        <v>0.13552321641766965</v>
      </c>
      <c r="W21" s="335">
        <f>'Tav27'!W21/'Tav27'!W$115*100</f>
        <v>0.17441343761109135</v>
      </c>
      <c r="Y21" s="339">
        <f t="shared" si="0"/>
        <v>3.7322097888419226E-3</v>
      </c>
      <c r="Z21" s="339">
        <f t="shared" si="1"/>
        <v>-5.2696105375659358E-2</v>
      </c>
      <c r="AA21" s="339">
        <f t="shared" si="2"/>
        <v>-1.5686337920812116E-2</v>
      </c>
      <c r="AC21" s="339">
        <f t="shared" si="3"/>
        <v>-1.442849561184073E-2</v>
      </c>
      <c r="AD21" s="339">
        <f t="shared" si="4"/>
        <v>-7.4322430450966953E-2</v>
      </c>
      <c r="AE21" s="339">
        <f t="shared" si="5"/>
        <v>-3.5046835629835099E-2</v>
      </c>
    </row>
    <row r="22" spans="1:31" x14ac:dyDescent="0.25">
      <c r="A22" s="435" t="s">
        <v>466</v>
      </c>
      <c r="B22" s="436">
        <v>8</v>
      </c>
      <c r="C22" s="448">
        <f>'Tav27'!C22/'Tav27'!C$115*100</f>
        <v>0.97130312554290321</v>
      </c>
      <c r="D22" s="448">
        <f>'Tav27'!D22/'Tav27'!D$115*100</f>
        <v>0.96839879999378231</v>
      </c>
      <c r="E22" s="335">
        <f>'Tav27'!E22/'Tav27'!E$115*100</f>
        <v>0.97032471578859181</v>
      </c>
      <c r="F22" s="335">
        <f>'Tav27'!F22/'Tav27'!F$115*100</f>
        <v>0.98978138003264671</v>
      </c>
      <c r="G22" s="335">
        <f>'Tav27'!G22/'Tav27'!G$115*100</f>
        <v>0.89501870735822753</v>
      </c>
      <c r="H22" s="335">
        <f>'Tav27'!H22/'Tav27'!H$115*100</f>
        <v>0.95759063467636929</v>
      </c>
      <c r="I22" s="335">
        <f>'Tav27'!I22/'Tav27'!I$115*100</f>
        <v>0.95649557217780068</v>
      </c>
      <c r="J22" s="335">
        <f>'Tav27'!J22/'Tav27'!J$115*100</f>
        <v>0.96425602660016629</v>
      </c>
      <c r="K22" s="335">
        <f>'Tav27'!K22/'Tav27'!K$115*100</f>
        <v>0.95914088178624057</v>
      </c>
      <c r="L22" s="335">
        <f>'Tav27'!L22/'Tav27'!L$115*100</f>
        <v>0.99848220669585175</v>
      </c>
      <c r="M22" s="335">
        <f>'Tav27'!M22/'Tav27'!M$115*100</f>
        <v>0.93680845832308823</v>
      </c>
      <c r="N22" s="335">
        <f>'Tav27'!N22/'Tav27'!N$115*100</f>
        <v>0.9776478308179184</v>
      </c>
      <c r="O22" s="335">
        <f>'Tav27'!O22/'Tav27'!O$115*100</f>
        <v>1.0208592347009255</v>
      </c>
      <c r="P22" s="335">
        <f>'Tav27'!P22/'Tav27'!P$115*100</f>
        <v>0.96957717887764094</v>
      </c>
      <c r="Q22" s="335">
        <f>'Tav27'!Q22/'Tav27'!Q$115*100</f>
        <v>1.0033779784938404</v>
      </c>
      <c r="R22" s="335">
        <f>'Tav27'!R22/'Tav27'!R$115*100</f>
        <v>1.1367380560131795</v>
      </c>
      <c r="S22" s="335">
        <f>'Tav27'!S22/'Tav27'!S$115*100</f>
        <v>1.1169736801505756</v>
      </c>
      <c r="T22" s="335">
        <f>'Tav27'!T22/'Tav27'!T$115*100</f>
        <v>1.1298585528788838</v>
      </c>
      <c r="U22" s="335">
        <f>'Tav27'!U22/'Tav27'!U$115*100</f>
        <v>1.1012469503930604</v>
      </c>
      <c r="V22" s="335">
        <f>'Tav27'!V22/'Tav27'!V$115*100</f>
        <v>1.2874705559678616</v>
      </c>
      <c r="W22" s="335">
        <f>'Tav27'!W22/'Tav27'!W$115*100</f>
        <v>1.1653483825097761</v>
      </c>
      <c r="Y22" s="339">
        <f t="shared" si="0"/>
        <v>-3.5491105620119034E-2</v>
      </c>
      <c r="Z22" s="339">
        <f t="shared" si="1"/>
        <v>0.17049687581728601</v>
      </c>
      <c r="AA22" s="339">
        <f t="shared" si="2"/>
        <v>3.5489829630892311E-2</v>
      </c>
      <c r="AC22" s="339">
        <f t="shared" si="3"/>
        <v>0.12994382485015721</v>
      </c>
      <c r="AD22" s="339">
        <f t="shared" si="4"/>
        <v>0.31907175597407933</v>
      </c>
      <c r="AE22" s="339">
        <f t="shared" si="5"/>
        <v>0.19502366672118432</v>
      </c>
    </row>
    <row r="23" spans="1:31" x14ac:dyDescent="0.25">
      <c r="A23" s="435" t="s">
        <v>3</v>
      </c>
      <c r="B23" s="435">
        <v>4</v>
      </c>
      <c r="C23" s="448">
        <f>'Tav27'!C23/'Tav27'!C$115*100</f>
        <v>0.15161804886523367</v>
      </c>
      <c r="D23" s="448">
        <f>'Tav27'!D23/'Tav27'!D$115*100</f>
        <v>0.14766915890755911</v>
      </c>
      <c r="E23" s="335">
        <f>'Tav27'!E23/'Tav27'!E$115*100</f>
        <v>0.15028774605036474</v>
      </c>
      <c r="F23" s="335">
        <f>'Tav27'!F23/'Tav27'!F$115*100</f>
        <v>0.17078210656426032</v>
      </c>
      <c r="G23" s="335">
        <f>'Tav27'!G23/'Tav27'!G$115*100</f>
        <v>0.1375541046144817</v>
      </c>
      <c r="H23" s="335">
        <f>'Tav27'!H23/'Tav27'!H$115*100</f>
        <v>0.15949460148155531</v>
      </c>
      <c r="I23" s="335">
        <f>'Tav27'!I23/'Tav27'!I$115*100</f>
        <v>0.19237382856160262</v>
      </c>
      <c r="J23" s="335">
        <f>'Tav27'!J23/'Tav27'!J$115*100</f>
        <v>0.12676641729010807</v>
      </c>
      <c r="K23" s="335">
        <f>'Tav27'!K23/'Tav27'!K$115*100</f>
        <v>0.17001020061203673</v>
      </c>
      <c r="L23" s="335">
        <f>'Tav27'!L23/'Tav27'!L$115*100</f>
        <v>0.17812119767689819</v>
      </c>
      <c r="M23" s="335">
        <f>'Tav27'!M23/'Tav27'!M$115*100</f>
        <v>0.13277600196705189</v>
      </c>
      <c r="N23" s="335">
        <f>'Tav27'!N23/'Tav27'!N$115*100</f>
        <v>0.1628028673239694</v>
      </c>
      <c r="O23" s="335">
        <f>'Tav27'!O23/'Tav27'!O$115*100</f>
        <v>0.16024312750379888</v>
      </c>
      <c r="P23" s="335">
        <f>'Tav27'!P23/'Tav27'!P$115*100</f>
        <v>0.11218248350650391</v>
      </c>
      <c r="Q23" s="335">
        <f>'Tav27'!Q23/'Tav27'!Q$115*100</f>
        <v>0.1438600005463038</v>
      </c>
      <c r="R23" s="335">
        <f>'Tav27'!R23/'Tav27'!R$115*100</f>
        <v>0.16474464579901155</v>
      </c>
      <c r="S23" s="335">
        <f>'Tav27'!S23/'Tav27'!S$115*100</f>
        <v>0.16044925792218209</v>
      </c>
      <c r="T23" s="335">
        <f>'Tav27'!T23/'Tav27'!T$115*100</f>
        <v>0.16324952475056118</v>
      </c>
      <c r="U23" s="335">
        <f>'Tav27'!U23/'Tav27'!U$115*100</f>
        <v>0.19653022499322312</v>
      </c>
      <c r="V23" s="335">
        <f>'Tav27'!V23/'Tav27'!V$115*100</f>
        <v>0.12906972992159013</v>
      </c>
      <c r="W23" s="335">
        <f>'Tav27'!W23/'Tav27'!W$115*100</f>
        <v>0.17330252399573409</v>
      </c>
      <c r="Y23" s="339">
        <f t="shared" si="0"/>
        <v>3.1785579194211572E-2</v>
      </c>
      <c r="Z23" s="339">
        <f t="shared" si="1"/>
        <v>-3.1379528000591961E-2</v>
      </c>
      <c r="AA23" s="339">
        <f t="shared" si="2"/>
        <v>1.0052999245172917E-2</v>
      </c>
      <c r="AC23" s="339">
        <f t="shared" si="3"/>
        <v>4.491217612798945E-2</v>
      </c>
      <c r="AD23" s="339">
        <f t="shared" si="4"/>
        <v>-1.8599428985968974E-2</v>
      </c>
      <c r="AE23" s="339">
        <f t="shared" si="5"/>
        <v>2.3014777945369352E-2</v>
      </c>
    </row>
    <row r="24" spans="1:31" x14ac:dyDescent="0.25">
      <c r="A24" s="435" t="s">
        <v>465</v>
      </c>
      <c r="B24" s="435">
        <v>3</v>
      </c>
      <c r="C24" s="448">
        <f>'Tav27'!C24/'Tav27'!C$115*100</f>
        <v>1.4995972645577016</v>
      </c>
      <c r="D24" s="448">
        <f>'Tav27'!D24/'Tav27'!D$115*100</f>
        <v>1.3632194985466246</v>
      </c>
      <c r="E24" s="335">
        <f>'Tav27'!E24/'Tav27'!E$115*100</f>
        <v>1.4536542962920296</v>
      </c>
      <c r="F24" s="335">
        <f>'Tav27'!F24/'Tav27'!F$115*100</f>
        <v>1.4662728928224338</v>
      </c>
      <c r="G24" s="335">
        <f>'Tav27'!G24/'Tav27'!G$115*100</f>
        <v>1.4085540312522926</v>
      </c>
      <c r="H24" s="335">
        <f>'Tav27'!H24/'Tav27'!H$115*100</f>
        <v>1.4466658775006698</v>
      </c>
      <c r="I24" s="335">
        <f>'Tav27'!I24/'Tav27'!I$115*100</f>
        <v>1.422921502880234</v>
      </c>
      <c r="J24" s="335">
        <f>'Tav27'!J24/'Tav27'!J$115*100</f>
        <v>1.3009143807148795</v>
      </c>
      <c r="K24" s="335">
        <f>'Tav27'!K24/'Tav27'!K$115*100</f>
        <v>1.3813328799727984</v>
      </c>
      <c r="L24" s="335">
        <f>'Tav27'!L24/'Tav27'!L$115*100</f>
        <v>1.337163357208264</v>
      </c>
      <c r="M24" s="335">
        <f>'Tav27'!M24/'Tav27'!M$115*100</f>
        <v>1.2810425374969263</v>
      </c>
      <c r="N24" s="335">
        <f>'Tav27'!N24/'Tav27'!N$115*100</f>
        <v>1.3182048491996909</v>
      </c>
      <c r="O24" s="335">
        <f>'Tav27'!O24/'Tav27'!O$115*100</f>
        <v>1.3109545517336649</v>
      </c>
      <c r="P24" s="335">
        <f>'Tav27'!P24/'Tav27'!P$115*100</f>
        <v>1.2286652955474238</v>
      </c>
      <c r="Q24" s="335">
        <f>'Tav27'!Q24/'Tav27'!Q$115*100</f>
        <v>1.282903422593304</v>
      </c>
      <c r="R24" s="335">
        <f>'Tav27'!R24/'Tav27'!R$115*100</f>
        <v>1.3937397034596375</v>
      </c>
      <c r="S24" s="335">
        <f>'Tav27'!S24/'Tav27'!S$115*100</f>
        <v>1.1169736801505756</v>
      </c>
      <c r="T24" s="335">
        <f>'Tav27'!T24/'Tav27'!T$115*100</f>
        <v>1.2974041177544597</v>
      </c>
      <c r="U24" s="335">
        <f>'Tav27'!U24/'Tav27'!U$115*100</f>
        <v>0.9826511249661154</v>
      </c>
      <c r="V24" s="335">
        <f>'Tav27'!V24/'Tav27'!V$115*100</f>
        <v>0.86476719047465389</v>
      </c>
      <c r="W24" s="335">
        <f>'Tav27'!W24/'Tav27'!W$115*100</f>
        <v>0.94205474582296478</v>
      </c>
      <c r="Y24" s="339">
        <f t="shared" si="0"/>
        <v>-0.41108857849352209</v>
      </c>
      <c r="Z24" s="339">
        <f t="shared" si="1"/>
        <v>-0.25220648967592174</v>
      </c>
      <c r="AA24" s="339">
        <f t="shared" si="2"/>
        <v>-0.35534937193149496</v>
      </c>
      <c r="AC24" s="339">
        <f t="shared" si="3"/>
        <v>-0.5169461395915862</v>
      </c>
      <c r="AD24" s="339">
        <f t="shared" si="4"/>
        <v>-0.49845230807197072</v>
      </c>
      <c r="AE24" s="339">
        <f t="shared" si="5"/>
        <v>-0.5115995504690648</v>
      </c>
    </row>
    <row r="25" spans="1:31" x14ac:dyDescent="0.25">
      <c r="A25" s="435" t="s">
        <v>464</v>
      </c>
      <c r="B25" s="435">
        <v>16</v>
      </c>
      <c r="C25" s="448">
        <f>'Tav27'!C25/'Tav27'!C$115*100</f>
        <v>1.2192618096245875</v>
      </c>
      <c r="D25" s="448">
        <f>'Tav27'!D25/'Tav27'!D$115*100</f>
        <v>1.4160695133135404</v>
      </c>
      <c r="E25" s="335">
        <f>'Tav27'!E25/'Tav27'!E$115*100</f>
        <v>1.2855624270161861</v>
      </c>
      <c r="F25" s="335">
        <f>'Tav27'!F25/'Tav27'!F$115*100</f>
        <v>1.2247247200022646</v>
      </c>
      <c r="G25" s="335">
        <f>'Tav27'!G25/'Tav27'!G$115*100</f>
        <v>1.2709999266378109</v>
      </c>
      <c r="H25" s="335">
        <f>'Tav27'!H25/'Tav27'!H$115*100</f>
        <v>1.2404443419913151</v>
      </c>
      <c r="I25" s="335">
        <f>'Tav27'!I25/'Tav27'!I$115*100</f>
        <v>1.1553176854956582</v>
      </c>
      <c r="J25" s="335">
        <f>'Tav27'!J25/'Tav27'!J$115*100</f>
        <v>1.2738985868661679</v>
      </c>
      <c r="K25" s="335">
        <f>'Tav27'!K25/'Tav27'!K$115*100</f>
        <v>1.1957384109713249</v>
      </c>
      <c r="L25" s="335">
        <f>'Tav27'!L25/'Tav27'!L$115*100</f>
        <v>1.1025953011126304</v>
      </c>
      <c r="M25" s="335">
        <f>'Tav27'!M25/'Tav27'!M$115*100</f>
        <v>1.1777723137447749</v>
      </c>
      <c r="N25" s="335">
        <f>'Tav27'!N25/'Tav27'!N$115*100</f>
        <v>1.1279912950303594</v>
      </c>
      <c r="O25" s="335">
        <f>'Tav27'!O25/'Tav27'!O$115*100</f>
        <v>1.0982179859096561</v>
      </c>
      <c r="P25" s="335">
        <f>'Tav27'!P25/'Tav27'!P$115*100</f>
        <v>1.0924437084323833</v>
      </c>
      <c r="Q25" s="335">
        <f>'Tav27'!Q25/'Tav27'!Q$115*100</f>
        <v>1.0962496244161379</v>
      </c>
      <c r="R25" s="335">
        <f>'Tav27'!R25/'Tav27'!R$115*100</f>
        <v>1.0774299835255354</v>
      </c>
      <c r="S25" s="335">
        <f>'Tav27'!S25/'Tav27'!S$115*100</f>
        <v>1.1786849331975686</v>
      </c>
      <c r="T25" s="335">
        <f>'Tav27'!T25/'Tav27'!T$115*100</f>
        <v>1.1126743923788249</v>
      </c>
      <c r="U25" s="335">
        <f>'Tav27'!U25/'Tav27'!U$115*100</f>
        <v>1.0775277853076715</v>
      </c>
      <c r="V25" s="335">
        <f>'Tav27'!V25/'Tav27'!V$115*100</f>
        <v>1.0422380691168405</v>
      </c>
      <c r="W25" s="335">
        <f>'Tav27'!W25/'Tav27'!W$115*100</f>
        <v>1.0653661571276218</v>
      </c>
      <c r="Y25" s="339">
        <f t="shared" si="0"/>
        <v>9.7801782136031079E-5</v>
      </c>
      <c r="Z25" s="339">
        <f t="shared" si="1"/>
        <v>-0.13644686408072815</v>
      </c>
      <c r="AA25" s="339">
        <f t="shared" si="2"/>
        <v>-4.730823525120309E-2</v>
      </c>
      <c r="AC25" s="339">
        <f t="shared" si="3"/>
        <v>-0.14173402431691606</v>
      </c>
      <c r="AD25" s="339">
        <f t="shared" si="4"/>
        <v>-0.37383144419669989</v>
      </c>
      <c r="AE25" s="339">
        <f t="shared" si="5"/>
        <v>-0.22019626988856422</v>
      </c>
    </row>
    <row r="26" spans="1:31" x14ac:dyDescent="0.25">
      <c r="A26" s="435" t="s">
        <v>463</v>
      </c>
      <c r="B26" s="435">
        <v>20</v>
      </c>
      <c r="C26" s="448">
        <f>'Tav27'!C26/'Tav27'!C$115*100</f>
        <v>1.2445314844354598</v>
      </c>
      <c r="D26" s="448">
        <f>'Tav27'!D26/'Tav27'!D$115*100</f>
        <v>1.5575210234249919</v>
      </c>
      <c r="E26" s="335">
        <f>'Tav27'!E26/'Tav27'!E$115*100</f>
        <v>1.3499714610377709</v>
      </c>
      <c r="F26" s="335">
        <f>'Tav27'!F26/'Tav27'!F$115*100</f>
        <v>1.3237972127605371</v>
      </c>
      <c r="G26" s="335">
        <f>'Tav27'!G26/'Tav27'!G$115*100</f>
        <v>1.5314356980412296</v>
      </c>
      <c r="H26" s="335">
        <f>'Tav27'!H26/'Tav27'!H$115*100</f>
        <v>1.3943317113895344</v>
      </c>
      <c r="I26" s="335">
        <f>'Tav27'!I26/'Tav27'!I$115*100</f>
        <v>1.2122775341759091</v>
      </c>
      <c r="J26" s="335">
        <f>'Tav27'!J26/'Tav27'!J$115*100</f>
        <v>1.4962593516209477</v>
      </c>
      <c r="K26" s="335">
        <f>'Tav27'!K26/'Tav27'!K$115*100</f>
        <v>1.3090785447126827</v>
      </c>
      <c r="L26" s="335">
        <f>'Tav27'!L26/'Tav27'!L$115*100</f>
        <v>1.2092171447924638</v>
      </c>
      <c r="M26" s="335">
        <f>'Tav27'!M26/'Tav27'!M$115*100</f>
        <v>1.5146299483648882</v>
      </c>
      <c r="N26" s="335">
        <f>'Tav27'!N26/'Tav27'!N$115*100</f>
        <v>1.3123904610809778</v>
      </c>
      <c r="O26" s="335">
        <f>'Tav27'!O26/'Tav27'!O$115*100</f>
        <v>1.428374084818345</v>
      </c>
      <c r="P26" s="335">
        <f>'Tav27'!P26/'Tav27'!P$115*100</f>
        <v>1.597264884211651</v>
      </c>
      <c r="Q26" s="335">
        <f>'Tav27'!Q26/'Tav27'!Q$115*100</f>
        <v>1.4859463347567583</v>
      </c>
      <c r="R26" s="335">
        <f>'Tav27'!R26/'Tav27'!R$115*100</f>
        <v>1.4365733113673804</v>
      </c>
      <c r="S26" s="335">
        <f>'Tav27'!S26/'Tav27'!S$115*100</f>
        <v>1.684717208182912</v>
      </c>
      <c r="T26" s="335">
        <f>'Tav27'!T26/'Tav27'!T$115*100</f>
        <v>1.522946224317735</v>
      </c>
      <c r="U26" s="335">
        <f>'Tav27'!U26/'Tav27'!U$115*100</f>
        <v>1.4180672268907564</v>
      </c>
      <c r="V26" s="335">
        <f>'Tav27'!V26/'Tav27'!V$115*100</f>
        <v>1.6746797457326319</v>
      </c>
      <c r="W26" s="335">
        <f>'Tav27'!W26/'Tav27'!W$115*100</f>
        <v>1.5063988624244578</v>
      </c>
      <c r="Y26" s="339">
        <f t="shared" si="0"/>
        <v>-1.8506084476624052E-2</v>
      </c>
      <c r="Z26" s="339">
        <f t="shared" si="1"/>
        <v>-1.0037462450280143E-2</v>
      </c>
      <c r="AA26" s="339">
        <f t="shared" si="2"/>
        <v>-1.6547361893277213E-2</v>
      </c>
      <c r="AC26" s="339">
        <f t="shared" si="3"/>
        <v>0.17353574245529657</v>
      </c>
      <c r="AD26" s="339">
        <f t="shared" si="4"/>
        <v>0.11715872230764002</v>
      </c>
      <c r="AE26" s="339">
        <f t="shared" si="5"/>
        <v>0.15642740138668687</v>
      </c>
    </row>
    <row r="27" spans="1:31" x14ac:dyDescent="0.25">
      <c r="A27" s="435" t="s">
        <v>462</v>
      </c>
      <c r="B27" s="435">
        <v>19</v>
      </c>
      <c r="C27" s="448">
        <f>'Tav27'!C27/'Tav27'!C$115*100</f>
        <v>0.58436123000142148</v>
      </c>
      <c r="D27" s="448">
        <f>'Tav27'!D27/'Tav27'!D$115*100</f>
        <v>0.50362955248472785</v>
      </c>
      <c r="E27" s="335">
        <f>'Tav27'!E27/'Tav27'!E$115*100</f>
        <v>0.55716432682086425</v>
      </c>
      <c r="F27" s="335">
        <f>'Tav27'!F27/'Tav27'!F$115*100</f>
        <v>0.61991074040176253</v>
      </c>
      <c r="G27" s="335">
        <f>'Tav27'!G27/'Tav27'!G$115*100</f>
        <v>0.53187587117599588</v>
      </c>
      <c r="H27" s="335">
        <f>'Tav27'!H27/'Tav27'!H$115*100</f>
        <v>0.59000542032434722</v>
      </c>
      <c r="I27" s="335">
        <f>'Tav27'!I27/'Tav27'!I$115*100</f>
        <v>0.57389734330668041</v>
      </c>
      <c r="J27" s="335">
        <f>'Tav27'!J27/'Tav27'!J$115*100</f>
        <v>0.46758104738154616</v>
      </c>
      <c r="K27" s="335">
        <f>'Tav27'!K27/'Tav27'!K$115*100</f>
        <v>0.53765725943556619</v>
      </c>
      <c r="L27" s="335">
        <f>'Tav27'!L27/'Tav27'!L$115*100</f>
        <v>0.57324920660804557</v>
      </c>
      <c r="M27" s="335">
        <f>'Tav27'!M27/'Tav27'!M$115*100</f>
        <v>0.51635111876075734</v>
      </c>
      <c r="N27" s="335">
        <f>'Tav27'!N27/'Tav27'!N$115*100</f>
        <v>0.55402812502595711</v>
      </c>
      <c r="O27" s="335">
        <f>'Tav27'!O27/'Tav27'!O$115*100</f>
        <v>0.58295344660864756</v>
      </c>
      <c r="P27" s="335">
        <f>'Tav27'!P27/'Tav27'!P$115*100</f>
        <v>0.56358342904457914</v>
      </c>
      <c r="Q27" s="335">
        <f>'Tav27'!Q27/'Tav27'!Q$115*100</f>
        <v>0.5763505085177868</v>
      </c>
      <c r="R27" s="335">
        <f>'Tav27'!R27/'Tav27'!R$115*100</f>
        <v>0.46622734761120266</v>
      </c>
      <c r="S27" s="335">
        <f>'Tav27'!S27/'Tav27'!S$115*100</f>
        <v>0.47517664846184704</v>
      </c>
      <c r="T27" s="335">
        <f>'Tav27'!T27/'Tav27'!T$115*100</f>
        <v>0.4693423836578634</v>
      </c>
      <c r="U27" s="335">
        <f>'Tav27'!U27/'Tav27'!U$115*100</f>
        <v>0.49810246679316889</v>
      </c>
      <c r="V27" s="335">
        <f>'Tav27'!V27/'Tav27'!V$115*100</f>
        <v>0.46465102771772449</v>
      </c>
      <c r="W27" s="335">
        <f>'Tav27'!W27/'Tav27'!W$115*100</f>
        <v>0.4865801635264842</v>
      </c>
      <c r="Y27" s="339">
        <f t="shared" si="0"/>
        <v>3.1875119181966227E-2</v>
      </c>
      <c r="Z27" s="339">
        <f t="shared" si="1"/>
        <v>-1.0525620744122555E-2</v>
      </c>
      <c r="AA27" s="339">
        <f t="shared" si="2"/>
        <v>1.7237779868620795E-2</v>
      </c>
      <c r="AC27" s="339">
        <f t="shared" si="3"/>
        <v>-8.6258763208252598E-2</v>
      </c>
      <c r="AD27" s="339">
        <f t="shared" si="4"/>
        <v>-3.8978524767003364E-2</v>
      </c>
      <c r="AE27" s="339">
        <f t="shared" si="5"/>
        <v>-7.0584163294380053E-2</v>
      </c>
    </row>
    <row r="28" spans="1:31" x14ac:dyDescent="0.25">
      <c r="A28" s="435" t="s">
        <v>461</v>
      </c>
      <c r="B28" s="435">
        <v>14</v>
      </c>
      <c r="C28" s="448">
        <f>'Tav27'!C28/'Tav27'!C$115*100</f>
        <v>0.35298577001437209</v>
      </c>
      <c r="D28" s="448">
        <f>'Tav27'!D28/'Tav27'!D$115*100</f>
        <v>0.38393981315965364</v>
      </c>
      <c r="E28" s="335">
        <f>'Tav27'!E28/'Tav27'!E$115*100</f>
        <v>0.36341357407300739</v>
      </c>
      <c r="F28" s="335">
        <f>'Tav27'!F28/'Tav27'!F$115*100</f>
        <v>0.3434513082286782</v>
      </c>
      <c r="G28" s="335">
        <f>'Tav27'!G28/'Tav27'!G$115*100</f>
        <v>0.3631428361822317</v>
      </c>
      <c r="H28" s="335">
        <f>'Tav27'!H28/'Tav27'!H$115*100</f>
        <v>0.35014049231497696</v>
      </c>
      <c r="I28" s="335">
        <f>'Tav27'!I28/'Tav27'!I$115*100</f>
        <v>0.3664775169804832</v>
      </c>
      <c r="J28" s="335">
        <f>'Tav27'!J28/'Tav27'!J$115*100</f>
        <v>0.44679966749792183</v>
      </c>
      <c r="K28" s="335">
        <f>'Tav27'!K28/'Tav27'!K$115*100</f>
        <v>0.3938569647512184</v>
      </c>
      <c r="L28" s="335">
        <f>'Tav27'!L28/'Tav27'!L$115*100</f>
        <v>0.39387363429961991</v>
      </c>
      <c r="M28" s="335">
        <f>'Tav27'!M28/'Tav27'!M$115*100</f>
        <v>0.43521022866978115</v>
      </c>
      <c r="N28" s="335">
        <f>'Tav27'!N28/'Tav27'!N$115*100</f>
        <v>0.40783779518402535</v>
      </c>
      <c r="O28" s="335">
        <f>'Tav27'!O28/'Tav27'!O$115*100</f>
        <v>0.44205000690703139</v>
      </c>
      <c r="P28" s="335">
        <f>'Tav27'!P28/'Tav27'!P$115*100</f>
        <v>0.44605892251395607</v>
      </c>
      <c r="Q28" s="335">
        <f>'Tav27'!Q28/'Tav27'!Q$115*100</f>
        <v>0.44341658396234146</v>
      </c>
      <c r="R28" s="335">
        <f>'Tav27'!R28/'Tav27'!R$115*100</f>
        <v>0.39044481054365732</v>
      </c>
      <c r="S28" s="335">
        <f>'Tav27'!S28/'Tav27'!S$115*100</f>
        <v>0.48134777376654636</v>
      </c>
      <c r="T28" s="335">
        <f>'Tav27'!T28/'Tav27'!T$115*100</f>
        <v>0.42208594228270091</v>
      </c>
      <c r="U28" s="335">
        <f>'Tav27'!U28/'Tav27'!U$115*100</f>
        <v>0.45066413662239091</v>
      </c>
      <c r="V28" s="335">
        <f>'Tav27'!V28/'Tav27'!V$115*100</f>
        <v>0.48401148720596304</v>
      </c>
      <c r="W28" s="335">
        <f>'Tav27'!W28/'Tav27'!W$115*100</f>
        <v>0.46214006398862423</v>
      </c>
      <c r="Y28" s="339">
        <f t="shared" si="0"/>
        <v>6.0219326078733593E-2</v>
      </c>
      <c r="Z28" s="339">
        <f t="shared" si="1"/>
        <v>2.6637134394166817E-3</v>
      </c>
      <c r="AA28" s="339">
        <f t="shared" si="2"/>
        <v>4.0054121705923318E-2</v>
      </c>
      <c r="AC28" s="339">
        <f t="shared" si="3"/>
        <v>9.7678366608018818E-2</v>
      </c>
      <c r="AD28" s="339">
        <f t="shared" si="4"/>
        <v>0.1000716740463094</v>
      </c>
      <c r="AE28" s="339">
        <f t="shared" si="5"/>
        <v>9.8726489915616833E-2</v>
      </c>
    </row>
    <row r="29" spans="1:31" x14ac:dyDescent="0.25">
      <c r="A29" s="435" t="s">
        <v>460</v>
      </c>
      <c r="B29" s="435">
        <v>15</v>
      </c>
      <c r="C29" s="448">
        <f>'Tav27'!C29/'Tav27'!C$115*100</f>
        <v>3.242415149170049</v>
      </c>
      <c r="D29" s="448">
        <f>'Tav27'!D29/'Tav27'!D$115*100</f>
        <v>3.3777377084855362</v>
      </c>
      <c r="E29" s="335">
        <f>'Tav27'!E29/'Tav27'!E$115*100</f>
        <v>3.2880026391994428</v>
      </c>
      <c r="F29" s="335">
        <f>'Tav27'!F29/'Tav27'!F$115*100</f>
        <v>3.027844088202825</v>
      </c>
      <c r="G29" s="335">
        <f>'Tav27'!G29/'Tav27'!G$115*100</f>
        <v>3.0500330129851072</v>
      </c>
      <c r="H29" s="335">
        <f>'Tav27'!H29/'Tav27'!H$115*100</f>
        <v>3.0353816344458497</v>
      </c>
      <c r="I29" s="335">
        <f>'Tav27'!I29/'Tav27'!I$115*100</f>
        <v>2.95116499011263</v>
      </c>
      <c r="J29" s="335">
        <f>'Tav27'!J29/'Tav27'!J$115*100</f>
        <v>2.9842061512884457</v>
      </c>
      <c r="K29" s="335">
        <f>'Tav27'!K29/'Tav27'!K$115*100</f>
        <v>2.9624277456647397</v>
      </c>
      <c r="L29" s="335">
        <f>'Tav27'!L29/'Tav27'!L$115*100</f>
        <v>2.9904291215614456</v>
      </c>
      <c r="M29" s="335">
        <f>'Tav27'!M29/'Tav27'!M$115*100</f>
        <v>3.0759773789033686</v>
      </c>
      <c r="N29" s="335">
        <f>'Tav27'!N29/'Tav27'!N$115*100</f>
        <v>3.0193286873603506</v>
      </c>
      <c r="O29" s="335">
        <f>'Tav27'!O29/'Tav27'!O$115*100</f>
        <v>3.3057052079016436</v>
      </c>
      <c r="P29" s="335">
        <f>'Tav27'!P29/'Tav27'!P$115*100</f>
        <v>3.2158978605197786</v>
      </c>
      <c r="Q29" s="335">
        <f>'Tav27'!Q29/'Tav27'!Q$115*100</f>
        <v>3.2750912782598403</v>
      </c>
      <c r="R29" s="335">
        <f>'Tav27'!R29/'Tav27'!R$115*100</f>
        <v>3.1449752883031299</v>
      </c>
      <c r="S29" s="335">
        <f>'Tav27'!S29/'Tav27'!S$115*100</f>
        <v>2.8880866425992782</v>
      </c>
      <c r="T29" s="335">
        <f>'Tav27'!T29/'Tav27'!T$115*100</f>
        <v>3.0555585389167534</v>
      </c>
      <c r="U29" s="335">
        <f>'Tav27'!U29/'Tav27'!U$115*100</f>
        <v>3.3647329899701814</v>
      </c>
      <c r="V29" s="335">
        <f>'Tav27'!V29/'Tav27'!V$115*100</f>
        <v>3.000871220676971</v>
      </c>
      <c r="W29" s="335">
        <f>'Tav27'!W29/'Tav27'!W$115*100</f>
        <v>3.2394241023817987</v>
      </c>
      <c r="Y29" s="339">
        <f t="shared" si="0"/>
        <v>0.21975770166705155</v>
      </c>
      <c r="Z29" s="339">
        <f t="shared" si="1"/>
        <v>0.11278457807769282</v>
      </c>
      <c r="AA29" s="339">
        <f t="shared" si="2"/>
        <v>0.18386556346504523</v>
      </c>
      <c r="AC29" s="339">
        <f t="shared" si="3"/>
        <v>0.12231784080013242</v>
      </c>
      <c r="AD29" s="339">
        <f t="shared" si="4"/>
        <v>-0.37686648780856524</v>
      </c>
      <c r="AE29" s="339">
        <f t="shared" si="5"/>
        <v>-4.8578536817644125E-2</v>
      </c>
    </row>
    <row r="30" spans="1:31" x14ac:dyDescent="0.25">
      <c r="A30" s="435" t="s">
        <v>459</v>
      </c>
      <c r="B30" s="435">
        <v>19</v>
      </c>
      <c r="C30" s="448">
        <f>'Tav27'!C30/'Tav27'!C$115*100</f>
        <v>2.5869829587630493</v>
      </c>
      <c r="D30" s="448">
        <f>'Tav27'!D30/'Tav27'!D$115*100</f>
        <v>2.4186653816859156</v>
      </c>
      <c r="E30" s="335">
        <f>'Tav27'!E30/'Tav27'!E$115*100</f>
        <v>2.5302801007503914</v>
      </c>
      <c r="F30" s="335">
        <f>'Tav27'!F30/'Tav27'!F$115*100</f>
        <v>2.2597963824386929</v>
      </c>
      <c r="G30" s="335">
        <f>'Tav27'!G30/'Tav27'!G$115*100</f>
        <v>2.2045337832880931</v>
      </c>
      <c r="H30" s="335">
        <f>'Tav27'!H30/'Tav27'!H$115*100</f>
        <v>2.2410237559732598</v>
      </c>
      <c r="I30" s="335">
        <f>'Tav27'!I30/'Tav27'!I$115*100</f>
        <v>2.473991918149772</v>
      </c>
      <c r="J30" s="335">
        <f>'Tav27'!J30/'Tav27'!J$115*100</f>
        <v>2.4127182044887783</v>
      </c>
      <c r="K30" s="335">
        <f>'Tav27'!K30/'Tav27'!K$115*100</f>
        <v>2.4531055196645135</v>
      </c>
      <c r="L30" s="335">
        <f>'Tav27'!L30/'Tav27'!L$115*100</f>
        <v>2.6304236023130669</v>
      </c>
      <c r="M30" s="335">
        <f>'Tav27'!M30/'Tav27'!M$115*100</f>
        <v>2.589132038357512</v>
      </c>
      <c r="N30" s="335">
        <f>'Tav27'!N30/'Tav27'!N$115*100</f>
        <v>2.6164746534209367</v>
      </c>
      <c r="O30" s="335">
        <f>'Tav27'!O30/'Tav27'!O$115*100</f>
        <v>2.5390247271722615</v>
      </c>
      <c r="P30" s="335">
        <f>'Tav27'!P30/'Tav27'!P$115*100</f>
        <v>2.3050829349074493</v>
      </c>
      <c r="Q30" s="335">
        <f>'Tav27'!Q30/'Tav27'!Q$115*100</f>
        <v>2.4592776042757376</v>
      </c>
      <c r="R30" s="335">
        <f>'Tav27'!R30/'Tav27'!R$115*100</f>
        <v>2.4975288303130148</v>
      </c>
      <c r="S30" s="335">
        <f>'Tav27'!S30/'Tav27'!S$115*100</f>
        <v>2.3295998025239903</v>
      </c>
      <c r="T30" s="335">
        <f>'Tav27'!T30/'Tav27'!T$115*100</f>
        <v>2.4390767809771345</v>
      </c>
      <c r="U30" s="335">
        <f>'Tav27'!U30/'Tav27'!U$115*100</f>
        <v>2.7903903496882623</v>
      </c>
      <c r="V30" s="335">
        <f>'Tav27'!V30/'Tav27'!V$115*100</f>
        <v>2.697557355361234</v>
      </c>
      <c r="W30" s="335">
        <f>'Tav27'!W30/'Tav27'!W$115*100</f>
        <v>2.7583985069321009</v>
      </c>
      <c r="Y30" s="339">
        <f t="shared" si="0"/>
        <v>0.29286151937524751</v>
      </c>
      <c r="Z30" s="339">
        <f t="shared" si="1"/>
        <v>0.36795755283724363</v>
      </c>
      <c r="AA30" s="339">
        <f t="shared" si="2"/>
        <v>0.31932172595496633</v>
      </c>
      <c r="AC30" s="339">
        <f t="shared" si="3"/>
        <v>0.20340739092521298</v>
      </c>
      <c r="AD30" s="339">
        <f t="shared" si="4"/>
        <v>0.27889197367531837</v>
      </c>
      <c r="AE30" s="339">
        <f t="shared" si="5"/>
        <v>0.22811840618170942</v>
      </c>
    </row>
    <row r="31" spans="1:31" x14ac:dyDescent="0.25">
      <c r="A31" s="435" t="s">
        <v>458</v>
      </c>
      <c r="B31" s="435">
        <v>18</v>
      </c>
      <c r="C31" s="448">
        <f>'Tav27'!C31/'Tav27'!C$115*100</f>
        <v>1.1868850387731573</v>
      </c>
      <c r="D31" s="448">
        <f>'Tav27'!D31/'Tav27'!D$115*100</f>
        <v>1.1984518054497693</v>
      </c>
      <c r="E31" s="335">
        <f>'Tav27'!E31/'Tav27'!E$115*100</f>
        <v>1.1907816533746669</v>
      </c>
      <c r="F31" s="335">
        <f>'Tav27'!F31/'Tav27'!F$115*100</f>
        <v>1.1737731522980102</v>
      </c>
      <c r="G31" s="335">
        <f>'Tav27'!G31/'Tav27'!G$115*100</f>
        <v>1.2031399016946667</v>
      </c>
      <c r="H31" s="335">
        <f>'Tav27'!H31/'Tav27'!H$115*100</f>
        <v>1.1837489953709184</v>
      </c>
      <c r="I31" s="335">
        <f>'Tav27'!I31/'Tav27'!I$115*100</f>
        <v>1.1961568222852721</v>
      </c>
      <c r="J31" s="335">
        <f>'Tav27'!J31/'Tav27'!J$115*100</f>
        <v>1.2136325852036576</v>
      </c>
      <c r="K31" s="335">
        <f>'Tav27'!K31/'Tav27'!K$115*100</f>
        <v>1.2021137934942763</v>
      </c>
      <c r="L31" s="335">
        <f>'Tav27'!L31/'Tav27'!L$115*100</f>
        <v>1.1389721654269265</v>
      </c>
      <c r="M31" s="335">
        <f>'Tav27'!M31/'Tav27'!M$115*100</f>
        <v>1.1777723137447749</v>
      </c>
      <c r="N31" s="335">
        <f>'Tav27'!N31/'Tav27'!N$115*100</f>
        <v>1.1520794743793141</v>
      </c>
      <c r="O31" s="335">
        <f>'Tav27'!O31/'Tav27'!O$115*100</f>
        <v>1.1866279872910623</v>
      </c>
      <c r="P31" s="335">
        <f>'Tav27'!P31/'Tav27'!P$115*100</f>
        <v>1.1592189962338737</v>
      </c>
      <c r="Q31" s="335">
        <f>'Tav27'!Q31/'Tav27'!Q$115*100</f>
        <v>1.1772846880150052</v>
      </c>
      <c r="R31" s="335">
        <f>'Tav27'!R31/'Tav27'!R$115*100</f>
        <v>1.1630971993410213</v>
      </c>
      <c r="S31" s="335">
        <f>'Tav27'!S31/'Tav27'!S$115*100</f>
        <v>1.2157116850257645</v>
      </c>
      <c r="T31" s="335">
        <f>'Tav27'!T31/'Tav27'!T$115*100</f>
        <v>1.1814110343790611</v>
      </c>
      <c r="U31" s="335">
        <f>'Tav27'!U31/'Tav27'!U$115*100</f>
        <v>1.1266603415559773</v>
      </c>
      <c r="V31" s="335">
        <f>'Tav27'!V31/'Tav27'!V$115*100</f>
        <v>1.1003194475815559</v>
      </c>
      <c r="W31" s="335">
        <f>'Tav27'!W31/'Tav27'!W$115*100</f>
        <v>1.1175790970494135</v>
      </c>
      <c r="Y31" s="339">
        <f t="shared" si="0"/>
        <v>-3.6436857785044019E-2</v>
      </c>
      <c r="Z31" s="339">
        <f t="shared" si="1"/>
        <v>-0.11539223744420868</v>
      </c>
      <c r="AA31" s="339">
        <f t="shared" si="2"/>
        <v>-6.3831937329647648E-2</v>
      </c>
      <c r="AC31" s="339">
        <f t="shared" si="3"/>
        <v>-6.0224697217180045E-2</v>
      </c>
      <c r="AD31" s="339">
        <f t="shared" si="4"/>
        <v>-9.8132357868213393E-2</v>
      </c>
      <c r="AE31" s="339">
        <f t="shared" si="5"/>
        <v>-7.3202556325253409E-2</v>
      </c>
    </row>
    <row r="32" spans="1:31" x14ac:dyDescent="0.25">
      <c r="A32" s="435" t="s">
        <v>457</v>
      </c>
      <c r="B32" s="435">
        <v>13</v>
      </c>
      <c r="C32" s="448">
        <f>'Tav27'!C32/'Tav27'!C$115*100</f>
        <v>0.82995088206958645</v>
      </c>
      <c r="D32" s="448">
        <f>'Tav27'!D32/'Tav27'!D$115*100</f>
        <v>0.85648112166384283</v>
      </c>
      <c r="E32" s="335">
        <f>'Tav27'!E32/'Tav27'!E$115*100</f>
        <v>0.83888839432991036</v>
      </c>
      <c r="F32" s="335">
        <f>'Tav27'!F32/'Tav27'!F$115*100</f>
        <v>0.78974929941594407</v>
      </c>
      <c r="G32" s="335">
        <f>'Tav27'!G32/'Tav27'!G$115*100</f>
        <v>0.7831413689384491</v>
      </c>
      <c r="H32" s="335">
        <f>'Tav27'!H32/'Tav27'!H$115*100</f>
        <v>0.78750459481517943</v>
      </c>
      <c r="I32" s="335">
        <f>'Tav27'!I32/'Tav27'!I$115*100</f>
        <v>0.71575960794428684</v>
      </c>
      <c r="J32" s="335">
        <f>'Tav27'!J32/'Tav27'!J$115*100</f>
        <v>0.69409808811305074</v>
      </c>
      <c r="K32" s="335">
        <f>'Tav27'!K32/'Tav27'!K$115*100</f>
        <v>0.7083758358834864</v>
      </c>
      <c r="L32" s="335">
        <f>'Tav27'!L32/'Tav27'!L$115*100</f>
        <v>0.73757228333814184</v>
      </c>
      <c r="M32" s="335">
        <f>'Tav27'!M32/'Tav27'!M$115*100</f>
        <v>0.67371526924022618</v>
      </c>
      <c r="N32" s="335">
        <f>'Tav27'!N32/'Tav27'!N$115*100</f>
        <v>0.71600036547582457</v>
      </c>
      <c r="O32" s="335">
        <f>'Tav27'!O32/'Tav27'!O$115*100</f>
        <v>0.71833126122392588</v>
      </c>
      <c r="P32" s="335">
        <f>'Tav27'!P32/'Tav27'!P$115*100</f>
        <v>0.65172680894254653</v>
      </c>
      <c r="Q32" s="335">
        <f>'Tav27'!Q32/'Tav27'!Q$115*100</f>
        <v>0.69562683808465886</v>
      </c>
      <c r="R32" s="335">
        <f>'Tav27'!R32/'Tav27'!R$115*100</f>
        <v>0.65733113673805599</v>
      </c>
      <c r="S32" s="335">
        <f>'Tav27'!S32/'Tav27'!S$115*100</f>
        <v>0.61094140516523188</v>
      </c>
      <c r="T32" s="335">
        <f>'Tav27'!T32/'Tav27'!T$115*100</f>
        <v>0.64118398865845405</v>
      </c>
      <c r="U32" s="335">
        <f>'Tav27'!U32/'Tav27'!U$115*100</f>
        <v>0.6217809704526972</v>
      </c>
      <c r="V32" s="335">
        <f>'Tav27'!V32/'Tav27'!V$115*100</f>
        <v>0.65825562260010972</v>
      </c>
      <c r="W32" s="335">
        <f>'Tav27'!W32/'Tav27'!W$115*100</f>
        <v>0.63433167436900106</v>
      </c>
      <c r="Y32" s="339">
        <f t="shared" si="0"/>
        <v>-3.5550166285358786E-2</v>
      </c>
      <c r="Z32" s="339">
        <f t="shared" si="1"/>
        <v>4.7314217434877848E-2</v>
      </c>
      <c r="AA32" s="339">
        <f t="shared" si="2"/>
        <v>-6.8523142894529876E-3</v>
      </c>
      <c r="AC32" s="339">
        <f t="shared" si="3"/>
        <v>-0.20816991161688925</v>
      </c>
      <c r="AD32" s="339">
        <f t="shared" si="4"/>
        <v>-0.1982254990637331</v>
      </c>
      <c r="AE32" s="339">
        <f t="shared" si="5"/>
        <v>-0.20455671996090929</v>
      </c>
    </row>
    <row r="33" spans="1:31" x14ac:dyDescent="0.25">
      <c r="A33" s="435" t="s">
        <v>456</v>
      </c>
      <c r="B33" s="435">
        <v>3</v>
      </c>
      <c r="C33" s="448">
        <f>'Tav27'!C33/'Tav27'!C$115*100</f>
        <v>0.71860637743418032</v>
      </c>
      <c r="D33" s="448">
        <f>'Tav27'!D33/'Tav27'!D$115*100</f>
        <v>0.66528842118352949</v>
      </c>
      <c r="E33" s="335">
        <f>'Tav27'!E33/'Tav27'!E$115*100</f>
        <v>0.70064461399089895</v>
      </c>
      <c r="F33" s="335">
        <f>'Tav27'!F33/'Tav27'!F$115*100</f>
        <v>0.79918477491673201</v>
      </c>
      <c r="G33" s="335">
        <f>'Tav27'!G33/'Tav27'!G$115*100</f>
        <v>0.73362189127723576</v>
      </c>
      <c r="H33" s="335">
        <f>'Tav27'!H33/'Tav27'!H$115*100</f>
        <v>0.77691315643554493</v>
      </c>
      <c r="I33" s="335">
        <f>'Tav27'!I33/'Tav27'!I$115*100</f>
        <v>0.71790903619637181</v>
      </c>
      <c r="J33" s="335">
        <f>'Tav27'!J33/'Tav27'!J$115*100</f>
        <v>0.66916043225270161</v>
      </c>
      <c r="K33" s="335">
        <f>'Tav27'!K33/'Tav27'!K$115*100</f>
        <v>0.7012920775246515</v>
      </c>
      <c r="L33" s="335">
        <f>'Tav27'!L33/'Tav27'!L$115*100</f>
        <v>0.72753728628592207</v>
      </c>
      <c r="M33" s="335">
        <f>'Tav27'!M33/'Tav27'!M$115*100</f>
        <v>0.70567986230636837</v>
      </c>
      <c r="N33" s="335">
        <f>'Tav27'!N33/'Tav27'!N$115*100</f>
        <v>0.72015349984633403</v>
      </c>
      <c r="O33" s="335">
        <f>'Tav27'!O33/'Tav27'!O$115*100</f>
        <v>0.77082469954413591</v>
      </c>
      <c r="P33" s="335">
        <f>'Tav27'!P33/'Tav27'!P$115*100</f>
        <v>0.68912097011138118</v>
      </c>
      <c r="Q33" s="335">
        <f>'Tav27'!Q33/'Tav27'!Q$115*100</f>
        <v>0.74297316737837915</v>
      </c>
      <c r="R33" s="335">
        <f>'Tav27'!R33/'Tav27'!R$115*100</f>
        <v>0.76276771004942334</v>
      </c>
      <c r="S33" s="335">
        <f>'Tav27'!S33/'Tav27'!S$115*100</f>
        <v>0.70042272208337197</v>
      </c>
      <c r="T33" s="335">
        <f>'Tav27'!T33/'Tav27'!T$115*100</f>
        <v>0.74106692156504739</v>
      </c>
      <c r="U33" s="335">
        <f>'Tav27'!U33/'Tav27'!U$115*100</f>
        <v>0.813228517213337</v>
      </c>
      <c r="V33" s="335">
        <f>'Tav27'!V33/'Tav27'!V$115*100</f>
        <v>0.77764512277758058</v>
      </c>
      <c r="W33" s="335">
        <f>'Tav27'!W33/'Tav27'!W$115*100</f>
        <v>0.80096871667259162</v>
      </c>
      <c r="Y33" s="339">
        <f t="shared" si="0"/>
        <v>5.0460807163913657E-2</v>
      </c>
      <c r="Z33" s="339">
        <f t="shared" si="1"/>
        <v>7.7222400694208604E-2</v>
      </c>
      <c r="AA33" s="339">
        <f t="shared" si="2"/>
        <v>5.9901795107544231E-2</v>
      </c>
      <c r="AC33" s="339">
        <f t="shared" si="3"/>
        <v>9.4622139779156678E-2</v>
      </c>
      <c r="AD33" s="339">
        <f t="shared" si="4"/>
        <v>0.11235670159405109</v>
      </c>
      <c r="AE33" s="339">
        <f t="shared" si="5"/>
        <v>0.10032410268169267</v>
      </c>
    </row>
    <row r="34" spans="1:31" x14ac:dyDescent="0.25">
      <c r="A34" s="435" t="s">
        <v>455</v>
      </c>
      <c r="B34" s="435">
        <v>18</v>
      </c>
      <c r="C34" s="448">
        <f>'Tav27'!C34/'Tav27'!C$115*100</f>
        <v>1.967086248558839</v>
      </c>
      <c r="D34" s="448">
        <f>'Tav27'!D34/'Tav27'!D$115*100</f>
        <v>1.8295431582547059</v>
      </c>
      <c r="E34" s="335">
        <f>'Tav27'!E34/'Tav27'!E$115*100</f>
        <v>1.9207507056192956</v>
      </c>
      <c r="F34" s="335">
        <f>'Tav27'!F34/'Tav27'!F$115*100</f>
        <v>1.9437079531622996</v>
      </c>
      <c r="G34" s="335">
        <f>'Tav27'!G34/'Tav27'!G$115*100</f>
        <v>1.8560633849314063</v>
      </c>
      <c r="H34" s="335">
        <f>'Tav27'!H34/'Tav27'!H$115*100</f>
        <v>1.9139352177786637</v>
      </c>
      <c r="I34" s="335">
        <f>'Tav27'!I34/'Tav27'!I$115*100</f>
        <v>1.9086922878514316</v>
      </c>
      <c r="J34" s="335">
        <f>'Tav27'!J34/'Tav27'!J$115*100</f>
        <v>1.6791354945968413</v>
      </c>
      <c r="K34" s="335">
        <f>'Tav27'!K34/'Tav27'!K$115*100</f>
        <v>1.8304431599229287</v>
      </c>
      <c r="L34" s="335">
        <f>'Tav27'!L34/'Tav27'!L$115*100</f>
        <v>1.8376588351877172</v>
      </c>
      <c r="M34" s="335">
        <f>'Tav27'!M34/'Tav27'!M$115*100</f>
        <v>1.7137939513154659</v>
      </c>
      <c r="N34" s="335">
        <f>'Tav27'!N34/'Tav27'!N$115*100</f>
        <v>1.7958153018082748</v>
      </c>
      <c r="O34" s="335">
        <f>'Tav27'!O34/'Tav27'!O$115*100</f>
        <v>1.8842381544412212</v>
      </c>
      <c r="P34" s="335">
        <f>'Tav27'!P34/'Tav27'!P$115*100</f>
        <v>1.7441705173749298</v>
      </c>
      <c r="Q34" s="335">
        <f>'Tav27'!Q34/'Tav27'!Q$115*100</f>
        <v>1.8364912727968024</v>
      </c>
      <c r="R34" s="335">
        <f>'Tav27'!R34/'Tav27'!R$115*100</f>
        <v>2.0428336079077432</v>
      </c>
      <c r="S34" s="335">
        <f>'Tav27'!S34/'Tav27'!S$115*100</f>
        <v>1.6970594587923109</v>
      </c>
      <c r="T34" s="335">
        <f>'Tav27'!T34/'Tav27'!T$115*100</f>
        <v>1.9224779559441085</v>
      </c>
      <c r="U34" s="335">
        <f>'Tav27'!U34/'Tav27'!U$115*100</f>
        <v>1.7975738682569802</v>
      </c>
      <c r="V34" s="335">
        <f>'Tav27'!V34/'Tav27'!V$115*100</f>
        <v>1.648865799748314</v>
      </c>
      <c r="W34" s="335">
        <f>'Tav27'!W34/'Tav27'!W$115*100</f>
        <v>1.7463562033416282</v>
      </c>
      <c r="Y34" s="339">
        <f t="shared" si="0"/>
        <v>-0.24525973965076298</v>
      </c>
      <c r="Z34" s="339">
        <f t="shared" si="1"/>
        <v>-4.8193659043996862E-2</v>
      </c>
      <c r="AA34" s="339">
        <f t="shared" si="2"/>
        <v>-0.17612175260248031</v>
      </c>
      <c r="AC34" s="339">
        <f t="shared" si="3"/>
        <v>-0.16951238030185878</v>
      </c>
      <c r="AD34" s="339">
        <f t="shared" si="4"/>
        <v>-0.18067735850639188</v>
      </c>
      <c r="AE34" s="339">
        <f t="shared" si="5"/>
        <v>-0.1743945022776674</v>
      </c>
    </row>
    <row r="35" spans="1:31" x14ac:dyDescent="0.25">
      <c r="A35" s="435" t="s">
        <v>454</v>
      </c>
      <c r="B35" s="435">
        <v>3</v>
      </c>
      <c r="C35" s="448">
        <f>'Tav27'!C35/'Tav27'!C$115*100</f>
        <v>0.45722317860922029</v>
      </c>
      <c r="D35" s="448">
        <f>'Tav27'!D35/'Tav27'!D$115*100</f>
        <v>0.52850014766915887</v>
      </c>
      <c r="E35" s="335">
        <f>'Tav27'!E35/'Tav27'!E$115*100</f>
        <v>0.48123497777102847</v>
      </c>
      <c r="F35" s="335">
        <f>'Tav27'!F35/'Tav27'!F$115*100</f>
        <v>0.46705603728899919</v>
      </c>
      <c r="G35" s="335">
        <f>'Tav27'!G35/'Tav27'!G$115*100</f>
        <v>0.46768395568923782</v>
      </c>
      <c r="H35" s="335">
        <f>'Tav27'!H35/'Tav27'!H$115*100</f>
        <v>0.46726934027799411</v>
      </c>
      <c r="I35" s="335">
        <f>'Tav27'!I35/'Tav27'!I$115*100</f>
        <v>0.48684549909724018</v>
      </c>
      <c r="J35" s="335">
        <f>'Tav27'!J35/'Tav27'!J$115*100</f>
        <v>0.46758104738154616</v>
      </c>
      <c r="K35" s="335">
        <f>'Tav27'!K35/'Tav27'!K$115*100</f>
        <v>0.48027881672900374</v>
      </c>
      <c r="L35" s="335">
        <f>'Tav27'!L35/'Tav27'!L$115*100</f>
        <v>0.46160986440210228</v>
      </c>
      <c r="M35" s="335">
        <f>'Tav27'!M35/'Tav27'!M$115*100</f>
        <v>0.44996311777723136</v>
      </c>
      <c r="N35" s="335">
        <f>'Tav27'!N35/'Tav27'!N$115*100</f>
        <v>0.45767540763013853</v>
      </c>
      <c r="O35" s="335">
        <f>'Tav27'!O35/'Tav27'!O$115*100</f>
        <v>0.40475203757425054</v>
      </c>
      <c r="P35" s="335">
        <f>'Tav27'!P35/'Tav27'!P$115*100</f>
        <v>0.43804588797777716</v>
      </c>
      <c r="Q35" s="335">
        <f>'Tav27'!Q35/'Tav27'!Q$115*100</f>
        <v>0.41610139398519513</v>
      </c>
      <c r="R35" s="335">
        <f>'Tav27'!R35/'Tav27'!R$115*100</f>
        <v>0.35914332784184511</v>
      </c>
      <c r="S35" s="335">
        <f>'Tav27'!S35/'Tav27'!S$115*100</f>
        <v>0.37643864358665802</v>
      </c>
      <c r="T35" s="335">
        <f>'Tav27'!T35/'Tav27'!T$115*100</f>
        <v>0.36516341062625524</v>
      </c>
      <c r="U35" s="335">
        <f>'Tav27'!U35/'Tav27'!U$115*100</f>
        <v>0.39644890214150175</v>
      </c>
      <c r="V35" s="335">
        <f>'Tav27'!V35/'Tav27'!V$115*100</f>
        <v>0.39688941950888967</v>
      </c>
      <c r="W35" s="335">
        <f>'Tav27'!W35/'Tav27'!W$115*100</f>
        <v>0.39659616068254533</v>
      </c>
      <c r="Y35" s="339">
        <f t="shared" si="0"/>
        <v>3.7305574299656641E-2</v>
      </c>
      <c r="Z35" s="339">
        <f t="shared" si="1"/>
        <v>2.0450775922231657E-2</v>
      </c>
      <c r="AA35" s="339">
        <f t="shared" si="2"/>
        <v>3.1432750056290093E-2</v>
      </c>
      <c r="AC35" s="339">
        <f t="shared" si="3"/>
        <v>-6.0774276467718547E-2</v>
      </c>
      <c r="AD35" s="339">
        <f t="shared" si="4"/>
        <v>-0.1316107281602692</v>
      </c>
      <c r="AE35" s="339">
        <f t="shared" si="5"/>
        <v>-8.4638817088483143E-2</v>
      </c>
    </row>
    <row r="36" spans="1:31" x14ac:dyDescent="0.25">
      <c r="A36" s="435" t="s">
        <v>453</v>
      </c>
      <c r="B36" s="435">
        <v>18</v>
      </c>
      <c r="C36" s="448">
        <f>'Tav27'!C36/'Tav27'!C$115*100</f>
        <v>0.7438760522450526</v>
      </c>
      <c r="D36" s="448">
        <f>'Tav27'!D36/'Tav27'!D$115*100</f>
        <v>0.7290193213436339</v>
      </c>
      <c r="E36" s="335">
        <f>'Tav27'!E36/'Tav27'!E$115*100</f>
        <v>0.73887111385736803</v>
      </c>
      <c r="F36" s="335">
        <f>'Tav27'!F36/'Tav27'!F$115*100</f>
        <v>0.74540256456224108</v>
      </c>
      <c r="G36" s="335">
        <f>'Tav27'!G36/'Tav27'!G$115*100</f>
        <v>0.72445161763627031</v>
      </c>
      <c r="H36" s="335">
        <f>'Tav27'!H36/'Tav27'!H$115*100</f>
        <v>0.73828555763923065</v>
      </c>
      <c r="I36" s="335">
        <f>'Tav27'!I36/'Tav27'!I$115*100</f>
        <v>0.73080560570888142</v>
      </c>
      <c r="J36" s="335">
        <f>'Tav27'!J36/'Tav27'!J$115*100</f>
        <v>0.75436408977556113</v>
      </c>
      <c r="K36" s="335">
        <f>'Tav27'!K36/'Tav27'!K$115*100</f>
        <v>0.73883599682647627</v>
      </c>
      <c r="L36" s="335">
        <f>'Tav27'!L36/'Tav27'!L$115*100</f>
        <v>0.7338091594435594</v>
      </c>
      <c r="M36" s="335">
        <f>'Tav27'!M36/'Tav27'!M$115*100</f>
        <v>0.79173838209982783</v>
      </c>
      <c r="N36" s="335">
        <f>'Tav27'!N36/'Tav27'!N$115*100</f>
        <v>0.75337857481040937</v>
      </c>
      <c r="O36" s="335">
        <f>'Tav27'!O36/'Tav27'!O$115*100</f>
        <v>0.76668048072938244</v>
      </c>
      <c r="P36" s="335">
        <f>'Tav27'!P36/'Tav27'!P$115*100</f>
        <v>0.93485402922086591</v>
      </c>
      <c r="Q36" s="335">
        <f>'Tav27'!Q36/'Tav27'!Q$115*100</f>
        <v>0.8240082309772464</v>
      </c>
      <c r="R36" s="335">
        <f>'Tav27'!R36/'Tav27'!R$115*100</f>
        <v>0.74135090609555188</v>
      </c>
      <c r="S36" s="335">
        <f>'Tav27'!S36/'Tav27'!S$115*100</f>
        <v>0.90098429448609951</v>
      </c>
      <c r="T36" s="335">
        <f>'Tav27'!T36/'Tav27'!T$115*100</f>
        <v>0.79691544319023933</v>
      </c>
      <c r="U36" s="335">
        <f>'Tav27'!U36/'Tav27'!U$115*100</f>
        <v>0.74376524803469779</v>
      </c>
      <c r="V36" s="335">
        <f>'Tav27'!V36/'Tav27'!V$115*100</f>
        <v>0.73892420380110346</v>
      </c>
      <c r="W36" s="335">
        <f>'Tav27'!W36/'Tav27'!W$115*100</f>
        <v>0.74209029505865631</v>
      </c>
      <c r="Y36" s="339">
        <f t="shared" si="0"/>
        <v>2.4143419391459142E-3</v>
      </c>
      <c r="Z36" s="339">
        <f t="shared" si="1"/>
        <v>-0.16206009068499605</v>
      </c>
      <c r="AA36" s="339">
        <f t="shared" si="2"/>
        <v>-5.4825148131583012E-2</v>
      </c>
      <c r="AC36" s="339">
        <f t="shared" si="3"/>
        <v>-1.1080421035480903E-4</v>
      </c>
      <c r="AD36" s="339">
        <f t="shared" si="4"/>
        <v>9.904882457469566E-3</v>
      </c>
      <c r="AE36" s="339">
        <f t="shared" si="5"/>
        <v>3.2191812012882792E-3</v>
      </c>
    </row>
    <row r="37" spans="1:31" x14ac:dyDescent="0.25">
      <c r="A37" s="435" t="s">
        <v>452</v>
      </c>
      <c r="B37" s="435">
        <v>1</v>
      </c>
      <c r="C37" s="448">
        <f>'Tav27'!C37/'Tav27'!C$115*100</f>
        <v>0.49275865881200936</v>
      </c>
      <c r="D37" s="448">
        <f>'Tav27'!D37/'Tav27'!D$115*100</f>
        <v>0.42280011813532714</v>
      </c>
      <c r="E37" s="335">
        <f>'Tav27'!E37/'Tav27'!E$115*100</f>
        <v>0.46919101205967528</v>
      </c>
      <c r="F37" s="335">
        <f>'Tav27'!F37/'Tav27'!F$115*100</f>
        <v>0.4859269882905749</v>
      </c>
      <c r="G37" s="335">
        <f>'Tav27'!G37/'Tav27'!G$115*100</f>
        <v>0.45851368204827236</v>
      </c>
      <c r="H37" s="335">
        <f>'Tav27'!H37/'Tav27'!H$115*100</f>
        <v>0.47661472708355401</v>
      </c>
      <c r="I37" s="335">
        <f>'Tav27'!I37/'Tav27'!I$115*100</f>
        <v>0.47609835783681542</v>
      </c>
      <c r="J37" s="335">
        <f>'Tav27'!J37/'Tav27'!J$115*100</f>
        <v>0.41562759767248547</v>
      </c>
      <c r="K37" s="335">
        <f>'Tav27'!K37/'Tav27'!K$115*100</f>
        <v>0.4554856624730817</v>
      </c>
      <c r="L37" s="335">
        <f>'Tav27'!L37/'Tav27'!L$115*100</f>
        <v>0.45910111513904744</v>
      </c>
      <c r="M37" s="335">
        <f>'Tav27'!M37/'Tav27'!M$115*100</f>
        <v>0.44996311777723136</v>
      </c>
      <c r="N37" s="335">
        <f>'Tav27'!N37/'Tav27'!N$115*100</f>
        <v>0.45601415388193467</v>
      </c>
      <c r="O37" s="335">
        <f>'Tav27'!O37/'Tav27'!O$115*100</f>
        <v>0.45033844453653815</v>
      </c>
      <c r="P37" s="335">
        <f>'Tav27'!P37/'Tav27'!P$115*100</f>
        <v>0.39530970378482333</v>
      </c>
      <c r="Q37" s="335">
        <f>'Tav27'!Q37/'Tav27'!Q$115*100</f>
        <v>0.43158000163891141</v>
      </c>
      <c r="R37" s="335">
        <f>'Tav27'!R37/'Tav27'!R$115*100</f>
        <v>0.44810543657331137</v>
      </c>
      <c r="S37" s="335">
        <f>'Tav27'!S37/'Tav27'!S$115*100</f>
        <v>0.36409639297725943</v>
      </c>
      <c r="T37" s="335">
        <f>'Tav27'!T37/'Tav27'!T$115*100</f>
        <v>0.41886391218893987</v>
      </c>
      <c r="U37" s="335">
        <f>'Tav27'!U37/'Tav27'!U$115*100</f>
        <v>0.44049878015722416</v>
      </c>
      <c r="V37" s="335">
        <f>'Tav27'!V37/'Tav27'!V$115*100</f>
        <v>0.46787777096576427</v>
      </c>
      <c r="W37" s="335">
        <f>'Tav27'!W37/'Tav27'!W$115*100</f>
        <v>0.44992001421969424</v>
      </c>
      <c r="Y37" s="339">
        <f t="shared" si="0"/>
        <v>-7.6066564160872097E-3</v>
      </c>
      <c r="Z37" s="339">
        <f t="shared" si="1"/>
        <v>0.10378137798850484</v>
      </c>
      <c r="AA37" s="339">
        <f t="shared" si="2"/>
        <v>3.1056102030754373E-2</v>
      </c>
      <c r="AC37" s="339">
        <f t="shared" si="3"/>
        <v>-5.2259878654785208E-2</v>
      </c>
      <c r="AD37" s="339">
        <f t="shared" si="4"/>
        <v>4.5077652830437132E-2</v>
      </c>
      <c r="AE37" s="339">
        <f t="shared" si="5"/>
        <v>-1.9270997839981041E-2</v>
      </c>
    </row>
    <row r="38" spans="1:31" x14ac:dyDescent="0.25">
      <c r="A38" s="435" t="s">
        <v>451</v>
      </c>
      <c r="B38" s="435">
        <v>19</v>
      </c>
      <c r="C38" s="448">
        <f>'Tav27'!C38/'Tav27'!C$115*100</f>
        <v>0.2211096545951324</v>
      </c>
      <c r="D38" s="448">
        <f>'Tav27'!D38/'Tav27'!D$115*100</f>
        <v>0.17875740288809785</v>
      </c>
      <c r="E38" s="335">
        <f>'Tav27'!E38/'Tav27'!E$115*100</f>
        <v>0.20684201982541484</v>
      </c>
      <c r="F38" s="335">
        <f>'Tav27'!F38/'Tav27'!F$115*100</f>
        <v>0.25098364832095715</v>
      </c>
      <c r="G38" s="335">
        <f>'Tav27'!G38/'Tav27'!G$115*100</f>
        <v>0.23292495048052234</v>
      </c>
      <c r="H38" s="335">
        <f>'Tav27'!H38/'Tav27'!H$115*100</f>
        <v>0.2448491343056689</v>
      </c>
      <c r="I38" s="335">
        <f>'Tav27'!I38/'Tav27'!I$115*100</f>
        <v>0.25685667612415097</v>
      </c>
      <c r="J38" s="335">
        <f>'Tav27'!J38/'Tav27'!J$115*100</f>
        <v>0.26184538653366585</v>
      </c>
      <c r="K38" s="335">
        <f>'Tav27'!K38/'Tav27'!K$115*100</f>
        <v>0.25855718009747247</v>
      </c>
      <c r="L38" s="335">
        <f>'Tav27'!L38/'Tav27'!L$115*100</f>
        <v>0.25212930093701785</v>
      </c>
      <c r="M38" s="335">
        <f>'Tav27'!M38/'Tav27'!M$115*100</f>
        <v>0.29259896729776247</v>
      </c>
      <c r="N38" s="335">
        <f>'Tav27'!N38/'Tav27'!N$115*100</f>
        <v>0.26580059971260311</v>
      </c>
      <c r="O38" s="335">
        <f>'Tav27'!O38/'Tav27'!O$115*100</f>
        <v>0.27213703550214119</v>
      </c>
      <c r="P38" s="335">
        <f>'Tav27'!P38/'Tav27'!P$115*100</f>
        <v>0.24573305910948479</v>
      </c>
      <c r="Q38" s="335">
        <f>'Tav27'!Q38/'Tav27'!Q$115*100</f>
        <v>0.26313633011317594</v>
      </c>
      <c r="R38" s="335">
        <f>'Tav27'!R38/'Tav27'!R$115*100</f>
        <v>0.2701812191103789</v>
      </c>
      <c r="S38" s="335">
        <f>'Tav27'!S38/'Tav27'!S$115*100</f>
        <v>0.20673269770742694</v>
      </c>
      <c r="T38" s="335">
        <f>'Tav27'!T38/'Tav27'!T$115*100</f>
        <v>0.24809631721960285</v>
      </c>
      <c r="U38" s="335">
        <f>'Tav27'!U38/'Tav27'!U$115*100</f>
        <v>0.26938194632691786</v>
      </c>
      <c r="V38" s="335">
        <f>'Tav27'!V38/'Tav27'!V$115*100</f>
        <v>0.23877900035494176</v>
      </c>
      <c r="W38" s="335">
        <f>'Tav27'!W38/'Tav27'!W$115*100</f>
        <v>0.25884287237824388</v>
      </c>
      <c r="Y38" s="339">
        <f t="shared" si="0"/>
        <v>-7.9927278346103581E-4</v>
      </c>
      <c r="Z38" s="339">
        <f t="shared" si="1"/>
        <v>3.2046302647514818E-2</v>
      </c>
      <c r="AA38" s="339">
        <f t="shared" si="2"/>
        <v>1.0746555158641036E-2</v>
      </c>
      <c r="AC38" s="339">
        <f t="shared" si="3"/>
        <v>4.8272291731785461E-2</v>
      </c>
      <c r="AD38" s="339">
        <f t="shared" si="4"/>
        <v>6.0021597466843907E-2</v>
      </c>
      <c r="AE38" s="339">
        <f t="shared" si="5"/>
        <v>5.2000852552829047E-2</v>
      </c>
    </row>
    <row r="39" spans="1:31" x14ac:dyDescent="0.25">
      <c r="A39" s="435" t="s">
        <v>450</v>
      </c>
      <c r="B39" s="435">
        <v>11</v>
      </c>
      <c r="C39" s="448">
        <f>'Tav27'!C39/'Tav27'!C$115*100</f>
        <v>0.13108643808139994</v>
      </c>
      <c r="D39" s="448">
        <f>'Tav27'!D39/'Tav27'!D$115*100</f>
        <v>0.10103679293675097</v>
      </c>
      <c r="E39" s="335">
        <f>'Tav27'!E39/'Tav27'!E$115*100</f>
        <v>0.12096330779663503</v>
      </c>
      <c r="F39" s="335">
        <f>'Tav27'!F39/'Tav27'!F$115*100</f>
        <v>0.15379825066284214</v>
      </c>
      <c r="G39" s="335">
        <f>'Tav27'!G39/'Tav27'!G$115*100</f>
        <v>0.15222654244002642</v>
      </c>
      <c r="H39" s="335">
        <f>'Tav27'!H39/'Tav27'!H$115*100</f>
        <v>0.15326434361118207</v>
      </c>
      <c r="I39" s="335">
        <f>'Tav27'!I39/'Tav27'!I$115*100</f>
        <v>0.14831054939386124</v>
      </c>
      <c r="J39" s="335">
        <f>'Tav27'!J39/'Tav27'!J$115*100</f>
        <v>0.14754779717373234</v>
      </c>
      <c r="K39" s="335">
        <f>'Tav27'!K39/'Tav27'!K$115*100</f>
        <v>0.14805054969964865</v>
      </c>
      <c r="L39" s="335">
        <f>'Tav27'!L39/'Tav27'!L$115*100</f>
        <v>0.17184932451926094</v>
      </c>
      <c r="M39" s="335">
        <f>'Tav27'!M39/'Tav27'!M$115*100</f>
        <v>0.14015244652077699</v>
      </c>
      <c r="N39" s="335">
        <f>'Tav27'!N39/'Tav27'!N$115*100</f>
        <v>0.16114161357576562</v>
      </c>
      <c r="O39" s="335">
        <f>'Tav27'!O39/'Tav27'!O$115*100</f>
        <v>0.14504765851636967</v>
      </c>
      <c r="P39" s="335">
        <f>'Tav27'!P39/'Tav27'!P$115*100</f>
        <v>0.10684046048238469</v>
      </c>
      <c r="Q39" s="335">
        <f>'Tav27'!Q39/'Tav27'!Q$115*100</f>
        <v>0.13202341822287372</v>
      </c>
      <c r="R39" s="335">
        <f>'Tav27'!R39/'Tav27'!R$115*100</f>
        <v>0.1070840197693575</v>
      </c>
      <c r="S39" s="335">
        <f>'Tav27'!S39/'Tav27'!S$115*100</f>
        <v>8.6395754265790367E-2</v>
      </c>
      <c r="T39" s="335">
        <f>'Tav27'!T39/'Tav27'!T$115*100</f>
        <v>9.988293290659335E-2</v>
      </c>
      <c r="U39" s="335">
        <f>'Tav27'!U39/'Tav27'!U$115*100</f>
        <v>0.10673624288425047</v>
      </c>
      <c r="V39" s="335">
        <f>'Tav27'!V39/'Tav27'!V$115*100</f>
        <v>0.12261624342551063</v>
      </c>
      <c r="W39" s="335">
        <f>'Tav27'!W39/'Tav27'!W$115*100</f>
        <v>0.11220227515108426</v>
      </c>
      <c r="Y39" s="339">
        <f t="shared" si="0"/>
        <v>-3.4777688510702343E-4</v>
      </c>
      <c r="Z39" s="339">
        <f t="shared" si="1"/>
        <v>3.6220489159720259E-2</v>
      </c>
      <c r="AA39" s="339">
        <f t="shared" si="2"/>
        <v>1.2319342244490911E-2</v>
      </c>
      <c r="AC39" s="339">
        <f t="shared" si="3"/>
        <v>-2.4350195197149468E-2</v>
      </c>
      <c r="AD39" s="339">
        <f t="shared" si="4"/>
        <v>2.1579450488759658E-2</v>
      </c>
      <c r="AE39" s="339">
        <f t="shared" si="5"/>
        <v>-8.7610326455507676E-3</v>
      </c>
    </row>
    <row r="40" spans="1:31" x14ac:dyDescent="0.25">
      <c r="A40" s="435" t="s">
        <v>449</v>
      </c>
      <c r="B40" s="435">
        <v>8</v>
      </c>
      <c r="C40" s="448">
        <f>'Tav27'!C40/'Tav27'!C$115*100</f>
        <v>0.37430705813604559</v>
      </c>
      <c r="D40" s="448">
        <f>'Tav27'!D40/'Tav27'!D$115*100</f>
        <v>0.40259275954797691</v>
      </c>
      <c r="E40" s="335">
        <f>'Tav27'!E40/'Tav27'!E$115*100</f>
        <v>0.38383595071399773</v>
      </c>
      <c r="F40" s="335">
        <f>'Tav27'!F40/'Tav27'!F$115*100</f>
        <v>0.41421737448458718</v>
      </c>
      <c r="G40" s="335">
        <f>'Tav27'!G40/'Tav27'!G$115*100</f>
        <v>0.38881960237693491</v>
      </c>
      <c r="H40" s="335">
        <f>'Tav27'!H40/'Tav27'!H$115*100</f>
        <v>0.40558978736129886</v>
      </c>
      <c r="I40" s="335">
        <f>'Tav27'!I40/'Tav27'!I$115*100</f>
        <v>0.41054079614822453</v>
      </c>
      <c r="J40" s="335">
        <f>'Tav27'!J40/'Tav27'!J$115*100</f>
        <v>0.42394014962593518</v>
      </c>
      <c r="K40" s="335">
        <f>'Tav27'!K40/'Tav27'!K$115*100</f>
        <v>0.41510823982772299</v>
      </c>
      <c r="L40" s="335">
        <f>'Tav27'!L40/'Tav27'!L$115*100</f>
        <v>0.49046048092723377</v>
      </c>
      <c r="M40" s="335">
        <f>'Tav27'!M40/'Tav27'!M$115*100</f>
        <v>0.47455126628964839</v>
      </c>
      <c r="N40" s="335">
        <f>'Tav27'!N40/'Tav27'!N$115*100</f>
        <v>0.48508609447550061</v>
      </c>
      <c r="O40" s="335">
        <f>'Tav27'!O40/'Tav27'!O$115*100</f>
        <v>0.41994750656167978</v>
      </c>
      <c r="P40" s="335">
        <f>'Tav27'!P40/'Tav27'!P$115*100</f>
        <v>0.49413712973102919</v>
      </c>
      <c r="Q40" s="335">
        <f>'Tav27'!Q40/'Tav27'!Q$115*100</f>
        <v>0.44523759662748452</v>
      </c>
      <c r="R40" s="335">
        <f>'Tav27'!R40/'Tav27'!R$115*100</f>
        <v>0.44810543657331137</v>
      </c>
      <c r="S40" s="335">
        <f>'Tav27'!S40/'Tav27'!S$115*100</f>
        <v>0.48134777376654636</v>
      </c>
      <c r="T40" s="335">
        <f>'Tav27'!T40/'Tav27'!T$115*100</f>
        <v>0.45967629337658017</v>
      </c>
      <c r="U40" s="335">
        <f>'Tav27'!U40/'Tav27'!U$115*100</f>
        <v>0.46421794524261317</v>
      </c>
      <c r="V40" s="335">
        <f>'Tav27'!V40/'Tav27'!V$115*100</f>
        <v>0.43238359523732695</v>
      </c>
      <c r="W40" s="335">
        <f>'Tav27'!W40/'Tav27'!W$115*100</f>
        <v>0.45325275506576607</v>
      </c>
      <c r="Y40" s="339">
        <f t="shared" si="0"/>
        <v>1.6112508669301806E-2</v>
      </c>
      <c r="Z40" s="339">
        <f t="shared" si="1"/>
        <v>-4.8964178529219415E-2</v>
      </c>
      <c r="AA40" s="339">
        <f t="shared" si="2"/>
        <v>-6.4235383108141031E-3</v>
      </c>
      <c r="AC40" s="339">
        <f t="shared" si="3"/>
        <v>8.9910887106567583E-2</v>
      </c>
      <c r="AD40" s="339">
        <f t="shared" si="4"/>
        <v>2.9790835689350037E-2</v>
      </c>
      <c r="AE40" s="339">
        <f t="shared" si="5"/>
        <v>6.9416804351768335E-2</v>
      </c>
    </row>
    <row r="41" spans="1:31" x14ac:dyDescent="0.25">
      <c r="A41" s="435" t="s">
        <v>448</v>
      </c>
      <c r="B41" s="435">
        <v>9</v>
      </c>
      <c r="C41" s="448">
        <f>'Tav27'!C41/'Tav27'!C$115*100</f>
        <v>1.1134450463540597</v>
      </c>
      <c r="D41" s="448">
        <f>'Tav27'!D41/'Tav27'!D$115*100</f>
        <v>1.1160679589013414</v>
      </c>
      <c r="E41" s="335">
        <f>'Tav27'!E41/'Tav27'!E$115*100</f>
        <v>1.1143286536417285</v>
      </c>
      <c r="F41" s="335">
        <f>'Tav27'!F41/'Tav27'!F$115*100</f>
        <v>1.0992328958417861</v>
      </c>
      <c r="G41" s="335">
        <f>'Tav27'!G41/'Tav27'!G$115*100</f>
        <v>1.1371139314797154</v>
      </c>
      <c r="H41" s="335">
        <f>'Tav27'!H41/'Tav27'!H$115*100</f>
        <v>1.1121010298616258</v>
      </c>
      <c r="I41" s="335">
        <f>'Tav27'!I41/'Tav27'!I$115*100</f>
        <v>1.0854612673028974</v>
      </c>
      <c r="J41" s="335">
        <f>'Tav27'!J41/'Tav27'!J$115*100</f>
        <v>1.2676641729010805</v>
      </c>
      <c r="K41" s="335">
        <f>'Tav27'!K41/'Tav27'!K$115*100</f>
        <v>1.1475688541312479</v>
      </c>
      <c r="L41" s="335">
        <f>'Tav27'!L41/'Tav27'!L$115*100</f>
        <v>1.0724903099559713</v>
      </c>
      <c r="M41" s="335">
        <f>'Tav27'!M41/'Tav27'!M$115*100</f>
        <v>1.2097369068109172</v>
      </c>
      <c r="N41" s="335">
        <f>'Tav27'!N41/'Tav27'!N$115*100</f>
        <v>1.1188543994152387</v>
      </c>
      <c r="O41" s="335">
        <f>'Tav27'!O41/'Tav27'!O$115*100</f>
        <v>1.109269236082332</v>
      </c>
      <c r="P41" s="335">
        <f>'Tav27'!P41/'Tav27'!P$115*100</f>
        <v>1.2954405833489142</v>
      </c>
      <c r="Q41" s="335">
        <f>'Tav27'!Q41/'Tav27'!Q$115*100</f>
        <v>1.1727321563521476</v>
      </c>
      <c r="R41" s="335">
        <f>'Tav27'!R41/'Tav27'!R$115*100</f>
        <v>1.084019769357496</v>
      </c>
      <c r="S41" s="335">
        <f>'Tav27'!S41/'Tav27'!S$115*100</f>
        <v>1.2928507513345058</v>
      </c>
      <c r="T41" s="335">
        <f>'Tav27'!T41/'Tav27'!T$115*100</f>
        <v>1.1567088036602262</v>
      </c>
      <c r="U41" s="335">
        <f>'Tav27'!U41/'Tav27'!U$115*100</f>
        <v>1.1012469503930604</v>
      </c>
      <c r="V41" s="335">
        <f>'Tav27'!V41/'Tav27'!V$115*100</f>
        <v>1.281017069471782</v>
      </c>
      <c r="W41" s="335">
        <f>'Tav27'!W41/'Tav27'!W$115*100</f>
        <v>1.1631265552790615</v>
      </c>
      <c r="Y41" s="339">
        <f t="shared" ref="Y41:Y72" si="6">U41-R41</f>
        <v>1.7227181035564421E-2</v>
      </c>
      <c r="Z41" s="339">
        <f t="shared" ref="Z41:Z72" si="7">V41-S41</f>
        <v>-1.1833681862723822E-2</v>
      </c>
      <c r="AA41" s="339">
        <f t="shared" ref="AA41:AA72" si="8">W41-T41</f>
        <v>6.4177516188352879E-3</v>
      </c>
      <c r="AC41" s="339">
        <f t="shared" ref="AC41:AC72" si="9">U41-C41</f>
        <v>-1.21980959609993E-2</v>
      </c>
      <c r="AD41" s="339">
        <f t="shared" ref="AD41:AD72" si="10">V41-D41</f>
        <v>0.16494911057044059</v>
      </c>
      <c r="AE41" s="339">
        <f t="shared" ref="AE41:AE72" si="11">W41-E41</f>
        <v>4.8797901637332997E-2</v>
      </c>
    </row>
    <row r="42" spans="1:31" x14ac:dyDescent="0.25">
      <c r="A42" s="435" t="s">
        <v>447</v>
      </c>
      <c r="B42" s="435">
        <v>16</v>
      </c>
      <c r="C42" s="448">
        <f>'Tav27'!C42/'Tav27'!C$115*100</f>
        <v>1.4072050160304499</v>
      </c>
      <c r="D42" s="448">
        <f>'Tav27'!D42/'Tav27'!D$115*100</f>
        <v>1.4020798035222981</v>
      </c>
      <c r="E42" s="335">
        <f>'Tav27'!E42/'Tav27'!E$115*100</f>
        <v>1.4054784334466164</v>
      </c>
      <c r="F42" s="335">
        <f>'Tav27'!F42/'Tav27'!F$115*100</f>
        <v>1.3945632790164462</v>
      </c>
      <c r="G42" s="335">
        <f>'Tav27'!G42/'Tav27'!G$115*100</f>
        <v>1.4874183845645954</v>
      </c>
      <c r="H42" s="335">
        <f>'Tav27'!H42/'Tav27'!H$115*100</f>
        <v>1.426106026528438</v>
      </c>
      <c r="I42" s="335">
        <f>'Tav27'!I42/'Tav27'!I$115*100</f>
        <v>1.4186226463760638</v>
      </c>
      <c r="J42" s="335">
        <f>'Tav27'!J42/'Tav27'!J$115*100</f>
        <v>1.4256026600166252</v>
      </c>
      <c r="K42" s="335">
        <f>'Tav27'!K42/'Tav27'!K$115*100</f>
        <v>1.4210019267822736</v>
      </c>
      <c r="L42" s="335">
        <f>'Tav27'!L42/'Tav27'!L$115*100</f>
        <v>1.3246196108929893</v>
      </c>
      <c r="M42" s="335">
        <f>'Tav27'!M42/'Tav27'!M$115*100</f>
        <v>1.2515367592820261</v>
      </c>
      <c r="N42" s="335">
        <f>'Tav27'!N42/'Tav27'!N$115*100</f>
        <v>1.2999310579694496</v>
      </c>
      <c r="O42" s="335">
        <f>'Tav27'!O42/'Tav27'!O$115*100</f>
        <v>1.3164801768200027</v>
      </c>
      <c r="P42" s="335">
        <f>'Tav27'!P42/'Tav27'!P$115*100</f>
        <v>1.2553754106680199</v>
      </c>
      <c r="Q42" s="335">
        <f>'Tav27'!Q42/'Tav27'!Q$115*100</f>
        <v>1.2956505112493057</v>
      </c>
      <c r="R42" s="335">
        <f>'Tav27'!R42/'Tav27'!R$115*100</f>
        <v>1.2322899505766063</v>
      </c>
      <c r="S42" s="335">
        <f>'Tav27'!S42/'Tav27'!S$115*100</f>
        <v>1.1879416211546174</v>
      </c>
      <c r="T42" s="335">
        <f>'Tav27'!T42/'Tav27'!T$115*100</f>
        <v>1.2168533654104328</v>
      </c>
      <c r="U42" s="335">
        <f>'Tav27'!U42/'Tav27'!U$115*100</f>
        <v>1.223231227975061</v>
      </c>
      <c r="V42" s="335">
        <f>'Tav27'!V42/'Tav27'!V$115*100</f>
        <v>1.1809880287825498</v>
      </c>
      <c r="W42" s="335">
        <f>'Tav27'!W42/'Tav27'!W$115*100</f>
        <v>1.2086740135087097</v>
      </c>
      <c r="Y42" s="339">
        <f t="shared" si="6"/>
        <v>-9.0587226015452771E-3</v>
      </c>
      <c r="Z42" s="339">
        <f t="shared" si="7"/>
        <v>-6.9535923720676074E-3</v>
      </c>
      <c r="AA42" s="339">
        <f t="shared" si="8"/>
        <v>-8.1793519017230309E-3</v>
      </c>
      <c r="AC42" s="339">
        <f t="shared" si="9"/>
        <v>-0.18397378805538889</v>
      </c>
      <c r="AD42" s="339">
        <f t="shared" si="10"/>
        <v>-0.22109177473974828</v>
      </c>
      <c r="AE42" s="339">
        <f t="shared" si="11"/>
        <v>-0.19680441993790665</v>
      </c>
    </row>
    <row r="43" spans="1:31" x14ac:dyDescent="0.25">
      <c r="A43" s="435" t="s">
        <v>446</v>
      </c>
      <c r="B43" s="435">
        <v>8</v>
      </c>
      <c r="C43" s="448">
        <f>'Tav27'!C43/'Tav27'!C$115*100</f>
        <v>0.45011608256866248</v>
      </c>
      <c r="D43" s="448">
        <f>'Tav27'!D43/'Tav27'!D$115*100</f>
        <v>0.35440598137814183</v>
      </c>
      <c r="E43" s="335">
        <f>'Tav27'!E43/'Tav27'!E$115*100</f>
        <v>0.41787324511564827</v>
      </c>
      <c r="F43" s="335">
        <f>'Tav27'!F43/'Tav27'!F$115*100</f>
        <v>0.45007218138758104</v>
      </c>
      <c r="G43" s="335">
        <f>'Tav27'!G43/'Tav27'!G$115*100</f>
        <v>0.38698554764874182</v>
      </c>
      <c r="H43" s="335">
        <f>'Tav27'!H43/'Tav27'!H$115*100</f>
        <v>0.42864174148167999</v>
      </c>
      <c r="I43" s="335">
        <f>'Tav27'!I43/'Tav27'!I$115*100</f>
        <v>0.43740864929928636</v>
      </c>
      <c r="J43" s="335">
        <f>'Tav27'!J43/'Tav27'!J$115*100</f>
        <v>0.3761429758935993</v>
      </c>
      <c r="K43" s="335">
        <f>'Tav27'!K43/'Tav27'!K$115*100</f>
        <v>0.41652499149948996</v>
      </c>
      <c r="L43" s="335">
        <f>'Tav27'!L43/'Tav27'!L$115*100</f>
        <v>0.42523300008780618</v>
      </c>
      <c r="M43" s="335">
        <f>'Tav27'!M43/'Tav27'!M$115*100</f>
        <v>0.33194000491762971</v>
      </c>
      <c r="N43" s="335">
        <f>'Tav27'!N43/'Tav27'!N$115*100</f>
        <v>0.39371713832429334</v>
      </c>
      <c r="O43" s="335">
        <f>'Tav27'!O43/'Tav27'!O$115*100</f>
        <v>0.42409172537643319</v>
      </c>
      <c r="P43" s="335">
        <f>'Tav27'!P43/'Tav27'!P$115*100</f>
        <v>0.37127060017628677</v>
      </c>
      <c r="Q43" s="335">
        <f>'Tav27'!Q43/'Tav27'!Q$115*100</f>
        <v>0.40608582432690815</v>
      </c>
      <c r="R43" s="335">
        <f>'Tav27'!R43/'Tav27'!R$115*100</f>
        <v>0.41845140032948935</v>
      </c>
      <c r="S43" s="335">
        <f>'Tav27'!S43/'Tav27'!S$115*100</f>
        <v>0.43506433398130151</v>
      </c>
      <c r="T43" s="335">
        <f>'Tav27'!T43/'Tav27'!T$115*100</f>
        <v>0.42423396234520827</v>
      </c>
      <c r="U43" s="335">
        <f>'Tav27'!U43/'Tav27'!U$115*100</f>
        <v>0.41508538899430736</v>
      </c>
      <c r="V43" s="335">
        <f>'Tav27'!V43/'Tav27'!V$115*100</f>
        <v>0.42593010874124748</v>
      </c>
      <c r="W43" s="335">
        <f>'Tav27'!W43/'Tav27'!W$115*100</f>
        <v>0.41881443298969073</v>
      </c>
      <c r="Y43" s="339">
        <f t="shared" si="6"/>
        <v>-3.3660113351819954E-3</v>
      </c>
      <c r="Z43" s="339">
        <f t="shared" si="7"/>
        <v>-9.134225240054028E-3</v>
      </c>
      <c r="AA43" s="339">
        <f t="shared" si="8"/>
        <v>-5.4195293555175383E-3</v>
      </c>
      <c r="AC43" s="339">
        <f t="shared" si="9"/>
        <v>-3.5030693574355121E-2</v>
      </c>
      <c r="AD43" s="339">
        <f t="shared" si="10"/>
        <v>7.152412736310565E-2</v>
      </c>
      <c r="AE43" s="339">
        <f t="shared" si="11"/>
        <v>9.4118787404245952E-4</v>
      </c>
    </row>
    <row r="44" spans="1:31" x14ac:dyDescent="0.25">
      <c r="A44" s="435" t="s">
        <v>445</v>
      </c>
      <c r="B44" s="435">
        <v>12</v>
      </c>
      <c r="C44" s="448">
        <f>'Tav27'!C44/'Tav27'!C$115*100</f>
        <v>1.5303946807334523</v>
      </c>
      <c r="D44" s="448">
        <f>'Tav27'!D44/'Tav27'!D$115*100</f>
        <v>1.6958637091383892</v>
      </c>
      <c r="E44" s="335">
        <f>'Tav27'!E44/'Tav27'!E$115*100</f>
        <v>1.5861379191169156</v>
      </c>
      <c r="F44" s="335">
        <f>'Tav27'!F44/'Tav27'!F$115*100</f>
        <v>1.5436437919288943</v>
      </c>
      <c r="G44" s="335">
        <f>'Tav27'!G44/'Tav27'!G$115*100</f>
        <v>1.7716968674345241</v>
      </c>
      <c r="H44" s="335">
        <f>'Tav27'!H44/'Tav27'!H$115*100</f>
        <v>1.621113097871121</v>
      </c>
      <c r="I44" s="335">
        <f>'Tav27'!I44/'Tav27'!I$115*100</f>
        <v>1.5841286217866049</v>
      </c>
      <c r="J44" s="335">
        <f>'Tav27'!J44/'Tav27'!J$115*100</f>
        <v>1.6812136325852038</v>
      </c>
      <c r="K44" s="335">
        <f>'Tav27'!K44/'Tav27'!K$115*100</f>
        <v>1.6172220333219993</v>
      </c>
      <c r="L44" s="335">
        <f>'Tav27'!L44/'Tav27'!L$115*100</f>
        <v>1.4701270681501737</v>
      </c>
      <c r="M44" s="335">
        <f>'Tav27'!M44/'Tav27'!M$115*100</f>
        <v>1.499877059257438</v>
      </c>
      <c r="N44" s="335">
        <f>'Tav27'!N44/'Tav27'!N$115*100</f>
        <v>1.4801770896495585</v>
      </c>
      <c r="O44" s="335">
        <f>'Tav27'!O44/'Tav27'!O$115*100</f>
        <v>1.4670534604227103</v>
      </c>
      <c r="P44" s="335">
        <f>'Tav27'!P44/'Tav27'!P$115*100</f>
        <v>1.6106199417719489</v>
      </c>
      <c r="Q44" s="335">
        <f>'Tav27'!Q44/'Tav27'!Q$115*100</f>
        <v>1.5159930437316191</v>
      </c>
      <c r="R44" s="335">
        <f>'Tav27'!R44/'Tav27'!R$115*100</f>
        <v>1.6144975288303129</v>
      </c>
      <c r="S44" s="335">
        <f>'Tav27'!S44/'Tav27'!S$115*100</f>
        <v>1.6014070165694714</v>
      </c>
      <c r="T44" s="335">
        <f>'Tav27'!T44/'Tav27'!T$115*100</f>
        <v>1.6099410368492841</v>
      </c>
      <c r="U44" s="335">
        <f>'Tav27'!U44/'Tav27'!U$115*100</f>
        <v>1.4095960965031173</v>
      </c>
      <c r="V44" s="335">
        <f>'Tav27'!V44/'Tav27'!V$115*100</f>
        <v>1.426220515633571</v>
      </c>
      <c r="W44" s="335">
        <f>'Tav27'!W44/'Tav27'!W$115*100</f>
        <v>1.4153039459651617</v>
      </c>
      <c r="Y44" s="339">
        <f t="shared" si="6"/>
        <v>-0.2049014323271956</v>
      </c>
      <c r="Z44" s="339">
        <f t="shared" si="7"/>
        <v>-0.17518650093590038</v>
      </c>
      <c r="AA44" s="339">
        <f t="shared" si="8"/>
        <v>-0.1946370908841224</v>
      </c>
      <c r="AC44" s="339">
        <f t="shared" si="9"/>
        <v>-0.12079858423033496</v>
      </c>
      <c r="AD44" s="339">
        <f t="shared" si="10"/>
        <v>-0.26964319350481825</v>
      </c>
      <c r="AE44" s="339">
        <f t="shared" si="11"/>
        <v>-0.17083397315175386</v>
      </c>
    </row>
    <row r="45" spans="1:31" x14ac:dyDescent="0.25">
      <c r="A45" s="435" t="s">
        <v>444</v>
      </c>
      <c r="B45" s="435">
        <v>7</v>
      </c>
      <c r="C45" s="448">
        <f>'Tav27'!C45/'Tav27'!C$115*100</f>
        <v>0.88364894104268998</v>
      </c>
      <c r="D45" s="448">
        <f>'Tav27'!D45/'Tav27'!D$115*100</f>
        <v>0.99171498297918637</v>
      </c>
      <c r="E45" s="335">
        <f>'Tav27'!E45/'Tav27'!E$115*100</f>
        <v>0.92005425021076948</v>
      </c>
      <c r="F45" s="335">
        <f>'Tav27'!F45/'Tav27'!F$115*100</f>
        <v>0.85862827057169544</v>
      </c>
      <c r="G45" s="335">
        <f>'Tav27'!G45/'Tav27'!G$115*100</f>
        <v>1.008730100506199</v>
      </c>
      <c r="H45" s="335">
        <f>'Tav27'!H45/'Tav27'!H$115*100</f>
        <v>0.90961764907449527</v>
      </c>
      <c r="I45" s="335">
        <f>'Tav27'!I45/'Tav27'!I$115*100</f>
        <v>0.82860459117874641</v>
      </c>
      <c r="J45" s="335">
        <f>'Tav27'!J45/'Tav27'!J$115*100</f>
        <v>0.96217788861180376</v>
      </c>
      <c r="K45" s="335">
        <f>'Tav27'!K45/'Tav27'!K$115*100</f>
        <v>0.8741357814802222</v>
      </c>
      <c r="L45" s="335">
        <f>'Tav27'!L45/'Tav27'!L$115*100</f>
        <v>0.79778226565145949</v>
      </c>
      <c r="M45" s="335">
        <f>'Tav27'!M45/'Tav27'!M$115*100</f>
        <v>0.97369068109171375</v>
      </c>
      <c r="N45" s="335">
        <f>'Tav27'!N45/'Tav27'!N$115*100</f>
        <v>0.85720693407314497</v>
      </c>
      <c r="O45" s="335">
        <f>'Tav27'!O45/'Tav27'!O$115*100</f>
        <v>0.77082469954413591</v>
      </c>
      <c r="P45" s="335">
        <f>'Tav27'!P45/'Tav27'!P$115*100</f>
        <v>1.04703651272737</v>
      </c>
      <c r="Q45" s="335">
        <f>'Tav27'!Q45/'Tav27'!Q$115*100</f>
        <v>0.86498101594296595</v>
      </c>
      <c r="R45" s="335">
        <f>'Tav27'!R45/'Tav27'!R$115*100</f>
        <v>0.92586490939044475</v>
      </c>
      <c r="S45" s="335">
        <f>'Tav27'!S45/'Tav27'!S$115*100</f>
        <v>1.1077169921935266</v>
      </c>
      <c r="T45" s="335">
        <f>'Tav27'!T45/'Tav27'!T$115*100</f>
        <v>0.98916323878465029</v>
      </c>
      <c r="U45" s="335">
        <f>'Tav27'!U45/'Tav27'!U$115*100</f>
        <v>1.1080238547031716</v>
      </c>
      <c r="V45" s="335">
        <f>'Tav27'!V45/'Tav27'!V$115*100</f>
        <v>1.4326740021296505</v>
      </c>
      <c r="W45" s="335">
        <f>'Tav27'!W45/'Tav27'!W$115*100</f>
        <v>1.2197831496622822</v>
      </c>
      <c r="Y45" s="339">
        <f t="shared" si="6"/>
        <v>0.18215894531272681</v>
      </c>
      <c r="Z45" s="339">
        <f t="shared" si="7"/>
        <v>0.32495700993612386</v>
      </c>
      <c r="AA45" s="339">
        <f t="shared" si="8"/>
        <v>0.2306199108776319</v>
      </c>
      <c r="AC45" s="339">
        <f t="shared" si="9"/>
        <v>0.22437491366048157</v>
      </c>
      <c r="AD45" s="339">
        <f t="shared" si="10"/>
        <v>0.44095901915046409</v>
      </c>
      <c r="AE45" s="339">
        <f t="shared" si="11"/>
        <v>0.29972889945151271</v>
      </c>
    </row>
    <row r="46" spans="1:31" x14ac:dyDescent="0.25">
      <c r="A46" s="435" t="s">
        <v>443</v>
      </c>
      <c r="B46" s="435">
        <v>6</v>
      </c>
      <c r="C46" s="448">
        <f>'Tav27'!C46/'Tav27'!C$115*100</f>
        <v>9.2392248527251766E-2</v>
      </c>
      <c r="D46" s="448">
        <f>'Tav27'!D46/'Tav27'!D$115*100</f>
        <v>8.0829434349400778E-2</v>
      </c>
      <c r="E46" s="335">
        <f>'Tav27'!E46/'Tav27'!E$115*100</f>
        <v>8.849696544429142E-2</v>
      </c>
      <c r="F46" s="335">
        <f>'Tav27'!F46/'Tav27'!F$115*100</f>
        <v>8.3975731957011968E-2</v>
      </c>
      <c r="G46" s="335">
        <f>'Tav27'!G46/'Tav27'!G$115*100</f>
        <v>0.10270706477881299</v>
      </c>
      <c r="H46" s="335">
        <f>'Tav27'!H46/'Tav27'!H$115*100</f>
        <v>9.0338739120412195E-2</v>
      </c>
      <c r="I46" s="335">
        <f>'Tav27'!I46/'Tav27'!I$115*100</f>
        <v>0.10209784197403492</v>
      </c>
      <c r="J46" s="335">
        <f>'Tav27'!J46/'Tav27'!J$115*100</f>
        <v>0.1142975893599335</v>
      </c>
      <c r="K46" s="335">
        <f>'Tav27'!K46/'Tav27'!K$115*100</f>
        <v>0.10625637538252296</v>
      </c>
      <c r="L46" s="335">
        <f>'Tav27'!L46/'Tav27'!L$115*100</f>
        <v>0.10536746904830598</v>
      </c>
      <c r="M46" s="335">
        <f>'Tav27'!M46/'Tav27'!M$115*100</f>
        <v>9.8352594049668063E-2</v>
      </c>
      <c r="N46" s="335">
        <f>'Tav27'!N46/'Tav27'!N$115*100</f>
        <v>0.1029977323886337</v>
      </c>
      <c r="O46" s="335">
        <f>'Tav27'!O46/'Tav27'!O$115*100</f>
        <v>8.7028595109821805E-2</v>
      </c>
      <c r="P46" s="335">
        <f>'Tav27'!P46/'Tav27'!P$115*100</f>
        <v>0.10684046048238469</v>
      </c>
      <c r="Q46" s="335">
        <f>'Tav27'!Q46/'Tav27'!Q$115*100</f>
        <v>9.3782152254868939E-2</v>
      </c>
      <c r="R46" s="335">
        <f>'Tav27'!R46/'Tav27'!R$115*100</f>
        <v>7.907742998352553E-2</v>
      </c>
      <c r="S46" s="335">
        <f>'Tav27'!S46/'Tav27'!S$115*100</f>
        <v>0.10182356752753866</v>
      </c>
      <c r="T46" s="335">
        <f>'Tav27'!T46/'Tav27'!T$115*100</f>
        <v>8.6994812531549046E-2</v>
      </c>
      <c r="U46" s="335">
        <f>'Tav27'!U46/'Tav27'!U$115*100</f>
        <v>9.9959338574139328E-2</v>
      </c>
      <c r="V46" s="335">
        <f>'Tav27'!V46/'Tav27'!V$115*100</f>
        <v>0.12584298667355037</v>
      </c>
      <c r="W46" s="335">
        <f>'Tav27'!W46/'Tav27'!W$115*100</f>
        <v>0.10886953430501244</v>
      </c>
      <c r="Y46" s="339">
        <f t="shared" si="6"/>
        <v>2.0881908590613799E-2</v>
      </c>
      <c r="Z46" s="339">
        <f t="shared" si="7"/>
        <v>2.4019419146011717E-2</v>
      </c>
      <c r="AA46" s="339">
        <f t="shared" si="8"/>
        <v>2.187472177346339E-2</v>
      </c>
      <c r="AC46" s="339">
        <f t="shared" si="9"/>
        <v>7.5670900468875618E-3</v>
      </c>
      <c r="AD46" s="339">
        <f t="shared" si="10"/>
        <v>4.5013552324149594E-2</v>
      </c>
      <c r="AE46" s="339">
        <f t="shared" si="11"/>
        <v>2.0372568860721016E-2</v>
      </c>
    </row>
    <row r="47" spans="1:31" x14ac:dyDescent="0.25">
      <c r="A47" s="435" t="s">
        <v>442</v>
      </c>
      <c r="B47" s="435">
        <v>9</v>
      </c>
      <c r="C47" s="448">
        <f>'Tav27'!C47/'Tav27'!C$115*100</f>
        <v>0.31587093513590347</v>
      </c>
      <c r="D47" s="448">
        <f>'Tav27'!D47/'Tav27'!D$115*100</f>
        <v>0.30777361540733372</v>
      </c>
      <c r="E47" s="335">
        <f>'Tav27'!E47/'Tav27'!E$115*100</f>
        <v>0.31314310849518501</v>
      </c>
      <c r="F47" s="335">
        <f>'Tav27'!F47/'Tav27'!F$115*100</f>
        <v>0.34533840332883575</v>
      </c>
      <c r="G47" s="335">
        <f>'Tav27'!G47/'Tav27'!G$115*100</f>
        <v>0.32829579634656297</v>
      </c>
      <c r="H47" s="335">
        <f>'Tav27'!H47/'Tav27'!H$115*100</f>
        <v>0.3395490539353424</v>
      </c>
      <c r="I47" s="335">
        <f>'Tav27'!I47/'Tav27'!I$115*100</f>
        <v>0.38797179950133265</v>
      </c>
      <c r="J47" s="335">
        <f>'Tav27'!J47/'Tav27'!J$115*100</f>
        <v>0.40315876974231085</v>
      </c>
      <c r="K47" s="335">
        <f>'Tav27'!K47/'Tav27'!K$115*100</f>
        <v>0.39314858891533494</v>
      </c>
      <c r="L47" s="335">
        <f>'Tav27'!L47/'Tav27'!L$115*100</f>
        <v>0.38007551335281797</v>
      </c>
      <c r="M47" s="335">
        <f>'Tav27'!M47/'Tav27'!M$115*100</f>
        <v>0.40816326530612246</v>
      </c>
      <c r="N47" s="335">
        <f>'Tav27'!N47/'Tav27'!N$115*100</f>
        <v>0.38956400395378393</v>
      </c>
      <c r="O47" s="335">
        <f>'Tav27'!O47/'Tav27'!O$115*100</f>
        <v>0.34673297416770277</v>
      </c>
      <c r="P47" s="335">
        <f>'Tav27'!P47/'Tav27'!P$115*100</f>
        <v>0.34723149656775021</v>
      </c>
      <c r="Q47" s="335">
        <f>'Tav27'!Q47/'Tav27'!Q$115*100</f>
        <v>0.34690291270975787</v>
      </c>
      <c r="R47" s="335">
        <f>'Tav27'!R47/'Tav27'!R$115*100</f>
        <v>0.36079077429983525</v>
      </c>
      <c r="S47" s="335">
        <f>'Tav27'!S47/'Tav27'!S$115*100</f>
        <v>0.36101083032490977</v>
      </c>
      <c r="T47" s="335">
        <f>'Tav27'!T47/'Tav27'!T$115*100</f>
        <v>0.36086737050124051</v>
      </c>
      <c r="U47" s="335">
        <f>'Tav27'!U47/'Tav27'!U$115*100</f>
        <v>0.34392789373814042</v>
      </c>
      <c r="V47" s="335">
        <f>'Tav27'!V47/'Tav27'!V$115*100</f>
        <v>0.36784873027653192</v>
      </c>
      <c r="W47" s="335">
        <f>'Tav27'!W47/'Tav27'!W$115*100</f>
        <v>0.35215961606825452</v>
      </c>
      <c r="Y47" s="339">
        <f t="shared" si="6"/>
        <v>-1.6862880561694826E-2</v>
      </c>
      <c r="Z47" s="339">
        <f t="shared" si="7"/>
        <v>6.8378999516221506E-3</v>
      </c>
      <c r="AA47" s="339">
        <f t="shared" si="8"/>
        <v>-8.7077544329859924E-3</v>
      </c>
      <c r="AC47" s="339">
        <f t="shared" si="9"/>
        <v>2.8056958602236948E-2</v>
      </c>
      <c r="AD47" s="339">
        <f t="shared" si="10"/>
        <v>6.0075114869198198E-2</v>
      </c>
      <c r="AE47" s="339">
        <f t="shared" si="11"/>
        <v>3.9016507573069514E-2</v>
      </c>
    </row>
    <row r="48" spans="1:31" x14ac:dyDescent="0.25">
      <c r="A48" s="435" t="s">
        <v>441</v>
      </c>
      <c r="B48" s="435">
        <v>7</v>
      </c>
      <c r="C48" s="448">
        <f>'Tav27'!C48/'Tav27'!C$115*100</f>
        <v>0.26691094018983841</v>
      </c>
      <c r="D48" s="448">
        <f>'Tav27'!D48/'Tav27'!D$115*100</f>
        <v>0.28134860802387573</v>
      </c>
      <c r="E48" s="335">
        <f>'Tav27'!E48/'Tav27'!E$115*100</f>
        <v>0.27177470453010205</v>
      </c>
      <c r="F48" s="335">
        <f>'Tav27'!F48/'Tav27'!F$115*100</f>
        <v>0.32080616702678733</v>
      </c>
      <c r="G48" s="335">
        <f>'Tav27'!G48/'Tav27'!G$115*100</f>
        <v>0.34480228890030079</v>
      </c>
      <c r="H48" s="335">
        <f>'Tav27'!H48/'Tav27'!H$115*100</f>
        <v>0.32895761555570785</v>
      </c>
      <c r="I48" s="335">
        <f>'Tav27'!I48/'Tav27'!I$115*100</f>
        <v>0.32241423781274181</v>
      </c>
      <c r="J48" s="335">
        <f>'Tav27'!J48/'Tav27'!J$115*100</f>
        <v>0.32834580216126352</v>
      </c>
      <c r="K48" s="335">
        <f>'Tav27'!K48/'Tav27'!K$115*100</f>
        <v>0.32443613283463674</v>
      </c>
      <c r="L48" s="335">
        <f>'Tav27'!L48/'Tav27'!L$115*100</f>
        <v>0.29854116230353361</v>
      </c>
      <c r="M48" s="335">
        <f>'Tav27'!M48/'Tav27'!M$115*100</f>
        <v>0.33194000491762971</v>
      </c>
      <c r="N48" s="335">
        <f>'Tav27'!N48/'Tav27'!N$115*100</f>
        <v>0.30982382404000297</v>
      </c>
      <c r="O48" s="335">
        <f>'Tav27'!O48/'Tav27'!O$115*100</f>
        <v>0.25417875397154299</v>
      </c>
      <c r="P48" s="335">
        <f>'Tav27'!P48/'Tav27'!P$115*100</f>
        <v>0.2564171051577232</v>
      </c>
      <c r="Q48" s="335">
        <f>'Tav27'!Q48/'Tav27'!Q$115*100</f>
        <v>0.25494177312003202</v>
      </c>
      <c r="R48" s="335">
        <f>'Tav27'!R48/'Tav27'!R$115*100</f>
        <v>0.20428336079077428</v>
      </c>
      <c r="S48" s="335">
        <f>'Tav27'!S48/'Tav27'!S$115*100</f>
        <v>0.30238513993026628</v>
      </c>
      <c r="T48" s="335">
        <f>'Tav27'!T48/'Tav27'!T$115*100</f>
        <v>0.23843022693831958</v>
      </c>
      <c r="U48" s="335">
        <f>'Tav27'!U48/'Tav27'!U$115*100</f>
        <v>0.28801843317972353</v>
      </c>
      <c r="V48" s="335">
        <f>'Tav27'!V48/'Tav27'!V$115*100</f>
        <v>0.34848827078829336</v>
      </c>
      <c r="W48" s="335">
        <f>'Tav27'!W48/'Tav27'!W$115*100</f>
        <v>0.30883398506932103</v>
      </c>
      <c r="Y48" s="339">
        <f t="shared" si="6"/>
        <v>8.3735072388949255E-2</v>
      </c>
      <c r="Z48" s="339">
        <f t="shared" si="7"/>
        <v>4.6103130858027086E-2</v>
      </c>
      <c r="AA48" s="339">
        <f t="shared" si="8"/>
        <v>7.0403758131001443E-2</v>
      </c>
      <c r="AC48" s="339">
        <f t="shared" si="9"/>
        <v>2.1107492989885124E-2</v>
      </c>
      <c r="AD48" s="339">
        <f t="shared" si="10"/>
        <v>6.7139662764417629E-2</v>
      </c>
      <c r="AE48" s="339">
        <f t="shared" si="11"/>
        <v>3.7059280539218975E-2</v>
      </c>
    </row>
    <row r="49" spans="1:31" x14ac:dyDescent="0.25">
      <c r="A49" s="435" t="s">
        <v>440</v>
      </c>
      <c r="B49" s="435">
        <v>14</v>
      </c>
      <c r="C49" s="448">
        <f>'Tav27'!C49/'Tav27'!C$115*100</f>
        <v>0.22584771862217101</v>
      </c>
      <c r="D49" s="448">
        <f>'Tav27'!D49/'Tav27'!D$115*100</f>
        <v>0.24093389084917535</v>
      </c>
      <c r="E49" s="335">
        <f>'Tav27'!E49/'Tav27'!E$115*100</f>
        <v>0.23092995124812141</v>
      </c>
      <c r="F49" s="335">
        <f>'Tav27'!F49/'Tav27'!F$115*100</f>
        <v>0.19625789041638753</v>
      </c>
      <c r="G49" s="335">
        <f>'Tav27'!G49/'Tav27'!G$115*100</f>
        <v>0.23109089575232925</v>
      </c>
      <c r="H49" s="335">
        <f>'Tav27'!H49/'Tav27'!H$115*100</f>
        <v>0.20809061287046671</v>
      </c>
      <c r="I49" s="335">
        <f>'Tav27'!I49/'Tav27'!I$115*100</f>
        <v>0.22998882297308917</v>
      </c>
      <c r="J49" s="335">
        <f>'Tav27'!J49/'Tav27'!J$115*100</f>
        <v>0.23898586866167915</v>
      </c>
      <c r="K49" s="335">
        <f>'Tav27'!K49/'Tav27'!K$115*100</f>
        <v>0.23305565000566703</v>
      </c>
      <c r="L49" s="335">
        <f>'Tav27'!L49/'Tav27'!L$115*100</f>
        <v>0.18690182009759035</v>
      </c>
      <c r="M49" s="335">
        <f>'Tav27'!M49/'Tav27'!M$115*100</f>
        <v>0.20162281780181954</v>
      </c>
      <c r="N49" s="335">
        <f>'Tav27'!N49/'Tav27'!N$115*100</f>
        <v>0.19187480791753536</v>
      </c>
      <c r="O49" s="335">
        <f>'Tav27'!O49/'Tav27'!O$115*100</f>
        <v>0.19892250310816409</v>
      </c>
      <c r="P49" s="335">
        <f>'Tav27'!P49/'Tav27'!P$115*100</f>
        <v>0.14957664467533854</v>
      </c>
      <c r="Q49" s="335">
        <f>'Tav27'!Q49/'Tav27'!Q$115*100</f>
        <v>0.18210126651430861</v>
      </c>
      <c r="R49" s="335">
        <f>'Tav27'!R49/'Tav27'!R$115*100</f>
        <v>0.19439868204283361</v>
      </c>
      <c r="S49" s="335">
        <f>'Tav27'!S49/'Tav27'!S$115*100</f>
        <v>0.12342250609398624</v>
      </c>
      <c r="T49" s="335">
        <f>'Tav27'!T49/'Tav27'!T$115*100</f>
        <v>0.16969358493808331</v>
      </c>
      <c r="U49" s="335">
        <f>'Tav27'!U49/'Tav27'!U$115*100</f>
        <v>0.20500135538086203</v>
      </c>
      <c r="V49" s="335">
        <f>'Tav27'!V49/'Tav27'!V$115*100</f>
        <v>0.14197670291374917</v>
      </c>
      <c r="W49" s="335">
        <f>'Tav27'!W49/'Tav27'!W$115*100</f>
        <v>0.18330074653394951</v>
      </c>
      <c r="Y49" s="339">
        <f t="shared" si="6"/>
        <v>1.0602673338028418E-2</v>
      </c>
      <c r="Z49" s="339">
        <f t="shared" si="7"/>
        <v>1.8554196819762933E-2</v>
      </c>
      <c r="AA49" s="339">
        <f t="shared" si="8"/>
        <v>1.3607161595866196E-2</v>
      </c>
      <c r="AC49" s="339">
        <f t="shared" si="9"/>
        <v>-2.0846363241308979E-2</v>
      </c>
      <c r="AD49" s="339">
        <f t="shared" si="10"/>
        <v>-9.8957187935426183E-2</v>
      </c>
      <c r="AE49" s="339">
        <f t="shared" si="11"/>
        <v>-4.7629204714171897E-2</v>
      </c>
    </row>
    <row r="50" spans="1:31" x14ac:dyDescent="0.25">
      <c r="A50" s="435" t="s">
        <v>439</v>
      </c>
      <c r="B50" s="435">
        <v>13</v>
      </c>
      <c r="C50" s="448">
        <f>'Tav27'!C50/'Tav27'!C$115*100</f>
        <v>0.73834831088017439</v>
      </c>
      <c r="D50" s="448">
        <f>'Tav27'!D50/'Tav27'!D$115*100</f>
        <v>0.69948548956212209</v>
      </c>
      <c r="E50" s="335">
        <f>'Tav27'!E50/'Tav27'!E$115*100</f>
        <v>0.72525619609670777</v>
      </c>
      <c r="F50" s="335">
        <f>'Tav27'!F50/'Tav27'!F$115*100</f>
        <v>0.72087032826019271</v>
      </c>
      <c r="G50" s="335">
        <f>'Tav27'!G50/'Tav27'!G$115*100</f>
        <v>0.7226175629080771</v>
      </c>
      <c r="H50" s="335">
        <f>'Tav27'!H50/'Tav27'!H$115*100</f>
        <v>0.72146386138922292</v>
      </c>
      <c r="I50" s="335">
        <f>'Tav27'!I50/'Tav27'!I$115*100</f>
        <v>0.64482847562548362</v>
      </c>
      <c r="J50" s="335">
        <f>'Tav27'!J50/'Tav27'!J$115*100</f>
        <v>0.66916043225270161</v>
      </c>
      <c r="K50" s="335">
        <f>'Tav27'!K50/'Tav27'!K$115*100</f>
        <v>0.65312252068457444</v>
      </c>
      <c r="L50" s="335">
        <f>'Tav27'!L50/'Tav27'!L$115*100</f>
        <v>0.59457357534401223</v>
      </c>
      <c r="M50" s="335">
        <f>'Tav27'!M50/'Tav27'!M$115*100</f>
        <v>0.60486845340545858</v>
      </c>
      <c r="N50" s="335">
        <f>'Tav27'!N50/'Tav27'!N$115*100</f>
        <v>0.59805134935335702</v>
      </c>
      <c r="O50" s="335">
        <f>'Tav27'!O50/'Tav27'!O$115*100</f>
        <v>0.58295344660864756</v>
      </c>
      <c r="P50" s="335">
        <f>'Tav27'!P50/'Tav27'!P$115*100</f>
        <v>0.59296455567723494</v>
      </c>
      <c r="Q50" s="335">
        <f>'Tav27'!Q50/'Tav27'!Q$115*100</f>
        <v>0.58636607817607378</v>
      </c>
      <c r="R50" s="335">
        <f>'Tav27'!R50/'Tav27'!R$115*100</f>
        <v>0.58813838550247122</v>
      </c>
      <c r="S50" s="335">
        <f>'Tav27'!S50/'Tav27'!S$115*100</f>
        <v>0.54923015211823878</v>
      </c>
      <c r="T50" s="335">
        <f>'Tav27'!T50/'Tav27'!T$115*100</f>
        <v>0.5745953667207252</v>
      </c>
      <c r="U50" s="335">
        <f>'Tav27'!U50/'Tav27'!U$115*100</f>
        <v>0.48624288425047441</v>
      </c>
      <c r="V50" s="335">
        <f>'Tav27'!V50/'Tav27'!V$115*100</f>
        <v>0.42915685198928716</v>
      </c>
      <c r="W50" s="335">
        <f>'Tav27'!W50/'Tav27'!W$115*100</f>
        <v>0.46658371845005331</v>
      </c>
      <c r="Y50" s="339">
        <f t="shared" si="6"/>
        <v>-0.10189550125199681</v>
      </c>
      <c r="Z50" s="339">
        <f t="shared" si="7"/>
        <v>-0.12007330012895162</v>
      </c>
      <c r="AA50" s="339">
        <f t="shared" si="8"/>
        <v>-0.10801164827067189</v>
      </c>
      <c r="AC50" s="339">
        <f t="shared" si="9"/>
        <v>-0.25210542662969998</v>
      </c>
      <c r="AD50" s="339">
        <f t="shared" si="10"/>
        <v>-0.27032863757283493</v>
      </c>
      <c r="AE50" s="339">
        <f t="shared" si="11"/>
        <v>-0.25867247764665446</v>
      </c>
    </row>
    <row r="51" spans="1:31" x14ac:dyDescent="0.25">
      <c r="A51" s="435" t="s">
        <v>438</v>
      </c>
      <c r="B51" s="435">
        <v>7</v>
      </c>
      <c r="C51" s="448">
        <f>'Tav27'!C51/'Tav27'!C$115*100</f>
        <v>0.23216513732488905</v>
      </c>
      <c r="D51" s="448">
        <f>'Tav27'!D51/'Tav27'!D$115*100</f>
        <v>0.35440598137814183</v>
      </c>
      <c r="E51" s="335">
        <f>'Tav27'!E51/'Tav27'!E$115*100</f>
        <v>0.27334565657940901</v>
      </c>
      <c r="F51" s="335">
        <f>'Tav27'!F51/'Tav27'!F$115*100</f>
        <v>0.22362076936867237</v>
      </c>
      <c r="G51" s="335">
        <f>'Tav27'!G51/'Tav27'!G$115*100</f>
        <v>0.33930012471572152</v>
      </c>
      <c r="H51" s="335">
        <f>'Tav27'!H51/'Tav27'!H$115*100</f>
        <v>0.26291688212975134</v>
      </c>
      <c r="I51" s="335">
        <f>'Tav27'!I51/'Tav27'!I$115*100</f>
        <v>0.1880749720574327</v>
      </c>
      <c r="J51" s="335">
        <f>'Tav27'!J51/'Tav27'!J$115*100</f>
        <v>0.28470490440565255</v>
      </c>
      <c r="K51" s="335">
        <f>'Tav27'!K51/'Tav27'!K$115*100</f>
        <v>0.22101326079564773</v>
      </c>
      <c r="L51" s="335">
        <f>'Tav27'!L51/'Tav27'!L$115*100</f>
        <v>0.22955055756952372</v>
      </c>
      <c r="M51" s="335">
        <f>'Tav27'!M51/'Tav27'!M$115*100</f>
        <v>0.34423407917383825</v>
      </c>
      <c r="N51" s="335">
        <f>'Tav27'!N51/'Tav27'!N$115*100</f>
        <v>0.26829248033490877</v>
      </c>
      <c r="O51" s="335">
        <f>'Tav27'!O51/'Tav27'!O$115*100</f>
        <v>0.17682000276281254</v>
      </c>
      <c r="P51" s="335">
        <f>'Tav27'!P51/'Tav27'!P$115*100</f>
        <v>0.28312722027831938</v>
      </c>
      <c r="Q51" s="335">
        <f>'Tav27'!Q51/'Tav27'!Q$115*100</f>
        <v>0.21305848182174106</v>
      </c>
      <c r="R51" s="335">
        <f>'Tav27'!R51/'Tav27'!R$115*100</f>
        <v>0.20593080724876442</v>
      </c>
      <c r="S51" s="335">
        <f>'Tav27'!S51/'Tav27'!S$115*100</f>
        <v>0.29621401462556696</v>
      </c>
      <c r="T51" s="335">
        <f>'Tav27'!T51/'Tav27'!T$115*100</f>
        <v>0.2373562169070659</v>
      </c>
      <c r="U51" s="335">
        <f>'Tav27'!U51/'Tav27'!U$115*100</f>
        <v>0.25921658986175117</v>
      </c>
      <c r="V51" s="335">
        <f>'Tav27'!V51/'Tav27'!V$115*100</f>
        <v>0.31944758155593556</v>
      </c>
      <c r="W51" s="335">
        <f>'Tav27'!W51/'Tav27'!W$115*100</f>
        <v>0.27995023107003197</v>
      </c>
      <c r="Y51" s="339">
        <f t="shared" si="6"/>
        <v>5.3285782612986748E-2</v>
      </c>
      <c r="Z51" s="339">
        <f t="shared" si="7"/>
        <v>2.3233566930368599E-2</v>
      </c>
      <c r="AA51" s="339">
        <f t="shared" si="8"/>
        <v>4.2594014162966071E-2</v>
      </c>
      <c r="AC51" s="339">
        <f t="shared" si="9"/>
        <v>2.7051452536862114E-2</v>
      </c>
      <c r="AD51" s="339">
        <f t="shared" si="10"/>
        <v>-3.4958399822206276E-2</v>
      </c>
      <c r="AE51" s="339">
        <f t="shared" si="11"/>
        <v>6.6045744906229609E-3</v>
      </c>
    </row>
    <row r="52" spans="1:31" x14ac:dyDescent="0.25">
      <c r="A52" s="435" t="s">
        <v>437</v>
      </c>
      <c r="B52" s="435">
        <v>12</v>
      </c>
      <c r="C52" s="448">
        <f>'Tav27'!C52/'Tav27'!C$115*100</f>
        <v>1.4158914667466873</v>
      </c>
      <c r="D52" s="448">
        <f>'Tav27'!D52/'Tav27'!D$115*100</f>
        <v>1.551303374628884</v>
      </c>
      <c r="E52" s="335">
        <f>'Tav27'!E52/'Tav27'!E$115*100</f>
        <v>1.4615090565385642</v>
      </c>
      <c r="F52" s="335">
        <f>'Tav27'!F52/'Tav27'!F$115*100</f>
        <v>1.3398375211118763</v>
      </c>
      <c r="G52" s="335">
        <f>'Tav27'!G52/'Tav27'!G$115*100</f>
        <v>1.3847113197857823</v>
      </c>
      <c r="H52" s="335">
        <f>'Tav27'!H52/'Tav27'!H$115*100</f>
        <v>1.3550810868061829</v>
      </c>
      <c r="I52" s="335">
        <f>'Tav27'!I52/'Tav27'!I$115*100</f>
        <v>1.3186742326541141</v>
      </c>
      <c r="J52" s="335">
        <f>'Tav27'!J52/'Tav27'!J$115*100</f>
        <v>1.3445552784704904</v>
      </c>
      <c r="K52" s="335">
        <f>'Tav27'!K52/'Tav27'!K$115*100</f>
        <v>1.3274963164456535</v>
      </c>
      <c r="L52" s="335">
        <f>'Tav27'!L52/'Tav27'!L$115*100</f>
        <v>1.462600820361009</v>
      </c>
      <c r="M52" s="335">
        <f>'Tav27'!M52/'Tav27'!M$115*100</f>
        <v>1.4261126137201869</v>
      </c>
      <c r="N52" s="335">
        <f>'Tav27'!N52/'Tav27'!N$115*100</f>
        <v>1.4502745221818907</v>
      </c>
      <c r="O52" s="335">
        <f>'Tav27'!O52/'Tav27'!O$115*100</f>
        <v>1.6093383063959112</v>
      </c>
      <c r="P52" s="335">
        <f>'Tav27'!P52/'Tav27'!P$115*100</f>
        <v>1.5438446539704587</v>
      </c>
      <c r="Q52" s="335">
        <f>'Tav27'!Q52/'Tav27'!Q$115*100</f>
        <v>1.5870125376721995</v>
      </c>
      <c r="R52" s="335">
        <f>'Tav27'!R52/'Tav27'!R$115*100</f>
        <v>1.5107084019769357</v>
      </c>
      <c r="S52" s="335">
        <f>'Tav27'!S52/'Tav27'!S$115*100</f>
        <v>1.5767225153506741</v>
      </c>
      <c r="T52" s="335">
        <f>'Tav27'!T52/'Tav27'!T$115*100</f>
        <v>1.5336863246302721</v>
      </c>
      <c r="U52" s="335">
        <f>'Tav27'!U52/'Tav27'!U$115*100</f>
        <v>1.585795608566007</v>
      </c>
      <c r="V52" s="335">
        <f>'Tav27'!V52/'Tav27'!V$115*100</f>
        <v>1.4326740021296505</v>
      </c>
      <c r="W52" s="335">
        <f>'Tav27'!W52/'Tav27'!W$115*100</f>
        <v>1.5330607891930323</v>
      </c>
      <c r="Y52" s="339">
        <f t="shared" si="6"/>
        <v>7.5087206589071309E-2</v>
      </c>
      <c r="Z52" s="339">
        <f t="shared" si="7"/>
        <v>-0.14404851322102363</v>
      </c>
      <c r="AA52" s="339">
        <f t="shared" si="8"/>
        <v>-6.255354372397548E-4</v>
      </c>
      <c r="AC52" s="339">
        <f t="shared" si="9"/>
        <v>0.16990414181931968</v>
      </c>
      <c r="AD52" s="339">
        <f t="shared" si="10"/>
        <v>-0.11862937249923355</v>
      </c>
      <c r="AE52" s="339">
        <f t="shared" si="11"/>
        <v>7.1551732654468125E-2</v>
      </c>
    </row>
    <row r="53" spans="1:31" x14ac:dyDescent="0.25">
      <c r="A53" s="435" t="s">
        <v>436</v>
      </c>
      <c r="B53" s="435">
        <v>16</v>
      </c>
      <c r="C53" s="448">
        <f>'Tav27'!C53/'Tav27'!C$115*100</f>
        <v>2.1226526841132713</v>
      </c>
      <c r="D53" s="448">
        <f>'Tav27'!D53/'Tav27'!D$115*100</f>
        <v>1.8435328680459484</v>
      </c>
      <c r="E53" s="335">
        <f>'Tav27'!E53/'Tav27'!E$115*100</f>
        <v>2.0286227463383728</v>
      </c>
      <c r="F53" s="335">
        <f>'Tav27'!F53/'Tav27'!F$115*100</f>
        <v>2.0946755611749057</v>
      </c>
      <c r="G53" s="335">
        <f>'Tav27'!G53/'Tav27'!G$115*100</f>
        <v>1.9220893551463576</v>
      </c>
      <c r="H53" s="335">
        <f>'Tav27'!H53/'Tav27'!H$115*100</f>
        <v>2.0360482720379798</v>
      </c>
      <c r="I53" s="335">
        <f>'Tav27'!I53/'Tav27'!I$115*100</f>
        <v>2.1795202476141347</v>
      </c>
      <c r="J53" s="335">
        <f>'Tav27'!J53/'Tav27'!J$115*100</f>
        <v>2.1300914380714882</v>
      </c>
      <c r="K53" s="335">
        <f>'Tav27'!K53/'Tav27'!K$115*100</f>
        <v>2.1626714269522838</v>
      </c>
      <c r="L53" s="335">
        <f>'Tav27'!L53/'Tav27'!L$115*100</f>
        <v>2.1148756287552839</v>
      </c>
      <c r="M53" s="335">
        <f>'Tav27'!M53/'Tav27'!M$115*100</f>
        <v>1.9400049176297025</v>
      </c>
      <c r="N53" s="335">
        <f>'Tav27'!N53/'Tav27'!N$115*100</f>
        <v>2.0558015134021645</v>
      </c>
      <c r="O53" s="335">
        <f>'Tav27'!O53/'Tav27'!O$115*100</f>
        <v>2.0223787815996683</v>
      </c>
      <c r="P53" s="335">
        <f>'Tav27'!P53/'Tav27'!P$115*100</f>
        <v>1.861695023905553</v>
      </c>
      <c r="Q53" s="335">
        <f>'Tav27'!Q53/'Tav27'!Q$115*100</f>
        <v>1.9676041846871044</v>
      </c>
      <c r="R53" s="335">
        <f>'Tav27'!R53/'Tav27'!R$115*100</f>
        <v>1.8995057660626029</v>
      </c>
      <c r="S53" s="335">
        <f>'Tav27'!S53/'Tav27'!S$115*100</f>
        <v>1.8050541516245486</v>
      </c>
      <c r="T53" s="335">
        <f>'Tav27'!T53/'Tav27'!T$115*100</f>
        <v>1.8666294343189165</v>
      </c>
      <c r="U53" s="335">
        <f>'Tav27'!U53/'Tav27'!U$115*100</f>
        <v>1.7653835727839524</v>
      </c>
      <c r="V53" s="335">
        <f>'Tav27'!V53/'Tav27'!V$115*100</f>
        <v>1.6133716240198765</v>
      </c>
      <c r="W53" s="335">
        <f>'Tav27'!W53/'Tav27'!W$115*100</f>
        <v>1.7130287948809102</v>
      </c>
      <c r="Y53" s="339">
        <f t="shared" si="6"/>
        <v>-0.13412219327865049</v>
      </c>
      <c r="Z53" s="339">
        <f t="shared" si="7"/>
        <v>-0.19168252760467208</v>
      </c>
      <c r="AA53" s="339">
        <f t="shared" si="8"/>
        <v>-0.15360063943800628</v>
      </c>
      <c r="AC53" s="339">
        <f t="shared" si="9"/>
        <v>-0.35726911132931893</v>
      </c>
      <c r="AD53" s="339">
        <f t="shared" si="10"/>
        <v>-0.23016124402607185</v>
      </c>
      <c r="AE53" s="339">
        <f t="shared" si="11"/>
        <v>-0.31559395145746261</v>
      </c>
    </row>
    <row r="54" spans="1:31" x14ac:dyDescent="0.25">
      <c r="A54" s="435" t="s">
        <v>435</v>
      </c>
      <c r="B54" s="435">
        <v>3</v>
      </c>
      <c r="C54" s="448">
        <f>'Tav27'!C54/'Tav27'!C$115*100</f>
        <v>0.3000773883791083</v>
      </c>
      <c r="D54" s="448">
        <f>'Tav27'!D54/'Tav27'!D$115*100</f>
        <v>0.29067508121803737</v>
      </c>
      <c r="E54" s="335">
        <f>'Tav27'!E54/'Tav27'!E$115*100</f>
        <v>0.29690993731901322</v>
      </c>
      <c r="F54" s="335">
        <f>'Tav27'!F54/'Tav27'!F$115*100</f>
        <v>0.2972174782748177</v>
      </c>
      <c r="G54" s="335">
        <f>'Tav27'!G54/'Tav27'!G$115*100</f>
        <v>0.30078497542366667</v>
      </c>
      <c r="H54" s="335">
        <f>'Tav27'!H54/'Tav27'!H$115*100</f>
        <v>0.29842935199087889</v>
      </c>
      <c r="I54" s="335">
        <f>'Tav27'!I54/'Tav27'!I$115*100</f>
        <v>0.32456366606482673</v>
      </c>
      <c r="J54" s="335">
        <f>'Tav27'!J54/'Tav27'!J$115*100</f>
        <v>0.30964256026600168</v>
      </c>
      <c r="K54" s="335">
        <f>'Tav27'!K54/'Tav27'!K$115*100</f>
        <v>0.31947750198345232</v>
      </c>
      <c r="L54" s="335">
        <f>'Tav27'!L54/'Tav27'!L$115*100</f>
        <v>0.33868115051241204</v>
      </c>
      <c r="M54" s="335">
        <f>'Tav27'!M54/'Tav27'!M$115*100</f>
        <v>0.26555200393410378</v>
      </c>
      <c r="N54" s="335">
        <f>'Tav27'!N54/'Tav27'!N$115*100</f>
        <v>0.31397695841051243</v>
      </c>
      <c r="O54" s="335">
        <f>'Tav27'!O54/'Tav27'!O$115*100</f>
        <v>0.34811438043928722</v>
      </c>
      <c r="P54" s="335">
        <f>'Tav27'!P54/'Tav27'!P$115*100</f>
        <v>0.29381126632655791</v>
      </c>
      <c r="Q54" s="335">
        <f>'Tav27'!Q54/'Tav27'!Q$115*100</f>
        <v>0.32960329239089858</v>
      </c>
      <c r="R54" s="335">
        <f>'Tav27'!R54/'Tav27'!R$115*100</f>
        <v>0.32948929159802309</v>
      </c>
      <c r="S54" s="335">
        <f>'Tav27'!S54/'Tav27'!S$115*100</f>
        <v>0.29312845197321735</v>
      </c>
      <c r="T54" s="335">
        <f>'Tav27'!T54/'Tav27'!T$115*100</f>
        <v>0.31683295921983912</v>
      </c>
      <c r="U54" s="335">
        <f>'Tav27'!U54/'Tav27'!U$115*100</f>
        <v>0.39644890214150175</v>
      </c>
      <c r="V54" s="335">
        <f>'Tav27'!V54/'Tav27'!V$115*100</f>
        <v>0.27749991933141877</v>
      </c>
      <c r="W54" s="335">
        <f>'Tav27'!W54/'Tav27'!W$115*100</f>
        <v>0.35549235691432635</v>
      </c>
      <c r="Y54" s="339">
        <f t="shared" si="6"/>
        <v>6.6959610543478654E-2</v>
      </c>
      <c r="Z54" s="339">
        <f t="shared" si="7"/>
        <v>-1.5628532641798587E-2</v>
      </c>
      <c r="AA54" s="339">
        <f t="shared" si="8"/>
        <v>3.865939769448723E-2</v>
      </c>
      <c r="AC54" s="339">
        <f t="shared" si="9"/>
        <v>9.6371513762393446E-2</v>
      </c>
      <c r="AD54" s="339">
        <f t="shared" si="10"/>
        <v>-1.3175161886618603E-2</v>
      </c>
      <c r="AE54" s="339">
        <f t="shared" si="11"/>
        <v>5.8582419595313129E-2</v>
      </c>
    </row>
    <row r="55" spans="1:31" x14ac:dyDescent="0.25">
      <c r="A55" s="435" t="s">
        <v>434</v>
      </c>
      <c r="B55" s="435">
        <v>9</v>
      </c>
      <c r="C55" s="448">
        <f>'Tav27'!C55/'Tav27'!C$115*100</f>
        <v>0.54961542713647205</v>
      </c>
      <c r="D55" s="448">
        <f>'Tav27'!D55/'Tav27'!D$115*100</f>
        <v>0.67927813097477197</v>
      </c>
      <c r="E55" s="335">
        <f>'Tav27'!E55/'Tav27'!E$115*100</f>
        <v>0.59329622395492421</v>
      </c>
      <c r="F55" s="335">
        <f>'Tav27'!F55/'Tav27'!F$115*100</f>
        <v>0.57367691044790203</v>
      </c>
      <c r="G55" s="335">
        <f>'Tav27'!G55/'Tav27'!G$115*100</f>
        <v>0.64925537378035358</v>
      </c>
      <c r="H55" s="335">
        <f>'Tav27'!H55/'Tav27'!H$115*100</f>
        <v>0.59935080712990707</v>
      </c>
      <c r="I55" s="335">
        <f>'Tav27'!I55/'Tav27'!I$115*100</f>
        <v>0.5674490585504256</v>
      </c>
      <c r="J55" s="335">
        <f>'Tav27'!J55/'Tav27'!J$115*100</f>
        <v>0.68162926018287606</v>
      </c>
      <c r="K55" s="335">
        <f>'Tav27'!K55/'Tav27'!K$115*100</f>
        <v>0.60636971551626428</v>
      </c>
      <c r="L55" s="335">
        <f>'Tav27'!L55/'Tav27'!L$115*100</f>
        <v>0.57450358123957301</v>
      </c>
      <c r="M55" s="335">
        <f>'Tav27'!M55/'Tav27'!M$115*100</f>
        <v>0.65158593557905087</v>
      </c>
      <c r="N55" s="335">
        <f>'Tav27'!N55/'Tav27'!N$115*100</f>
        <v>0.60054322997566267</v>
      </c>
      <c r="O55" s="335">
        <f>'Tav27'!O55/'Tav27'!O$115*100</f>
        <v>0.59262329050973894</v>
      </c>
      <c r="P55" s="335">
        <f>'Tav27'!P55/'Tav27'!P$115*100</f>
        <v>0.70781805069579851</v>
      </c>
      <c r="Q55" s="335">
        <f>'Tav27'!Q55/'Tav27'!Q$115*100</f>
        <v>0.63189139480465084</v>
      </c>
      <c r="R55" s="335">
        <f>'Tav27'!R55/'Tav27'!R$115*100</f>
        <v>0.58813838550247122</v>
      </c>
      <c r="S55" s="335">
        <f>'Tav27'!S55/'Tav27'!S$115*100</f>
        <v>0.69733715943102226</v>
      </c>
      <c r="T55" s="335">
        <f>'Tav27'!T55/'Tav27'!T$115*100</f>
        <v>0.62614784822090241</v>
      </c>
      <c r="U55" s="335">
        <f>'Tav27'!U55/'Tav27'!U$115*100</f>
        <v>0.64041745730550281</v>
      </c>
      <c r="V55" s="335">
        <f>'Tav27'!V55/'Tav27'!V$115*100</f>
        <v>0.8550869607305347</v>
      </c>
      <c r="W55" s="335">
        <f>'Tav27'!W55/'Tav27'!W$115*100</f>
        <v>0.71431745467472452</v>
      </c>
      <c r="Y55" s="339">
        <f t="shared" si="6"/>
        <v>5.2279071803031596E-2</v>
      </c>
      <c r="Z55" s="339">
        <f t="shared" si="7"/>
        <v>0.15774980129951244</v>
      </c>
      <c r="AA55" s="339">
        <f t="shared" si="8"/>
        <v>8.8169606453822102E-2</v>
      </c>
      <c r="AC55" s="339">
        <f t="shared" si="9"/>
        <v>9.0802030169030767E-2</v>
      </c>
      <c r="AD55" s="339">
        <f t="shared" si="10"/>
        <v>0.17580882975576273</v>
      </c>
      <c r="AE55" s="339">
        <f t="shared" si="11"/>
        <v>0.12102123071980031</v>
      </c>
    </row>
    <row r="56" spans="1:31" x14ac:dyDescent="0.25">
      <c r="A56" s="435" t="s">
        <v>433</v>
      </c>
      <c r="B56" s="435">
        <v>3</v>
      </c>
      <c r="C56" s="448">
        <f>'Tav27'!C56/'Tav27'!C$115*100</f>
        <v>0.37114834878468655</v>
      </c>
      <c r="D56" s="448">
        <f>'Tav27'!D56/'Tav27'!D$115*100</f>
        <v>0.32020891299954923</v>
      </c>
      <c r="E56" s="335">
        <f>'Tav27'!E56/'Tav27'!E$115*100</f>
        <v>0.35398786177716568</v>
      </c>
      <c r="F56" s="335">
        <f>'Tav27'!F56/'Tav27'!F$115*100</f>
        <v>0.37836256758159326</v>
      </c>
      <c r="G56" s="335">
        <f>'Tav27'!G56/'Tav27'!G$115*100</f>
        <v>0.32646174161836988</v>
      </c>
      <c r="H56" s="335">
        <f>'Tav27'!H56/'Tav27'!H$115*100</f>
        <v>0.36073193069461146</v>
      </c>
      <c r="I56" s="335">
        <f>'Tav27'!I56/'Tav27'!I$115*100</f>
        <v>0.4019430831398848</v>
      </c>
      <c r="J56" s="335">
        <f>'Tav27'!J56/'Tav27'!J$115*100</f>
        <v>0.3761429758935993</v>
      </c>
      <c r="K56" s="335">
        <f>'Tav27'!K56/'Tav27'!K$115*100</f>
        <v>0.39314858891533494</v>
      </c>
      <c r="L56" s="335">
        <f>'Tav27'!L56/'Tav27'!L$115*100</f>
        <v>0.39011051040503758</v>
      </c>
      <c r="M56" s="335">
        <f>'Tav27'!M56/'Tav27'!M$115*100</f>
        <v>0.41308089500860579</v>
      </c>
      <c r="N56" s="335">
        <f>'Tav27'!N56/'Tav27'!N$115*100</f>
        <v>0.39787027269480274</v>
      </c>
      <c r="O56" s="335">
        <f>'Tav27'!O56/'Tav27'!O$115*100</f>
        <v>0.31910484873601325</v>
      </c>
      <c r="P56" s="335">
        <f>'Tav27'!P56/'Tav27'!P$115*100</f>
        <v>0.38729666924864448</v>
      </c>
      <c r="Q56" s="335">
        <f>'Tav27'!Q56/'Tav27'!Q$115*100</f>
        <v>0.34235038104690019</v>
      </c>
      <c r="R56" s="335">
        <f>'Tav27'!R56/'Tav27'!R$115*100</f>
        <v>0.34266886326194396</v>
      </c>
      <c r="S56" s="335">
        <f>'Tav27'!S56/'Tav27'!S$115*100</f>
        <v>0.36409639297725943</v>
      </c>
      <c r="T56" s="335">
        <f>'Tav27'!T56/'Tav27'!T$115*100</f>
        <v>0.35012727018870354</v>
      </c>
      <c r="U56" s="335">
        <f>'Tav27'!U56/'Tav27'!U$115*100</f>
        <v>0.37611818921116835</v>
      </c>
      <c r="V56" s="335">
        <f>'Tav27'!V56/'Tav27'!V$115*100</f>
        <v>0.35816850053241261</v>
      </c>
      <c r="W56" s="335">
        <f>'Tav27'!W56/'Tav27'!W$115*100</f>
        <v>0.36993423391397084</v>
      </c>
      <c r="Y56" s="339">
        <f t="shared" si="6"/>
        <v>3.3449325949224396E-2</v>
      </c>
      <c r="Z56" s="339">
        <f t="shared" si="7"/>
        <v>-5.9278924448468162E-3</v>
      </c>
      <c r="AA56" s="339">
        <f t="shared" si="8"/>
        <v>1.9806963725267301E-2</v>
      </c>
      <c r="AC56" s="339">
        <f t="shared" si="9"/>
        <v>4.9698404264817975E-3</v>
      </c>
      <c r="AD56" s="339">
        <f t="shared" si="10"/>
        <v>3.7959587532863381E-2</v>
      </c>
      <c r="AE56" s="339">
        <f t="shared" si="11"/>
        <v>1.5946372136805165E-2</v>
      </c>
    </row>
    <row r="57" spans="1:31" x14ac:dyDescent="0.25">
      <c r="A57" s="435" t="s">
        <v>432</v>
      </c>
      <c r="B57" s="435">
        <v>9</v>
      </c>
      <c r="C57" s="448">
        <f>'Tav27'!C57/'Tav27'!C$115*100</f>
        <v>0.56067090986622858</v>
      </c>
      <c r="D57" s="448">
        <f>'Tav27'!D57/'Tav27'!D$115*100</f>
        <v>0.55803397945067068</v>
      </c>
      <c r="E57" s="335">
        <f>'Tav27'!E57/'Tav27'!E$115*100</f>
        <v>0.55978258023637595</v>
      </c>
      <c r="F57" s="335">
        <f>'Tav27'!F57/'Tav27'!F$115*100</f>
        <v>0.55763660209656274</v>
      </c>
      <c r="G57" s="335">
        <f>'Tav27'!G57/'Tav27'!G$115*100</f>
        <v>0.71711539872349794</v>
      </c>
      <c r="H57" s="335">
        <f>'Tav27'!H57/'Tav27'!H$115*100</f>
        <v>0.61181132287065365</v>
      </c>
      <c r="I57" s="335">
        <f>'Tav27'!I57/'Tav27'!I$115*100</f>
        <v>0.63300662023901644</v>
      </c>
      <c r="J57" s="335">
        <f>'Tav27'!J57/'Tav27'!J$115*100</f>
        <v>0.77930174563591026</v>
      </c>
      <c r="K57" s="335">
        <f>'Tav27'!K57/'Tav27'!K$115*100</f>
        <v>0.68287430579168085</v>
      </c>
      <c r="L57" s="335">
        <f>'Tav27'!L57/'Tav27'!L$115*100</f>
        <v>0.62844169039525344</v>
      </c>
      <c r="M57" s="335">
        <f>'Tav27'!M57/'Tav27'!M$115*100</f>
        <v>0.73764445537251044</v>
      </c>
      <c r="N57" s="335">
        <f>'Tav27'!N57/'Tav27'!N$115*100</f>
        <v>0.66533212615560966</v>
      </c>
      <c r="O57" s="335">
        <f>'Tav27'!O57/'Tav27'!O$115*100</f>
        <v>0.52217157065893083</v>
      </c>
      <c r="P57" s="335">
        <f>'Tav27'!P57/'Tav27'!P$115*100</f>
        <v>0.64104276289430806</v>
      </c>
      <c r="Q57" s="335">
        <f>'Tav27'!Q57/'Tav27'!Q$115*100</f>
        <v>0.56269291352921358</v>
      </c>
      <c r="R57" s="335">
        <f>'Tav27'!R57/'Tav27'!R$115*100</f>
        <v>0.57990115321252056</v>
      </c>
      <c r="S57" s="335">
        <f>'Tav27'!S57/'Tav27'!S$115*100</f>
        <v>0.66339597025517605</v>
      </c>
      <c r="T57" s="335">
        <f>'Tav27'!T57/'Tav27'!T$115*100</f>
        <v>0.60896368772084331</v>
      </c>
      <c r="U57" s="335">
        <f>'Tav27'!U57/'Tav27'!U$115*100</f>
        <v>0.69971537001897532</v>
      </c>
      <c r="V57" s="335">
        <f>'Tav27'!V57/'Tav27'!V$115*100</f>
        <v>0.72924397405698427</v>
      </c>
      <c r="W57" s="335">
        <f>'Tav27'!W57/'Tav27'!W$115*100</f>
        <v>0.70987380021329538</v>
      </c>
      <c r="Y57" s="339">
        <f t="shared" si="6"/>
        <v>0.11981421680645477</v>
      </c>
      <c r="Z57" s="339">
        <f t="shared" si="7"/>
        <v>6.5848003801808219E-2</v>
      </c>
      <c r="AA57" s="339">
        <f t="shared" si="8"/>
        <v>0.10091011249245208</v>
      </c>
      <c r="AC57" s="339">
        <f t="shared" si="9"/>
        <v>0.13904446015274674</v>
      </c>
      <c r="AD57" s="339">
        <f t="shared" si="10"/>
        <v>0.17120999460631359</v>
      </c>
      <c r="AE57" s="339">
        <f t="shared" si="11"/>
        <v>0.15009121997691943</v>
      </c>
    </row>
    <row r="58" spans="1:31" x14ac:dyDescent="0.25">
      <c r="A58" s="435" t="s">
        <v>431</v>
      </c>
      <c r="B58" s="435">
        <v>11</v>
      </c>
      <c r="C58" s="448">
        <f>'Tav27'!C58/'Tav27'!C$115*100</f>
        <v>0.44853672789298293</v>
      </c>
      <c r="D58" s="448">
        <f>'Tav27'!D58/'Tav27'!D$115*100</f>
        <v>0.35285156917911492</v>
      </c>
      <c r="E58" s="335">
        <f>'Tav27'!E58/'Tav27'!E$115*100</f>
        <v>0.41630229306634131</v>
      </c>
      <c r="F58" s="335">
        <f>'Tav27'!F58/'Tav27'!F$115*100</f>
        <v>0.45195927648773854</v>
      </c>
      <c r="G58" s="335">
        <f>'Tav27'!G58/'Tav27'!G$115*100</f>
        <v>0.38148338346416261</v>
      </c>
      <c r="H58" s="335">
        <f>'Tav27'!H58/'Tav27'!H$115*100</f>
        <v>0.42801871569464256</v>
      </c>
      <c r="I58" s="335">
        <f>'Tav27'!I58/'Tav27'!I$115*100</f>
        <v>0.46212707419826327</v>
      </c>
      <c r="J58" s="335">
        <f>'Tav27'!J58/'Tav27'!J$115*100</f>
        <v>0.30340814630091439</v>
      </c>
      <c r="K58" s="335">
        <f>'Tav27'!K58/'Tav27'!K$115*100</f>
        <v>0.40802448146888814</v>
      </c>
      <c r="L58" s="335">
        <f>'Tav27'!L58/'Tav27'!L$115*100</f>
        <v>0.42774174935086112</v>
      </c>
      <c r="M58" s="335">
        <f>'Tav27'!M58/'Tav27'!M$115*100</f>
        <v>0.34915170887632158</v>
      </c>
      <c r="N58" s="335">
        <f>'Tav27'!N58/'Tav27'!N$115*100</f>
        <v>0.4011927801912103</v>
      </c>
      <c r="O58" s="335">
        <f>'Tav27'!O58/'Tav27'!O$115*100</f>
        <v>0.27904406686006356</v>
      </c>
      <c r="P58" s="335">
        <f>'Tav27'!P58/'Tav27'!P$115*100</f>
        <v>0.23504901306124629</v>
      </c>
      <c r="Q58" s="335">
        <f>'Tav27'!Q58/'Tav27'!Q$115*100</f>
        <v>0.26404683644574745</v>
      </c>
      <c r="R58" s="335">
        <f>'Tav27'!R58/'Tav27'!R$115*100</f>
        <v>0.37067545304777594</v>
      </c>
      <c r="S58" s="335">
        <f>'Tav27'!S58/'Tav27'!S$115*100</f>
        <v>0.30547070258261594</v>
      </c>
      <c r="T58" s="335">
        <f>'Tav27'!T58/'Tav27'!T$115*100</f>
        <v>0.34797925012619618</v>
      </c>
      <c r="U58" s="335">
        <f>'Tav27'!U58/'Tav27'!U$115*100</f>
        <v>0.32529140688533481</v>
      </c>
      <c r="V58" s="335">
        <f>'Tav27'!V58/'Tav27'!V$115*100</f>
        <v>0.31299409505985609</v>
      </c>
      <c r="W58" s="335">
        <f>'Tav27'!W58/'Tav27'!W$115*100</f>
        <v>0.32105403483825101</v>
      </c>
      <c r="Y58" s="339">
        <f t="shared" si="6"/>
        <v>-4.5384046162441127E-2</v>
      </c>
      <c r="Z58" s="339">
        <f t="shared" si="7"/>
        <v>7.5233924772401539E-3</v>
      </c>
      <c r="AA58" s="339">
        <f t="shared" si="8"/>
        <v>-2.692521528794517E-2</v>
      </c>
      <c r="AC58" s="339">
        <f t="shared" si="9"/>
        <v>-0.12324532100764812</v>
      </c>
      <c r="AD58" s="339">
        <f t="shared" si="10"/>
        <v>-3.9857474119258829E-2</v>
      </c>
      <c r="AE58" s="339">
        <f t="shared" si="11"/>
        <v>-9.5248258228090299E-2</v>
      </c>
    </row>
    <row r="59" spans="1:31" x14ac:dyDescent="0.25">
      <c r="A59" s="435" t="s">
        <v>430</v>
      </c>
      <c r="B59" s="435">
        <v>3</v>
      </c>
      <c r="C59" s="448">
        <f>'Tav27'!C59/'Tav27'!C$115*100</f>
        <v>0.39404899158203954</v>
      </c>
      <c r="D59" s="448">
        <f>'Tav27'!D59/'Tav27'!D$115*100</f>
        <v>0.40881040834408466</v>
      </c>
      <c r="E59" s="335">
        <f>'Tav27'!E59/'Tav27'!E$115*100</f>
        <v>0.39902182052396484</v>
      </c>
      <c r="F59" s="335">
        <f>'Tav27'!F59/'Tav27'!F$115*100</f>
        <v>0.43969315833671435</v>
      </c>
      <c r="G59" s="335">
        <f>'Tav27'!G59/'Tav27'!G$115*100</f>
        <v>0.42366664221260364</v>
      </c>
      <c r="H59" s="335">
        <f>'Tav27'!H59/'Tav27'!H$115*100</f>
        <v>0.43424897356501585</v>
      </c>
      <c r="I59" s="335">
        <f>'Tav27'!I59/'Tav27'!I$115*100</f>
        <v>0.44385693405554116</v>
      </c>
      <c r="J59" s="335">
        <f>'Tav27'!J59/'Tav27'!J$115*100</f>
        <v>0.45095594347464668</v>
      </c>
      <c r="K59" s="335">
        <f>'Tav27'!K59/'Tav27'!K$115*100</f>
        <v>0.44627677660659637</v>
      </c>
      <c r="L59" s="335">
        <f>'Tav27'!L59/'Tav27'!L$115*100</f>
        <v>0.49171485555876121</v>
      </c>
      <c r="M59" s="335">
        <f>'Tav27'!M59/'Tav27'!M$115*100</f>
        <v>0.42783378411605605</v>
      </c>
      <c r="N59" s="335">
        <f>'Tav27'!N59/'Tav27'!N$115*100</f>
        <v>0.4701348107416668</v>
      </c>
      <c r="O59" s="335">
        <f>'Tav27'!O59/'Tav27'!O$115*100</f>
        <v>0.39646359994474373</v>
      </c>
      <c r="P59" s="335">
        <f>'Tav27'!P59/'Tav27'!P$115*100</f>
        <v>0.44872993402601563</v>
      </c>
      <c r="Q59" s="335">
        <f>'Tav27'!Q59/'Tav27'!Q$115*100</f>
        <v>0.41428038132005202</v>
      </c>
      <c r="R59" s="335">
        <f>'Tav27'!R59/'Tav27'!R$115*100</f>
        <v>0.46622734761120266</v>
      </c>
      <c r="S59" s="335">
        <f>'Tav27'!S59/'Tav27'!S$115*100</f>
        <v>0.45974883520009879</v>
      </c>
      <c r="T59" s="335">
        <f>'Tav27'!T59/'Tav27'!T$115*100</f>
        <v>0.46397233350159489</v>
      </c>
      <c r="U59" s="335">
        <f>'Tav27'!U59/'Tav27'!U$115*100</f>
        <v>0.48624288425047441</v>
      </c>
      <c r="V59" s="335">
        <f>'Tav27'!V59/'Tav27'!V$115*100</f>
        <v>0.49369171695008229</v>
      </c>
      <c r="W59" s="335">
        <f>'Tav27'!W59/'Tav27'!W$115*100</f>
        <v>0.48880199075719877</v>
      </c>
      <c r="Y59" s="339">
        <f t="shared" si="6"/>
        <v>2.0015536639271747E-2</v>
      </c>
      <c r="Z59" s="339">
        <f t="shared" si="7"/>
        <v>3.39428817499835E-2</v>
      </c>
      <c r="AA59" s="339">
        <f t="shared" si="8"/>
        <v>2.4829657255603876E-2</v>
      </c>
      <c r="AC59" s="339">
        <f t="shared" si="9"/>
        <v>9.2193892668434863E-2</v>
      </c>
      <c r="AD59" s="339">
        <f t="shared" si="10"/>
        <v>8.488130860599763E-2</v>
      </c>
      <c r="AE59" s="339">
        <f t="shared" si="11"/>
        <v>8.9780170233233925E-2</v>
      </c>
    </row>
    <row r="60" spans="1:31" x14ac:dyDescent="0.25">
      <c r="A60" s="435" t="s">
        <v>429</v>
      </c>
      <c r="B60" s="435">
        <v>9</v>
      </c>
      <c r="C60" s="448">
        <f>'Tav27'!C60/'Tav27'!C$115*100</f>
        <v>0.27717674558175531</v>
      </c>
      <c r="D60" s="448">
        <f>'Tav27'!D60/'Tav27'!D$115*100</f>
        <v>0.31554567640246839</v>
      </c>
      <c r="E60" s="335">
        <f>'Tav27'!E60/'Tav27'!E$115*100</f>
        <v>0.29010247843868314</v>
      </c>
      <c r="F60" s="335">
        <f>'Tav27'!F60/'Tav27'!F$115*100</f>
        <v>0.27740297972316313</v>
      </c>
      <c r="G60" s="335">
        <f>'Tav27'!G60/'Tav27'!G$115*100</f>
        <v>0.31178930379282516</v>
      </c>
      <c r="H60" s="335">
        <f>'Tav27'!H60/'Tav27'!H$115*100</f>
        <v>0.28908396518531898</v>
      </c>
      <c r="I60" s="335">
        <f>'Tav27'!I60/'Tav27'!I$115*100</f>
        <v>0.26545438913249075</v>
      </c>
      <c r="J60" s="335">
        <f>'Tav27'!J60/'Tav27'!J$115*100</f>
        <v>0.33042394014962595</v>
      </c>
      <c r="K60" s="335">
        <f>'Tav27'!K60/'Tav27'!K$115*100</f>
        <v>0.28760058936869543</v>
      </c>
      <c r="L60" s="335">
        <f>'Tav27'!L60/'Tav27'!L$115*100</f>
        <v>0.26090992335771002</v>
      </c>
      <c r="M60" s="335">
        <f>'Tav27'!M60/'Tav27'!M$115*100</f>
        <v>0.38603393164494709</v>
      </c>
      <c r="N60" s="335">
        <f>'Tav27'!N60/'Tav27'!N$115*100</f>
        <v>0.30317880904718791</v>
      </c>
      <c r="O60" s="335">
        <f>'Tav27'!O60/'Tav27'!O$115*100</f>
        <v>0.2762812543168946</v>
      </c>
      <c r="P60" s="335">
        <f>'Tav27'!P60/'Tav27'!P$115*100</f>
        <v>0.33921846203157136</v>
      </c>
      <c r="Q60" s="335">
        <f>'Tav27'!Q60/'Tav27'!Q$115*100</f>
        <v>0.29773557075089457</v>
      </c>
      <c r="R60" s="335">
        <f>'Tav27'!R60/'Tav27'!R$115*100</f>
        <v>0.28500823723228996</v>
      </c>
      <c r="S60" s="335">
        <f>'Tav27'!S60/'Tav27'!S$115*100</f>
        <v>0.29312845197321735</v>
      </c>
      <c r="T60" s="335">
        <f>'Tav27'!T60/'Tav27'!T$115*100</f>
        <v>0.28783468837598941</v>
      </c>
      <c r="U60" s="335">
        <f>'Tav27'!U60/'Tav27'!U$115*100</f>
        <v>0.2659934941718623</v>
      </c>
      <c r="V60" s="335">
        <f>'Tav27'!V60/'Tav27'!V$115*100</f>
        <v>0.2710464328353393</v>
      </c>
      <c r="W60" s="335">
        <f>'Tav27'!W60/'Tav27'!W$115*100</f>
        <v>0.26773018130110204</v>
      </c>
      <c r="Y60" s="339">
        <f t="shared" si="6"/>
        <v>-1.9014743060427663E-2</v>
      </c>
      <c r="Z60" s="339">
        <f t="shared" si="7"/>
        <v>-2.2082019137878051E-2</v>
      </c>
      <c r="AA60" s="339">
        <f t="shared" si="8"/>
        <v>-2.0104507074887368E-2</v>
      </c>
      <c r="AC60" s="339">
        <f t="shared" si="9"/>
        <v>-1.1183251409893014E-2</v>
      </c>
      <c r="AD60" s="339">
        <f t="shared" si="10"/>
        <v>-4.4499243567129088E-2</v>
      </c>
      <c r="AE60" s="339">
        <f t="shared" si="11"/>
        <v>-2.2372297137581099E-2</v>
      </c>
    </row>
    <row r="61" spans="1:31" x14ac:dyDescent="0.25">
      <c r="A61" s="435" t="s">
        <v>428</v>
      </c>
      <c r="B61" s="435">
        <v>17</v>
      </c>
      <c r="C61" s="448">
        <f>'Tav27'!C61/'Tav27'!C$115*100</f>
        <v>0.42958447178482867</v>
      </c>
      <c r="D61" s="448">
        <f>'Tav27'!D61/'Tav27'!D$115*100</f>
        <v>0.38549422535868061</v>
      </c>
      <c r="E61" s="335">
        <f>'Tav27'!E61/'Tav27'!E$115*100</f>
        <v>0.41473134101703435</v>
      </c>
      <c r="F61" s="335">
        <f>'Tav27'!F61/'Tav27'!F$115*100</f>
        <v>0.44346734853702952</v>
      </c>
      <c r="G61" s="335">
        <f>'Tav27'!G61/'Tav27'!G$115*100</f>
        <v>0.44017313476634146</v>
      </c>
      <c r="H61" s="335">
        <f>'Tav27'!H61/'Tav27'!H$115*100</f>
        <v>0.44234830879650111</v>
      </c>
      <c r="I61" s="335">
        <f>'Tav27'!I61/'Tav27'!I$115*100</f>
        <v>0.41054079614822453</v>
      </c>
      <c r="J61" s="335">
        <f>'Tav27'!J61/'Tav27'!J$115*100</f>
        <v>0.33873649210307566</v>
      </c>
      <c r="K61" s="335">
        <f>'Tav27'!K61/'Tav27'!K$115*100</f>
        <v>0.38606483055650009</v>
      </c>
      <c r="L61" s="335">
        <f>'Tav27'!L61/'Tav27'!L$115*100</f>
        <v>0.38132988798434536</v>
      </c>
      <c r="M61" s="335">
        <f>'Tav27'!M61/'Tav27'!M$115*100</f>
        <v>0.37619867223998033</v>
      </c>
      <c r="N61" s="335">
        <f>'Tav27'!N61/'Tav27'!N$115*100</f>
        <v>0.37959648146456126</v>
      </c>
      <c r="O61" s="335">
        <f>'Tav27'!O61/'Tav27'!O$115*100</f>
        <v>0.41580328774692638</v>
      </c>
      <c r="P61" s="335">
        <f>'Tav27'!P61/'Tav27'!P$115*100</f>
        <v>0.39798071529688295</v>
      </c>
      <c r="Q61" s="335">
        <f>'Tav27'!Q61/'Tav27'!Q$115*100</f>
        <v>0.40972784965719433</v>
      </c>
      <c r="R61" s="335">
        <f>'Tav27'!R61/'Tav27'!R$115*100</f>
        <v>0.39868204283360786</v>
      </c>
      <c r="S61" s="335">
        <f>'Tav27'!S61/'Tav27'!S$115*100</f>
        <v>0.38878089419605666</v>
      </c>
      <c r="T61" s="335">
        <f>'Tav27'!T61/'Tav27'!T$115*100</f>
        <v>0.39523569150135862</v>
      </c>
      <c r="U61" s="335">
        <f>'Tav27'!U61/'Tav27'!U$115*100</f>
        <v>0.42694497153700189</v>
      </c>
      <c r="V61" s="335">
        <f>'Tav27'!V61/'Tav27'!V$115*100</f>
        <v>0.40979639250104871</v>
      </c>
      <c r="W61" s="335">
        <f>'Tav27'!W61/'Tav27'!W$115*100</f>
        <v>0.4210362602204053</v>
      </c>
      <c r="Y61" s="339">
        <f t="shared" si="6"/>
        <v>2.826292870339403E-2</v>
      </c>
      <c r="Z61" s="339">
        <f t="shared" si="7"/>
        <v>2.1015498304992053E-2</v>
      </c>
      <c r="AA61" s="339">
        <f t="shared" si="8"/>
        <v>2.5800568719046679E-2</v>
      </c>
      <c r="AC61" s="339">
        <f t="shared" si="9"/>
        <v>-2.6395002478267759E-3</v>
      </c>
      <c r="AD61" s="339">
        <f t="shared" si="10"/>
        <v>2.4302167142368103E-2</v>
      </c>
      <c r="AE61" s="339">
        <f t="shared" si="11"/>
        <v>6.3049192033709511E-3</v>
      </c>
    </row>
    <row r="62" spans="1:31" x14ac:dyDescent="0.25">
      <c r="A62" s="435" t="s">
        <v>427</v>
      </c>
      <c r="B62" s="435">
        <v>19</v>
      </c>
      <c r="C62" s="448">
        <f>'Tav27'!C62/'Tav27'!C$115*100</f>
        <v>1.4158914667466873</v>
      </c>
      <c r="D62" s="448">
        <f>'Tav27'!D62/'Tav27'!D$115*100</f>
        <v>1.4766915890755909</v>
      </c>
      <c r="E62" s="335">
        <f>'Tav27'!E62/'Tav27'!E$115*100</f>
        <v>1.4363738237496531</v>
      </c>
      <c r="F62" s="335">
        <f>'Tav27'!F62/'Tav27'!F$115*100</f>
        <v>1.3539907343630582</v>
      </c>
      <c r="G62" s="335">
        <f>'Tav27'!G62/'Tav27'!G$115*100</f>
        <v>1.3902134839703617</v>
      </c>
      <c r="H62" s="335">
        <f>'Tav27'!H62/'Tav27'!H$115*100</f>
        <v>1.3662955509728549</v>
      </c>
      <c r="I62" s="335">
        <f>'Tav27'!I62/'Tav27'!I$115*100</f>
        <v>1.4648353537958902</v>
      </c>
      <c r="J62" s="335">
        <f>'Tav27'!J62/'Tav27'!J$115*100</f>
        <v>1.4068994181213632</v>
      </c>
      <c r="K62" s="335">
        <f>'Tav27'!K62/'Tav27'!K$115*100</f>
        <v>1.4450867052023122</v>
      </c>
      <c r="L62" s="335">
        <f>'Tav27'!L62/'Tav27'!L$115*100</f>
        <v>1.4814164398339209</v>
      </c>
      <c r="M62" s="335">
        <f>'Tav27'!M62/'Tav27'!M$115*100</f>
        <v>1.4629948364888123</v>
      </c>
      <c r="N62" s="335">
        <f>'Tav27'!N62/'Tav27'!N$115*100</f>
        <v>1.4751933284049472</v>
      </c>
      <c r="O62" s="335">
        <f>'Tav27'!O62/'Tav27'!O$115*100</f>
        <v>1.457383616521619</v>
      </c>
      <c r="P62" s="335">
        <f>'Tav27'!P62/'Tav27'!P$115*100</f>
        <v>1.5171345388498625</v>
      </c>
      <c r="Q62" s="335">
        <f>'Tav27'!Q62/'Tav27'!Q$115*100</f>
        <v>1.4777517777636144</v>
      </c>
      <c r="R62" s="335">
        <f>'Tav27'!R62/'Tav27'!R$115*100</f>
        <v>1.3064250411861613</v>
      </c>
      <c r="S62" s="335">
        <f>'Tav27'!S62/'Tav27'!S$115*100</f>
        <v>1.4903267610848838</v>
      </c>
      <c r="T62" s="335">
        <f>'Tav27'!T62/'Tav27'!T$115*100</f>
        <v>1.3704367998797109</v>
      </c>
      <c r="U62" s="335">
        <f>'Tav27'!U62/'Tav27'!U$115*100</f>
        <v>1.1520737327188941</v>
      </c>
      <c r="V62" s="335">
        <f>'Tav27'!V62/'Tav27'!V$115*100</f>
        <v>1.2035752315188279</v>
      </c>
      <c r="W62" s="335">
        <f>'Tav27'!W62/'Tav27'!W$115*100</f>
        <v>1.1697920369712052</v>
      </c>
      <c r="Y62" s="339">
        <f t="shared" si="6"/>
        <v>-0.15435130846726719</v>
      </c>
      <c r="Z62" s="339">
        <f t="shared" si="7"/>
        <v>-0.28675152956605587</v>
      </c>
      <c r="AA62" s="339">
        <f t="shared" si="8"/>
        <v>-0.20064476290850575</v>
      </c>
      <c r="AC62" s="339">
        <f t="shared" si="9"/>
        <v>-0.26381773402779318</v>
      </c>
      <c r="AD62" s="339">
        <f t="shared" si="10"/>
        <v>-0.273116357556763</v>
      </c>
      <c r="AE62" s="339">
        <f t="shared" si="11"/>
        <v>-0.2665817867784479</v>
      </c>
    </row>
    <row r="63" spans="1:31" x14ac:dyDescent="0.25">
      <c r="A63" s="435" t="s">
        <v>426</v>
      </c>
      <c r="B63" s="435">
        <v>3</v>
      </c>
      <c r="C63" s="448">
        <f>'Tav27'!C63/'Tav27'!C$115*100</f>
        <v>4.9102136866876194</v>
      </c>
      <c r="D63" s="448">
        <f>'Tav27'!D63/'Tav27'!D$115*100</f>
        <v>5.0829278908180866</v>
      </c>
      <c r="E63" s="335">
        <f>'Tav27'!E63/'Tav27'!E$115*100</f>
        <v>4.9683976812747748</v>
      </c>
      <c r="F63" s="335">
        <f>'Tav27'!F63/'Tav27'!F$115*100</f>
        <v>4.7413264391459009</v>
      </c>
      <c r="G63" s="335">
        <f>'Tav27'!G63/'Tav27'!G$115*100</f>
        <v>4.8474066466143348</v>
      </c>
      <c r="H63" s="335">
        <f>'Tav27'!H63/'Tav27'!H$115*100</f>
        <v>4.777361735002212</v>
      </c>
      <c r="I63" s="335">
        <f>'Tav27'!I63/'Tav27'!I$115*100</f>
        <v>4.684678875419138</v>
      </c>
      <c r="J63" s="335">
        <f>'Tav27'!J63/'Tav27'!J$115*100</f>
        <v>4.8295926849542807</v>
      </c>
      <c r="K63" s="335">
        <f>'Tav27'!K63/'Tav27'!K$115*100</f>
        <v>4.7340757112093392</v>
      </c>
      <c r="L63" s="335">
        <f>'Tav27'!L63/'Tav27'!L$115*100</f>
        <v>4.5596517856022878</v>
      </c>
      <c r="M63" s="335">
        <f>'Tav27'!M63/'Tav27'!M$115*100</f>
        <v>4.8807474797147776</v>
      </c>
      <c r="N63" s="335">
        <f>'Tav27'!N63/'Tav27'!N$115*100</f>
        <v>4.6681230324525913</v>
      </c>
      <c r="O63" s="335">
        <f>'Tav27'!O63/'Tav27'!O$115*100</f>
        <v>4.354192568034259</v>
      </c>
      <c r="P63" s="335">
        <f>'Tav27'!P63/'Tav27'!P$115*100</f>
        <v>4.5033254093325139</v>
      </c>
      <c r="Q63" s="335">
        <f>'Tav27'!Q63/'Tav27'!Q$115*100</f>
        <v>4.4050296369811255</v>
      </c>
      <c r="R63" s="335">
        <f>'Tav27'!R63/'Tav27'!R$115*100</f>
        <v>4.3756177924217461</v>
      </c>
      <c r="S63" s="335">
        <f>'Tav27'!S63/'Tav27'!S$115*100</f>
        <v>4.5882316640439385</v>
      </c>
      <c r="T63" s="335">
        <f>'Tav27'!T63/'Tav27'!T$115*100</f>
        <v>4.4496235594840456</v>
      </c>
      <c r="U63" s="335">
        <f>'Tav27'!U63/'Tav27'!U$115*100</f>
        <v>4.4337896448902141</v>
      </c>
      <c r="V63" s="335">
        <f>'Tav27'!V63/'Tav27'!V$115*100</f>
        <v>5.001452034461618</v>
      </c>
      <c r="W63" s="335">
        <f>'Tav27'!W63/'Tav27'!W$115*100</f>
        <v>4.6291770351937434</v>
      </c>
      <c r="Y63" s="339">
        <f t="shared" si="6"/>
        <v>5.817185246846801E-2</v>
      </c>
      <c r="Z63" s="339">
        <f t="shared" si="7"/>
        <v>0.41322037041767956</v>
      </c>
      <c r="AA63" s="339">
        <f t="shared" si="8"/>
        <v>0.17955347570969771</v>
      </c>
      <c r="AC63" s="339">
        <f t="shared" si="9"/>
        <v>-0.47642404179740527</v>
      </c>
      <c r="AD63" s="339">
        <f t="shared" si="10"/>
        <v>-8.147585635646859E-2</v>
      </c>
      <c r="AE63" s="339">
        <f t="shared" si="11"/>
        <v>-0.33922064608103142</v>
      </c>
    </row>
    <row r="64" spans="1:31" x14ac:dyDescent="0.25">
      <c r="A64" s="435" t="s">
        <v>425</v>
      </c>
      <c r="B64" s="435">
        <v>8</v>
      </c>
      <c r="C64" s="448">
        <f>'Tav27'!C64/'Tav27'!C$115*100</f>
        <v>0.87338313565077308</v>
      </c>
      <c r="D64" s="448">
        <f>'Tav27'!D64/'Tav27'!D$115*100</f>
        <v>0.87202524365411227</v>
      </c>
      <c r="E64" s="335">
        <f>'Tav27'!E64/'Tav27'!E$115*100</f>
        <v>0.87292568873156096</v>
      </c>
      <c r="F64" s="335">
        <f>'Tav27'!F64/'Tav27'!F$115*100</f>
        <v>0.86523310342224691</v>
      </c>
      <c r="G64" s="335">
        <f>'Tav27'!G64/'Tav27'!G$115*100</f>
        <v>0.85466950333797953</v>
      </c>
      <c r="H64" s="335">
        <f>'Tav27'!H64/'Tav27'!H$115*100</f>
        <v>0.86164466347262103</v>
      </c>
      <c r="I64" s="335">
        <f>'Tav27'!I64/'Tav27'!I$115*100</f>
        <v>0.9199552918923567</v>
      </c>
      <c r="J64" s="335">
        <f>'Tav27'!J64/'Tav27'!J$115*100</f>
        <v>0.86242726517040735</v>
      </c>
      <c r="K64" s="335">
        <f>'Tav27'!K64/'Tav27'!K$115*100</f>
        <v>0.9003456874079111</v>
      </c>
      <c r="L64" s="335">
        <f>'Tav27'!L64/'Tav27'!L$115*100</f>
        <v>0.94203534827711644</v>
      </c>
      <c r="M64" s="335">
        <f>'Tav27'!M64/'Tav27'!M$115*100</f>
        <v>0.95156134743053844</v>
      </c>
      <c r="N64" s="335">
        <f>'Tav27'!N64/'Tav27'!N$115*100</f>
        <v>0.94525338272794468</v>
      </c>
      <c r="O64" s="335">
        <f>'Tav27'!O64/'Tav27'!O$115*100</f>
        <v>0.95317032739328633</v>
      </c>
      <c r="P64" s="335">
        <f>'Tav27'!P64/'Tav27'!P$115*100</f>
        <v>0.90547290258821012</v>
      </c>
      <c r="Q64" s="335">
        <f>'Tav27'!Q64/'Tav27'!Q$115*100</f>
        <v>0.93691101621611783</v>
      </c>
      <c r="R64" s="335">
        <f>'Tav27'!R64/'Tav27'!R$115*100</f>
        <v>0.99505766062602963</v>
      </c>
      <c r="S64" s="335">
        <f>'Tav27'!S64/'Tav27'!S$115*100</f>
        <v>1.0151501126230369</v>
      </c>
      <c r="T64" s="335">
        <f>'Tav27'!T64/'Tav27'!T$115*100</f>
        <v>1.0020513591596945</v>
      </c>
      <c r="U64" s="335">
        <f>'Tav27'!U64/'Tav27'!U$115*100</f>
        <v>0.95723773380319876</v>
      </c>
      <c r="V64" s="335">
        <f>'Tav27'!V64/'Tav27'!V$115*100</f>
        <v>0.97447646090800555</v>
      </c>
      <c r="W64" s="335">
        <f>'Tav27'!W64/'Tav27'!W$115*100</f>
        <v>0.96316210451475293</v>
      </c>
      <c r="Y64" s="339">
        <f t="shared" si="6"/>
        <v>-3.7819926822830863E-2</v>
      </c>
      <c r="Z64" s="339">
        <f t="shared" si="7"/>
        <v>-4.0673651715031345E-2</v>
      </c>
      <c r="AA64" s="339">
        <f t="shared" si="8"/>
        <v>-3.8889254644941529E-2</v>
      </c>
      <c r="AC64" s="339">
        <f t="shared" si="9"/>
        <v>8.3854598152425686E-2</v>
      </c>
      <c r="AD64" s="339">
        <f t="shared" si="10"/>
        <v>0.10245121725389328</v>
      </c>
      <c r="AE64" s="339">
        <f t="shared" si="11"/>
        <v>9.023641578319197E-2</v>
      </c>
    </row>
    <row r="65" spans="1:31" x14ac:dyDescent="0.25">
      <c r="A65" s="435" t="s">
        <v>424</v>
      </c>
      <c r="B65" s="435">
        <v>3</v>
      </c>
      <c r="C65" s="448">
        <f>'Tav27'!C65/'Tav27'!C$115*100</f>
        <v>0.50539349621744556</v>
      </c>
      <c r="D65" s="448">
        <f>'Tav27'!D65/'Tav27'!D$115*100</f>
        <v>0.48031336949932385</v>
      </c>
      <c r="E65" s="335">
        <f>'Tav27'!E65/'Tav27'!E$115*100</f>
        <v>0.49694449826409798</v>
      </c>
      <c r="F65" s="335">
        <f>'Tav27'!F65/'Tav27'!F$115*100</f>
        <v>0.66142683260522916</v>
      </c>
      <c r="G65" s="335">
        <f>'Tav27'!G65/'Tav27'!G$115*100</f>
        <v>0.6859364683442154</v>
      </c>
      <c r="H65" s="335">
        <f>'Tav27'!H65/'Tav27'!H$115*100</f>
        <v>0.66975272106512496</v>
      </c>
      <c r="I65" s="335">
        <f>'Tav27'!I65/'Tav27'!I$115*100</f>
        <v>0.70931132318803192</v>
      </c>
      <c r="J65" s="335">
        <f>'Tav27'!J65/'Tav27'!J$115*100</f>
        <v>0.69201995012468831</v>
      </c>
      <c r="K65" s="335">
        <f>'Tav27'!K65/'Tav27'!K$115*100</f>
        <v>0.70341720503230187</v>
      </c>
      <c r="L65" s="335">
        <f>'Tav27'!L65/'Tav27'!L$115*100</f>
        <v>0.69241479660315342</v>
      </c>
      <c r="M65" s="335">
        <f>'Tav27'!M65/'Tav27'!M$115*100</f>
        <v>0.60978608310794202</v>
      </c>
      <c r="N65" s="335">
        <f>'Tav27'!N65/'Tav27'!N$115*100</f>
        <v>0.66450149928150781</v>
      </c>
      <c r="O65" s="335">
        <f>'Tav27'!O65/'Tav27'!O$115*100</f>
        <v>0.86337891974029557</v>
      </c>
      <c r="P65" s="335">
        <f>'Tav27'!P65/'Tav27'!P$115*100</f>
        <v>0.7371991773284543</v>
      </c>
      <c r="Q65" s="335">
        <f>'Tav27'!Q65/'Tav27'!Q$115*100</f>
        <v>0.82036620564696017</v>
      </c>
      <c r="R65" s="335">
        <f>'Tav27'!R65/'Tav27'!R$115*100</f>
        <v>0.78418451400329492</v>
      </c>
      <c r="S65" s="335">
        <f>'Tav27'!S65/'Tav27'!S$115*100</f>
        <v>0.77756178839211332</v>
      </c>
      <c r="T65" s="335">
        <f>'Tav27'!T65/'Tav27'!T$115*100</f>
        <v>0.7818793027526878</v>
      </c>
      <c r="U65" s="335">
        <f>'Tav27'!U65/'Tav27'!U$115*100</f>
        <v>0.91827053402005965</v>
      </c>
      <c r="V65" s="335">
        <f>'Tav27'!V65/'Tav27'!V$115*100</f>
        <v>0.8550869607305347</v>
      </c>
      <c r="W65" s="335">
        <f>'Tav27'!W65/'Tav27'!W$115*100</f>
        <v>0.89650728759331677</v>
      </c>
      <c r="Y65" s="339">
        <f t="shared" si="6"/>
        <v>0.13408602001676473</v>
      </c>
      <c r="Z65" s="339">
        <f t="shared" si="7"/>
        <v>7.7525172338421378E-2</v>
      </c>
      <c r="AA65" s="339">
        <f t="shared" si="8"/>
        <v>0.11462798484062897</v>
      </c>
      <c r="AC65" s="339">
        <f t="shared" si="9"/>
        <v>0.41287703780261409</v>
      </c>
      <c r="AD65" s="339">
        <f t="shared" si="10"/>
        <v>0.37477359123121085</v>
      </c>
      <c r="AE65" s="339">
        <f t="shared" si="11"/>
        <v>0.39956278932921879</v>
      </c>
    </row>
    <row r="66" spans="1:31" x14ac:dyDescent="0.25">
      <c r="A66" s="435" t="s">
        <v>423</v>
      </c>
      <c r="B66" s="435">
        <v>15</v>
      </c>
      <c r="C66" s="448">
        <f>'Tav27'!C66/'Tav27'!C$115*100</f>
        <v>7.9702133708166842</v>
      </c>
      <c r="D66" s="448">
        <f>'Tav27'!D66/'Tav27'!D$115*100</f>
        <v>7.6430447826154548</v>
      </c>
      <c r="E66" s="335">
        <f>'Tav27'!E66/'Tav27'!E$115*100</f>
        <v>7.8599967533657651</v>
      </c>
      <c r="F66" s="335">
        <f>'Tav27'!F66/'Tav27'!F$115*100</f>
        <v>8.2098072332355194</v>
      </c>
      <c r="G66" s="335">
        <f>'Tav27'!G66/'Tav27'!G$115*100</f>
        <v>7.8057369231897873</v>
      </c>
      <c r="H66" s="335">
        <f>'Tav27'!H66/'Tav27'!H$115*100</f>
        <v>8.0725451226426248</v>
      </c>
      <c r="I66" s="335">
        <f>'Tav27'!I66/'Tav27'!I$115*100</f>
        <v>8.0109190955205918</v>
      </c>
      <c r="J66" s="335">
        <f>'Tav27'!J66/'Tav27'!J$115*100</f>
        <v>7.7285951787198677</v>
      </c>
      <c r="K66" s="335">
        <f>'Tav27'!K66/'Tav27'!K$115*100</f>
        <v>7.9146832143261934</v>
      </c>
      <c r="L66" s="335">
        <f>'Tav27'!L66/'Tav27'!L$115*100</f>
        <v>8.1233301137717788</v>
      </c>
      <c r="M66" s="335">
        <f>'Tav27'!M66/'Tav27'!M$115*100</f>
        <v>7.693631669535284</v>
      </c>
      <c r="N66" s="335">
        <f>'Tav27'!N66/'Tav27'!N$115*100</f>
        <v>7.9781711257486023</v>
      </c>
      <c r="O66" s="335">
        <f>'Tav27'!O66/'Tav27'!O$115*100</f>
        <v>8.5384721646636272</v>
      </c>
      <c r="P66" s="335">
        <f>'Tav27'!P66/'Tav27'!P$115*100</f>
        <v>7.767301477069366</v>
      </c>
      <c r="Q66" s="335">
        <f>'Tav27'!Q66/'Tav27'!Q$115*100</f>
        <v>8.2755920567427541</v>
      </c>
      <c r="R66" s="335">
        <f>'Tav27'!R66/'Tav27'!R$115*100</f>
        <v>8.3344316309719932</v>
      </c>
      <c r="S66" s="335">
        <f>'Tav27'!S66/'Tav27'!S$115*100</f>
        <v>7.7632756333117348</v>
      </c>
      <c r="T66" s="335">
        <f>'Tav27'!T66/'Tav27'!T$115*100</f>
        <v>8.1356259867467173</v>
      </c>
      <c r="U66" s="335">
        <f>'Tav27'!U66/'Tav27'!U$115*100</f>
        <v>8.484684196259149</v>
      </c>
      <c r="V66" s="335">
        <f>'Tav27'!V66/'Tav27'!V$115*100</f>
        <v>7.6441547546061761</v>
      </c>
      <c r="W66" s="335">
        <f>'Tav27'!W66/'Tav27'!W$115*100</f>
        <v>8.1952097404905793</v>
      </c>
      <c r="Y66" s="339">
        <f t="shared" si="6"/>
        <v>0.1502525652871558</v>
      </c>
      <c r="Z66" s="339">
        <f t="shared" si="7"/>
        <v>-0.11912087870555865</v>
      </c>
      <c r="AA66" s="339">
        <f t="shared" si="8"/>
        <v>5.9583753743861934E-2</v>
      </c>
      <c r="AC66" s="339">
        <f t="shared" si="9"/>
        <v>0.51447082544246481</v>
      </c>
      <c r="AD66" s="339">
        <f t="shared" si="10"/>
        <v>1.1099719907212702E-3</v>
      </c>
      <c r="AE66" s="339">
        <f t="shared" si="11"/>
        <v>0.33521298712481418</v>
      </c>
    </row>
    <row r="67" spans="1:31" x14ac:dyDescent="0.25">
      <c r="A67" s="435" t="s">
        <v>422</v>
      </c>
      <c r="B67" s="435">
        <v>1</v>
      </c>
      <c r="C67" s="448">
        <f>'Tav27'!C67/'Tav27'!C$115*100</f>
        <v>0.55672252317702986</v>
      </c>
      <c r="D67" s="448">
        <f>'Tav27'!D67/'Tav27'!D$115*100</f>
        <v>0.54559868185845517</v>
      </c>
      <c r="E67" s="335">
        <f>'Tav27'!E67/'Tav27'!E$115*100</f>
        <v>0.55297512135604576</v>
      </c>
      <c r="F67" s="335">
        <f>'Tav27'!F67/'Tav27'!F$115*100</f>
        <v>0.55858014964664149</v>
      </c>
      <c r="G67" s="335">
        <f>'Tav27'!G67/'Tav27'!G$115*100</f>
        <v>0.50069694079671345</v>
      </c>
      <c r="H67" s="335">
        <f>'Tav27'!H67/'Tav27'!H$115*100</f>
        <v>0.53891730578728647</v>
      </c>
      <c r="I67" s="335">
        <f>'Tav27'!I67/'Tav27'!I$115*100</f>
        <v>0.60183991058378472</v>
      </c>
      <c r="J67" s="335">
        <f>'Tav27'!J67/'Tav27'!J$115*100</f>
        <v>0.5548628428927681</v>
      </c>
      <c r="K67" s="335">
        <f>'Tav27'!K67/'Tav27'!K$115*100</f>
        <v>0.58582681627564326</v>
      </c>
      <c r="L67" s="335">
        <f>'Tav27'!L67/'Tav27'!L$115*100</f>
        <v>0.58579295292332012</v>
      </c>
      <c r="M67" s="335">
        <f>'Tav27'!M67/'Tav27'!M$115*100</f>
        <v>0.54339808212441598</v>
      </c>
      <c r="N67" s="335">
        <f>'Tav27'!N67/'Tav27'!N$115*100</f>
        <v>0.57147128938209668</v>
      </c>
      <c r="O67" s="335">
        <f>'Tav27'!O67/'Tav27'!O$115*100</f>
        <v>0.47244094488188976</v>
      </c>
      <c r="P67" s="335">
        <f>'Tav27'!P67/'Tav27'!P$115*100</f>
        <v>0.49413712973102919</v>
      </c>
      <c r="Q67" s="335">
        <f>'Tav27'!Q67/'Tav27'!Q$115*100</f>
        <v>0.47983683726520315</v>
      </c>
      <c r="R67" s="335">
        <f>'Tav27'!R67/'Tav27'!R$115*100</f>
        <v>0.5749588138385503</v>
      </c>
      <c r="S67" s="335">
        <f>'Tav27'!S67/'Tav27'!S$115*100</f>
        <v>0.55231571477058838</v>
      </c>
      <c r="T67" s="335">
        <f>'Tav27'!T67/'Tav27'!T$115*100</f>
        <v>0.56707729650194938</v>
      </c>
      <c r="U67" s="335">
        <f>'Tav27'!U67/'Tav27'!U$115*100</f>
        <v>0.57264841420439139</v>
      </c>
      <c r="V67" s="335">
        <f>'Tav27'!V67/'Tav27'!V$115*100</f>
        <v>0.70988351456874577</v>
      </c>
      <c r="W67" s="335">
        <f>'Tav27'!W67/'Tav27'!W$115*100</f>
        <v>0.61988979736935657</v>
      </c>
      <c r="Y67" s="339">
        <f t="shared" si="6"/>
        <v>-2.3103996341589106E-3</v>
      </c>
      <c r="Z67" s="339">
        <f t="shared" si="7"/>
        <v>0.15756779979815738</v>
      </c>
      <c r="AA67" s="339">
        <f t="shared" si="8"/>
        <v>5.2812500867407186E-2</v>
      </c>
      <c r="AC67" s="339">
        <f t="shared" si="9"/>
        <v>1.5925891027361527E-2</v>
      </c>
      <c r="AD67" s="339">
        <f t="shared" si="10"/>
        <v>0.1642848327102906</v>
      </c>
      <c r="AE67" s="339">
        <f t="shared" si="11"/>
        <v>6.6914676013310803E-2</v>
      </c>
    </row>
    <row r="68" spans="1:31" x14ac:dyDescent="0.25">
      <c r="A68" s="435" t="s">
        <v>421</v>
      </c>
      <c r="B68" s="435">
        <v>20</v>
      </c>
      <c r="C68" s="448">
        <f>'Tav27'!C68/'Tav27'!C$115*100</f>
        <v>0.31034319377102515</v>
      </c>
      <c r="D68" s="448">
        <f>'Tav27'!D68/'Tav27'!D$115*100</f>
        <v>0.28445743242192961</v>
      </c>
      <c r="E68" s="335">
        <f>'Tav27'!E68/'Tav27'!E$115*100</f>
        <v>0.3016227934669341</v>
      </c>
      <c r="F68" s="335">
        <f>'Tav27'!F68/'Tav27'!F$115*100</f>
        <v>0.26513686157213889</v>
      </c>
      <c r="G68" s="335">
        <f>'Tav27'!G68/'Tav27'!G$115*100</f>
        <v>0.27694226395715649</v>
      </c>
      <c r="H68" s="335">
        <f>'Tav27'!H68/'Tav27'!H$115*100</f>
        <v>0.26914714000012463</v>
      </c>
      <c r="I68" s="335">
        <f>'Tav27'!I68/'Tav27'!I$115*100</f>
        <v>0.25148310549393865</v>
      </c>
      <c r="J68" s="335">
        <f>'Tav27'!J68/'Tav27'!J$115*100</f>
        <v>0.27639235245220284</v>
      </c>
      <c r="K68" s="335">
        <f>'Tav27'!K68/'Tav27'!K$115*100</f>
        <v>0.2599739317692395</v>
      </c>
      <c r="L68" s="335">
        <f>'Tav27'!L68/'Tav27'!L$115*100</f>
        <v>0.29101491451436884</v>
      </c>
      <c r="M68" s="335">
        <f>'Tav27'!M68/'Tav27'!M$115*100</f>
        <v>0.28030489304155398</v>
      </c>
      <c r="N68" s="335">
        <f>'Tav27'!N68/'Tav27'!N$115*100</f>
        <v>0.28739689843925215</v>
      </c>
      <c r="O68" s="335">
        <f>'Tav27'!O68/'Tav27'!O$115*100</f>
        <v>0.26799281668738778</v>
      </c>
      <c r="P68" s="335">
        <f>'Tav27'!P68/'Tav27'!P$115*100</f>
        <v>0.24840407062154435</v>
      </c>
      <c r="Q68" s="335">
        <f>'Tav27'!Q68/'Tav27'!Q$115*100</f>
        <v>0.26131531744803288</v>
      </c>
      <c r="R68" s="335">
        <f>'Tav27'!R68/'Tav27'!R$115*100</f>
        <v>0.28336079077429988</v>
      </c>
      <c r="S68" s="335">
        <f>'Tav27'!S68/'Tav27'!S$115*100</f>
        <v>0.31472739053966492</v>
      </c>
      <c r="T68" s="335">
        <f>'Tav27'!T68/'Tav27'!T$115*100</f>
        <v>0.29427874856351161</v>
      </c>
      <c r="U68" s="335">
        <f>'Tav27'!U68/'Tav27'!U$115*100</f>
        <v>0.27107617240444565</v>
      </c>
      <c r="V68" s="335">
        <f>'Tav27'!V68/'Tav27'!V$115*100</f>
        <v>0.30008712206769705</v>
      </c>
      <c r="W68" s="335">
        <f>'Tav27'!W68/'Tav27'!W$115*100</f>
        <v>0.28106114468538929</v>
      </c>
      <c r="Y68" s="339">
        <f t="shared" si="6"/>
        <v>-1.2284618369854228E-2</v>
      </c>
      <c r="Z68" s="339">
        <f t="shared" si="7"/>
        <v>-1.4640268471967866E-2</v>
      </c>
      <c r="AA68" s="339">
        <f t="shared" si="8"/>
        <v>-1.3217603878122319E-2</v>
      </c>
      <c r="AC68" s="339">
        <f t="shared" si="9"/>
        <v>-3.9267021366579502E-2</v>
      </c>
      <c r="AD68" s="339">
        <f t="shared" si="10"/>
        <v>1.5629689645767442E-2</v>
      </c>
      <c r="AE68" s="339">
        <f t="shared" si="11"/>
        <v>-2.0561648781544817E-2</v>
      </c>
    </row>
    <row r="69" spans="1:31" x14ac:dyDescent="0.25">
      <c r="A69" s="435" t="s">
        <v>420</v>
      </c>
      <c r="B69" s="435">
        <v>20</v>
      </c>
      <c r="C69" s="448">
        <f>'Tav27'!C69/'Tav27'!C$115*100</f>
        <v>0.23374449200056854</v>
      </c>
      <c r="D69" s="448">
        <f>'Tav27'!D69/'Tav27'!D$115*100</f>
        <v>0.16632210529588237</v>
      </c>
      <c r="E69" s="335">
        <f>'Tav27'!E69/'Tav27'!E$115*100</f>
        <v>0.21103122529023341</v>
      </c>
      <c r="F69" s="335">
        <f>'Tav27'!F69/'Tav27'!F$115*100</f>
        <v>0.20946755611749054</v>
      </c>
      <c r="G69" s="335">
        <f>'Tav27'!G69/'Tav27'!G$115*100</f>
        <v>0.1705670897219573</v>
      </c>
      <c r="H69" s="335">
        <f>'Tav27'!H69/'Tav27'!H$115*100</f>
        <v>0.19625312291675751</v>
      </c>
      <c r="I69" s="335">
        <f>'Tav27'!I69/'Tav27'!I$115*100</f>
        <v>0.23858653598142895</v>
      </c>
      <c r="J69" s="335">
        <f>'Tav27'!J69/'Tav27'!J$115*100</f>
        <v>0.17248545303408147</v>
      </c>
      <c r="K69" s="335">
        <f>'Tav27'!K69/'Tav27'!K$115*100</f>
        <v>0.21605462994446334</v>
      </c>
      <c r="L69" s="335">
        <f>'Tav27'!L69/'Tav27'!L$115*100</f>
        <v>0.22955055756952372</v>
      </c>
      <c r="M69" s="335">
        <f>'Tav27'!M69/'Tav27'!M$115*100</f>
        <v>0.18441111384312761</v>
      </c>
      <c r="N69" s="335">
        <f>'Tav27'!N69/'Tav27'!N$115*100</f>
        <v>0.21430173351828624</v>
      </c>
      <c r="O69" s="335">
        <f>'Tav27'!O69/'Tav27'!O$115*100</f>
        <v>0.22793203481143803</v>
      </c>
      <c r="P69" s="335">
        <f>'Tav27'!P69/'Tav27'!P$115*100</f>
        <v>0.22703597852506743</v>
      </c>
      <c r="Q69" s="335">
        <f>'Tav27'!Q69/'Tav27'!Q$115*100</f>
        <v>0.22762658314288575</v>
      </c>
      <c r="R69" s="335">
        <f>'Tav27'!R69/'Tav27'!R$115*100</f>
        <v>0.2701812191103789</v>
      </c>
      <c r="S69" s="335">
        <f>'Tav27'!S69/'Tav27'!S$115*100</f>
        <v>0.25301613749267182</v>
      </c>
      <c r="T69" s="335">
        <f>'Tav27'!T69/'Tav27'!T$115*100</f>
        <v>0.26420646768840822</v>
      </c>
      <c r="U69" s="335">
        <f>'Tav27'!U69/'Tav27'!U$115*100</f>
        <v>0.25752236378422338</v>
      </c>
      <c r="V69" s="335">
        <f>'Tav27'!V69/'Tav27'!V$115*100</f>
        <v>0.28718014907553807</v>
      </c>
      <c r="W69" s="335">
        <f>'Tav27'!W69/'Tav27'!W$115*100</f>
        <v>0.26773018130110204</v>
      </c>
      <c r="Y69" s="339">
        <f t="shared" si="6"/>
        <v>-1.2658855326155516E-2</v>
      </c>
      <c r="Z69" s="339">
        <f t="shared" si="7"/>
        <v>3.4164011582866249E-2</v>
      </c>
      <c r="AA69" s="339">
        <f t="shared" si="8"/>
        <v>3.523713612693824E-3</v>
      </c>
      <c r="AC69" s="339">
        <f t="shared" si="9"/>
        <v>2.3777871783654841E-2</v>
      </c>
      <c r="AD69" s="339">
        <f t="shared" si="10"/>
        <v>0.1208580437796557</v>
      </c>
      <c r="AE69" s="339">
        <f t="shared" si="11"/>
        <v>5.6698956010868634E-2</v>
      </c>
    </row>
    <row r="70" spans="1:31" x14ac:dyDescent="0.25">
      <c r="A70" s="435" t="s">
        <v>419</v>
      </c>
      <c r="B70" s="435">
        <v>5</v>
      </c>
      <c r="C70" s="448">
        <f>'Tav27'!C70/'Tav27'!C$115*100</f>
        <v>0.76124895367752732</v>
      </c>
      <c r="D70" s="448">
        <f>'Tav27'!D70/'Tav27'!D$115*100</f>
        <v>0.67616930657671803</v>
      </c>
      <c r="E70" s="335">
        <f>'Tav27'!E70/'Tav27'!E$115*100</f>
        <v>0.7325873056601403</v>
      </c>
      <c r="F70" s="335">
        <f>'Tav27'!F70/'Tav27'!F$115*100</f>
        <v>0.73407999396129575</v>
      </c>
      <c r="G70" s="335">
        <f>'Tav27'!G70/'Tav27'!G$115*100</f>
        <v>0.63274888122661577</v>
      </c>
      <c r="H70" s="335">
        <f>'Tav27'!H70/'Tav27'!H$115*100</f>
        <v>0.69965795884291648</v>
      </c>
      <c r="I70" s="335">
        <f>'Tav27'!I70/'Tav27'!I$115*100</f>
        <v>0.79313902501934497</v>
      </c>
      <c r="J70" s="335">
        <f>'Tav27'!J70/'Tav27'!J$115*100</f>
        <v>0.63175394846217792</v>
      </c>
      <c r="K70" s="335">
        <f>'Tav27'!K70/'Tav27'!K$115*100</f>
        <v>0.73812762099059281</v>
      </c>
      <c r="L70" s="335">
        <f>'Tav27'!L70/'Tav27'!L$115*100</f>
        <v>0.76767727449480061</v>
      </c>
      <c r="M70" s="335">
        <f>'Tav27'!M70/'Tav27'!M$115*100</f>
        <v>0.69092697319891816</v>
      </c>
      <c r="N70" s="335">
        <f>'Tav27'!N70/'Tav27'!N$115*100</f>
        <v>0.74174979857298307</v>
      </c>
      <c r="O70" s="335">
        <f>'Tav27'!O70/'Tav27'!O$115*100</f>
        <v>0.72938251139660171</v>
      </c>
      <c r="P70" s="335">
        <f>'Tav27'!P70/'Tav27'!P$115*100</f>
        <v>0.59296455567723494</v>
      </c>
      <c r="Q70" s="335">
        <f>'Tav27'!Q70/'Tav27'!Q$115*100</f>
        <v>0.68287974942865726</v>
      </c>
      <c r="R70" s="335">
        <f>'Tav27'!R70/'Tav27'!R$115*100</f>
        <v>0.79901153212520581</v>
      </c>
      <c r="S70" s="335">
        <f>'Tav27'!S70/'Tav27'!S$115*100</f>
        <v>0.70967941004042079</v>
      </c>
      <c r="T70" s="335">
        <f>'Tav27'!T70/'Tav27'!T$115*100</f>
        <v>0.76791717234638979</v>
      </c>
      <c r="U70" s="335">
        <f>'Tav27'!U70/'Tav27'!U$115*100</f>
        <v>0.77426131743019788</v>
      </c>
      <c r="V70" s="335">
        <f>'Tav27'!V70/'Tav27'!V$115*100</f>
        <v>0.76151140653738181</v>
      </c>
      <c r="W70" s="335">
        <f>'Tav27'!W70/'Tav27'!W$115*100</f>
        <v>0.769863135442588</v>
      </c>
      <c r="Y70" s="339">
        <f t="shared" si="6"/>
        <v>-2.4750214695007933E-2</v>
      </c>
      <c r="Z70" s="339">
        <f t="shared" si="7"/>
        <v>5.1831996496961019E-2</v>
      </c>
      <c r="AA70" s="339">
        <f t="shared" si="8"/>
        <v>1.9459630961982111E-3</v>
      </c>
      <c r="AC70" s="339">
        <f t="shared" si="9"/>
        <v>1.3012363752670564E-2</v>
      </c>
      <c r="AD70" s="339">
        <f t="shared" si="10"/>
        <v>8.5342099960663775E-2</v>
      </c>
      <c r="AE70" s="339">
        <f t="shared" si="11"/>
        <v>3.72758297824477E-2</v>
      </c>
    </row>
    <row r="71" spans="1:31" x14ac:dyDescent="0.25">
      <c r="A71" s="435" t="s">
        <v>418</v>
      </c>
      <c r="B71" s="435">
        <v>19</v>
      </c>
      <c r="C71" s="448">
        <f>'Tav27'!C71/'Tav27'!C$115*100</f>
        <v>2.8949571205205555</v>
      </c>
      <c r="D71" s="448">
        <f>'Tav27'!D71/'Tav27'!D$115*100</f>
        <v>3.157011176223711</v>
      </c>
      <c r="E71" s="335">
        <f>'Tav27'!E71/'Tav27'!E$115*100</f>
        <v>2.9832379416338948</v>
      </c>
      <c r="F71" s="335">
        <f>'Tav27'!F71/'Tav27'!F$115*100</f>
        <v>2.9382070709453401</v>
      </c>
      <c r="G71" s="335">
        <f>'Tav27'!G71/'Tav27'!G$115*100</f>
        <v>3.1710806250458514</v>
      </c>
      <c r="H71" s="335">
        <f>'Tav27'!H71/'Tav27'!H$115*100</f>
        <v>3.0173138866217672</v>
      </c>
      <c r="I71" s="335">
        <f>'Tav27'!I71/'Tav27'!I$115*100</f>
        <v>2.9651362737511824</v>
      </c>
      <c r="J71" s="335">
        <f>'Tav27'!J71/'Tav27'!J$115*100</f>
        <v>3.173316708229426</v>
      </c>
      <c r="K71" s="335">
        <f>'Tav27'!K71/'Tav27'!K$115*100</f>
        <v>3.0360988325966223</v>
      </c>
      <c r="L71" s="335">
        <f>'Tav27'!L71/'Tav27'!L$115*100</f>
        <v>2.8675004076717552</v>
      </c>
      <c r="M71" s="335">
        <f>'Tav27'!M71/'Tav27'!M$115*100</f>
        <v>3.1399065650356528</v>
      </c>
      <c r="N71" s="335">
        <f>'Tav27'!N71/'Tav27'!N$115*100</f>
        <v>2.959523552425015</v>
      </c>
      <c r="O71" s="335">
        <f>'Tav27'!O71/'Tav27'!O$115*100</f>
        <v>3.0418566100290096</v>
      </c>
      <c r="P71" s="335">
        <f>'Tav27'!P71/'Tav27'!P$115*100</f>
        <v>3.1330965036459308</v>
      </c>
      <c r="Q71" s="335">
        <f>'Tav27'!Q71/'Tav27'!Q$115*100</f>
        <v>3.0729588724289578</v>
      </c>
      <c r="R71" s="335">
        <f>'Tav27'!R71/'Tav27'!R$115*100</f>
        <v>3.0724876441515652</v>
      </c>
      <c r="S71" s="335">
        <f>'Tav27'!S71/'Tav27'!S$115*100</f>
        <v>3.085562652349656</v>
      </c>
      <c r="T71" s="335">
        <f>'Tav27'!T71/'Tav27'!T$115*100</f>
        <v>3.0770387395418273</v>
      </c>
      <c r="U71" s="335">
        <f>'Tav27'!U71/'Tav27'!U$115*100</f>
        <v>3.0292762266196802</v>
      </c>
      <c r="V71" s="335">
        <f>'Tav27'!V71/'Tav27'!V$115*100</f>
        <v>3.1460746668387594</v>
      </c>
      <c r="W71" s="335">
        <f>'Tav27'!W71/'Tav27'!W$115*100</f>
        <v>3.0694543192321366</v>
      </c>
      <c r="Y71" s="339">
        <f t="shared" si="6"/>
        <v>-4.3211417531884955E-2</v>
      </c>
      <c r="Z71" s="339">
        <f t="shared" si="7"/>
        <v>6.0512014489103372E-2</v>
      </c>
      <c r="AA71" s="339">
        <f t="shared" si="8"/>
        <v>-7.5844203096906426E-3</v>
      </c>
      <c r="AC71" s="339">
        <f t="shared" si="9"/>
        <v>0.13431910609912467</v>
      </c>
      <c r="AD71" s="339">
        <f t="shared" si="10"/>
        <v>-1.0936509384951609E-2</v>
      </c>
      <c r="AE71" s="339">
        <f t="shared" si="11"/>
        <v>8.6216377598241856E-2</v>
      </c>
    </row>
    <row r="72" spans="1:31" x14ac:dyDescent="0.25">
      <c r="A72" s="435" t="s">
        <v>417</v>
      </c>
      <c r="B72" s="435">
        <v>8</v>
      </c>
      <c r="C72" s="448">
        <f>'Tav27'!C72/'Tav27'!C$115*100</f>
        <v>0.56067090986622858</v>
      </c>
      <c r="D72" s="448">
        <f>'Tav27'!D72/'Tav27'!D$115*100</f>
        <v>0.56891486484385922</v>
      </c>
      <c r="E72" s="335">
        <f>'Tav27'!E72/'Tav27'!E$115*100</f>
        <v>0.5634481350180921</v>
      </c>
      <c r="F72" s="335">
        <f>'Tav27'!F72/'Tav27'!F$115*100</f>
        <v>0.57273336289782328</v>
      </c>
      <c r="G72" s="335">
        <f>'Tav27'!G72/'Tav27'!G$115*100</f>
        <v>0.63825104541119504</v>
      </c>
      <c r="H72" s="335">
        <f>'Tav27'!H72/'Tav27'!H$115*100</f>
        <v>0.59498962662064581</v>
      </c>
      <c r="I72" s="335">
        <f>'Tav27'!I72/'Tav27'!I$115*100</f>
        <v>0.58142034218897765</v>
      </c>
      <c r="J72" s="335">
        <f>'Tav27'!J72/'Tav27'!J$115*100</f>
        <v>0.6608478802992519</v>
      </c>
      <c r="K72" s="335">
        <f>'Tav27'!K72/'Tav27'!K$115*100</f>
        <v>0.60849484302391477</v>
      </c>
      <c r="L72" s="335">
        <f>'Tav27'!L72/'Tav27'!L$115*100</f>
        <v>0.59457357534401223</v>
      </c>
      <c r="M72" s="335">
        <f>'Tav27'!M72/'Tav27'!M$115*100</f>
        <v>0.63683304647160077</v>
      </c>
      <c r="N72" s="335">
        <f>'Tav27'!N72/'Tav27'!N$115*100</f>
        <v>0.60884949871668148</v>
      </c>
      <c r="O72" s="335">
        <f>'Tav27'!O72/'Tav27'!O$115*100</f>
        <v>0.54841828981903573</v>
      </c>
      <c r="P72" s="335">
        <f>'Tav27'!P72/'Tav27'!P$115*100</f>
        <v>0.54488634846016182</v>
      </c>
      <c r="Q72" s="335">
        <f>'Tav27'!Q72/'Tav27'!Q$115*100</f>
        <v>0.54721430587549735</v>
      </c>
      <c r="R72" s="335">
        <f>'Tav27'!R72/'Tav27'!R$115*100</f>
        <v>0.50906095551894559</v>
      </c>
      <c r="S72" s="335">
        <f>'Tav27'!S72/'Tav27'!S$115*100</f>
        <v>0.5554012774229381</v>
      </c>
      <c r="T72" s="335">
        <f>'Tav27'!T72/'Tav27'!T$115*100</f>
        <v>0.52519090528305534</v>
      </c>
      <c r="U72" s="335">
        <f>'Tav27'!U72/'Tav27'!U$115*100</f>
        <v>0.45066413662239091</v>
      </c>
      <c r="V72" s="335">
        <f>'Tav27'!V72/'Tav27'!V$115*100</f>
        <v>0.54854635216675807</v>
      </c>
      <c r="W72" s="335">
        <f>'Tav27'!W72/'Tav27'!W$115*100</f>
        <v>0.48435833629576963</v>
      </c>
      <c r="Y72" s="339">
        <f t="shared" si="6"/>
        <v>-5.8396818896554681E-2</v>
      </c>
      <c r="Z72" s="339">
        <f t="shared" si="7"/>
        <v>-6.8549252561800333E-3</v>
      </c>
      <c r="AA72" s="339">
        <f t="shared" si="8"/>
        <v>-4.0832568987285711E-2</v>
      </c>
      <c r="AC72" s="339">
        <f t="shared" si="9"/>
        <v>-0.11000677324383767</v>
      </c>
      <c r="AD72" s="339">
        <f t="shared" si="10"/>
        <v>-2.0368512677101158E-2</v>
      </c>
      <c r="AE72" s="339">
        <f t="shared" si="11"/>
        <v>-7.9089798722322469E-2</v>
      </c>
    </row>
    <row r="73" spans="1:31" x14ac:dyDescent="0.25">
      <c r="A73" s="435" t="s">
        <v>416</v>
      </c>
      <c r="B73" s="435">
        <v>3</v>
      </c>
      <c r="C73" s="448">
        <f>'Tav27'!C73/'Tav27'!C$115*100</f>
        <v>1.0265805391916862</v>
      </c>
      <c r="D73" s="448">
        <f>'Tav27'!D73/'Tav27'!D$115*100</f>
        <v>1.0492282343431831</v>
      </c>
      <c r="E73" s="335">
        <f>'Tav27'!E73/'Tav27'!E$115*100</f>
        <v>1.0342100991270742</v>
      </c>
      <c r="F73" s="335">
        <f>'Tav27'!F73/'Tav27'!F$115*100</f>
        <v>1.0539426134380043</v>
      </c>
      <c r="G73" s="335">
        <f>'Tav27'!G73/'Tav27'!G$115*100</f>
        <v>1.1022668916440466</v>
      </c>
      <c r="H73" s="335">
        <f>'Tav27'!H73/'Tav27'!H$115*100</f>
        <v>1.0703583021301251</v>
      </c>
      <c r="I73" s="335">
        <f>'Tav27'!I73/'Tav27'!I$115*100</f>
        <v>1.041397988135156</v>
      </c>
      <c r="J73" s="335">
        <f>'Tav27'!J73/'Tav27'!J$115*100</f>
        <v>1.1305070656691605</v>
      </c>
      <c r="K73" s="335">
        <f>'Tav27'!K73/'Tav27'!K$115*100</f>
        <v>1.0717726396917149</v>
      </c>
      <c r="L73" s="335">
        <f>'Tav27'!L73/'Tav27'!L$115*100</f>
        <v>1.0586921890091694</v>
      </c>
      <c r="M73" s="335">
        <f>'Tav27'!M73/'Tav27'!M$115*100</f>
        <v>1.0941726088025572</v>
      </c>
      <c r="N73" s="335">
        <f>'Tav27'!N73/'Tav27'!N$115*100</f>
        <v>1.0706780407173295</v>
      </c>
      <c r="O73" s="335">
        <f>'Tav27'!O73/'Tav27'!O$115*100</f>
        <v>0.97941704655339135</v>
      </c>
      <c r="P73" s="335">
        <f>'Tav27'!P73/'Tav27'!P$115*100</f>
        <v>1.1458639386735758</v>
      </c>
      <c r="Q73" s="335">
        <f>'Tav27'!Q73/'Tav27'!Q$115*100</f>
        <v>1.0361562064664158</v>
      </c>
      <c r="R73" s="335">
        <f>'Tav27'!R73/'Tav27'!R$115*100</f>
        <v>0.95881383855024716</v>
      </c>
      <c r="S73" s="335">
        <f>'Tav27'!S73/'Tav27'!S$115*100</f>
        <v>1.1354870560646733</v>
      </c>
      <c r="T73" s="335">
        <f>'Tav27'!T73/'Tav27'!T$115*100</f>
        <v>1.0203095296910074</v>
      </c>
      <c r="U73" s="335">
        <f>'Tav27'!U73/'Tav27'!U$115*100</f>
        <v>0.91827053402005965</v>
      </c>
      <c r="V73" s="335">
        <f>'Tav27'!V73/'Tav27'!V$115*100</f>
        <v>1.1358136233099934</v>
      </c>
      <c r="W73" s="335">
        <f>'Tav27'!W73/'Tav27'!W$115*100</f>
        <v>0.99315677212939923</v>
      </c>
      <c r="Y73" s="339">
        <f t="shared" ref="Y73:Y104" si="12">U73-R73</f>
        <v>-4.0543304530187507E-2</v>
      </c>
      <c r="Z73" s="339">
        <f t="shared" ref="Z73:Z104" si="13">V73-S73</f>
        <v>3.265672453200974E-4</v>
      </c>
      <c r="AA73" s="339">
        <f t="shared" ref="AA73:AA104" si="14">W73-T73</f>
        <v>-2.7152757561608176E-2</v>
      </c>
      <c r="AC73" s="339">
        <f t="shared" ref="AC73:AC104" si="15">U73-C73</f>
        <v>-0.10831000517162659</v>
      </c>
      <c r="AD73" s="339">
        <f t="shared" ref="AD73:AD104" si="16">V73-D73</f>
        <v>8.6585388966810228E-2</v>
      </c>
      <c r="AE73" s="339">
        <f t="shared" ref="AE73:AE104" si="17">W73-E73</f>
        <v>-4.1053326997674944E-2</v>
      </c>
    </row>
    <row r="74" spans="1:31" x14ac:dyDescent="0.25">
      <c r="A74" s="435" t="s">
        <v>415</v>
      </c>
      <c r="B74" s="435">
        <v>10</v>
      </c>
      <c r="C74" s="448">
        <f>'Tav27'!C74/'Tav27'!C$115*100</f>
        <v>1.0952824675837454</v>
      </c>
      <c r="D74" s="448">
        <f>'Tav27'!D74/'Tav27'!D$115*100</f>
        <v>0.98705174638210569</v>
      </c>
      <c r="E74" s="335">
        <f>'Tav27'!E74/'Tav27'!E$115*100</f>
        <v>1.0588216812328832</v>
      </c>
      <c r="F74" s="335">
        <f>'Tav27'!F74/'Tav27'!F$115*100</f>
        <v>1.0473377805874529</v>
      </c>
      <c r="G74" s="335">
        <f>'Tav27'!G74/'Tav27'!G$115*100</f>
        <v>0.99405766268065432</v>
      </c>
      <c r="H74" s="335">
        <f>'Tav27'!H74/'Tav27'!H$115*100</f>
        <v>1.0292386001856617</v>
      </c>
      <c r="I74" s="335">
        <f>'Tav27'!I74/'Tav27'!I$115*100</f>
        <v>0.9199552918923567</v>
      </c>
      <c r="J74" s="335">
        <f>'Tav27'!J74/'Tav27'!J$115*100</f>
        <v>0.92477140482128006</v>
      </c>
      <c r="K74" s="335">
        <f>'Tav27'!K74/'Tav27'!K$115*100</f>
        <v>0.92159696248441569</v>
      </c>
      <c r="L74" s="335">
        <f>'Tav27'!L74/'Tav27'!L$115*100</f>
        <v>0.90942160785740267</v>
      </c>
      <c r="M74" s="335">
        <f>'Tav27'!M74/'Tav27'!M$115*100</f>
        <v>0.91959675436439647</v>
      </c>
      <c r="N74" s="335">
        <f>'Tav27'!N74/'Tav27'!N$115*100</f>
        <v>0.9128589346379713</v>
      </c>
      <c r="O74" s="335">
        <f>'Tav27'!O74/'Tav27'!O$115*100</f>
        <v>0.8744301699129714</v>
      </c>
      <c r="P74" s="335">
        <f>'Tav27'!P74/'Tav27'!P$115*100</f>
        <v>0.92951200619674668</v>
      </c>
      <c r="Q74" s="335">
        <f>'Tav27'!Q74/'Tav27'!Q$115*100</f>
        <v>0.89320671225268378</v>
      </c>
      <c r="R74" s="335">
        <f>'Tav27'!R74/'Tav27'!R$115*100</f>
        <v>0.90115321252059322</v>
      </c>
      <c r="S74" s="335">
        <f>'Tav27'!S74/'Tav27'!S$115*100</f>
        <v>0.95652442222839329</v>
      </c>
      <c r="T74" s="335">
        <f>'Tav27'!T74/'Tav27'!T$115*100</f>
        <v>0.92042659678441396</v>
      </c>
      <c r="U74" s="335">
        <f>'Tav27'!U74/'Tav27'!U$115*100</f>
        <v>0.89116291677961512</v>
      </c>
      <c r="V74" s="335">
        <f>'Tav27'!V74/'Tav27'!V$115*100</f>
        <v>0.98092994740408501</v>
      </c>
      <c r="W74" s="335">
        <f>'Tav27'!W74/'Tav27'!W$115*100</f>
        <v>0.92205830074653405</v>
      </c>
      <c r="Y74" s="339">
        <f t="shared" si="12"/>
        <v>-9.9902957409780946E-3</v>
      </c>
      <c r="Z74" s="339">
        <f t="shared" si="13"/>
        <v>2.4405525175691722E-2</v>
      </c>
      <c r="AA74" s="339">
        <f t="shared" si="14"/>
        <v>1.6317039621200902E-3</v>
      </c>
      <c r="AC74" s="339">
        <f t="shared" si="15"/>
        <v>-0.20411955080413025</v>
      </c>
      <c r="AD74" s="339">
        <f t="shared" si="16"/>
        <v>-6.1217989780206761E-3</v>
      </c>
      <c r="AE74" s="339">
        <f t="shared" si="17"/>
        <v>-0.13676338048634917</v>
      </c>
    </row>
    <row r="75" spans="1:31" x14ac:dyDescent="0.25">
      <c r="A75" s="435" t="s">
        <v>414</v>
      </c>
      <c r="B75" s="435">
        <v>11</v>
      </c>
      <c r="C75" s="448">
        <f>'Tav27'!C75/'Tav27'!C$115*100</f>
        <v>0.53540123505535631</v>
      </c>
      <c r="D75" s="448">
        <f>'Tav27'!D75/'Tav27'!D$115*100</f>
        <v>0.43834424012559647</v>
      </c>
      <c r="E75" s="335">
        <f>'Tav27'!E75/'Tav27'!E$115*100</f>
        <v>0.50270465577822343</v>
      </c>
      <c r="F75" s="335">
        <f>'Tav27'!F75/'Tav27'!F$115*100</f>
        <v>0.53404791334459301</v>
      </c>
      <c r="G75" s="335">
        <f>'Tav27'!G75/'Tav27'!G$115*100</f>
        <v>0.47502017460201013</v>
      </c>
      <c r="H75" s="335">
        <f>'Tav27'!H75/'Tav27'!H$115*100</f>
        <v>0.51399627430579353</v>
      </c>
      <c r="I75" s="335">
        <f>'Tav27'!I75/'Tav27'!I$115*100</f>
        <v>0.5029662109878773</v>
      </c>
      <c r="J75" s="335">
        <f>'Tav27'!J75/'Tav27'!J$115*100</f>
        <v>0.43640897755610969</v>
      </c>
      <c r="K75" s="335">
        <f>'Tav27'!K75/'Tav27'!K$115*100</f>
        <v>0.48027881672900374</v>
      </c>
      <c r="L75" s="335">
        <f>'Tav27'!L75/'Tav27'!L$115*100</f>
        <v>0.46662736292821216</v>
      </c>
      <c r="M75" s="335">
        <f>'Tav27'!M75/'Tav27'!M$115*100</f>
        <v>0.40324563560363907</v>
      </c>
      <c r="N75" s="335">
        <f>'Tav27'!N75/'Tav27'!N$115*100</f>
        <v>0.44521600451861015</v>
      </c>
      <c r="O75" s="335">
        <f>'Tav27'!O75/'Tav27'!O$115*100</f>
        <v>0.43376156927752457</v>
      </c>
      <c r="P75" s="335">
        <f>'Tav27'!P75/'Tav27'!P$115*100</f>
        <v>0.44338791100189645</v>
      </c>
      <c r="Q75" s="335">
        <f>'Tav27'!Q75/'Tav27'!Q$115*100</f>
        <v>0.43704303963434066</v>
      </c>
      <c r="R75" s="335">
        <f>'Tav27'!R75/'Tav27'!R$115*100</f>
        <v>0.44316309719934099</v>
      </c>
      <c r="S75" s="335">
        <f>'Tav27'!S75/'Tav27'!S$115*100</f>
        <v>0.44123545928600078</v>
      </c>
      <c r="T75" s="335">
        <f>'Tav27'!T75/'Tav27'!T$115*100</f>
        <v>0.44249213287652106</v>
      </c>
      <c r="U75" s="335">
        <f>'Tav27'!U75/'Tav27'!U$115*100</f>
        <v>0.38289509352127948</v>
      </c>
      <c r="V75" s="335">
        <f>'Tav27'!V75/'Tav27'!V$115*100</f>
        <v>0.34526152754025363</v>
      </c>
      <c r="W75" s="335">
        <f>'Tav27'!W75/'Tav27'!W$115*100</f>
        <v>0.36993423391397084</v>
      </c>
      <c r="Y75" s="339">
        <f t="shared" si="12"/>
        <v>-6.026800367806151E-2</v>
      </c>
      <c r="Z75" s="339">
        <f t="shared" si="13"/>
        <v>-9.5973931745747143E-2</v>
      </c>
      <c r="AA75" s="339">
        <f t="shared" si="14"/>
        <v>-7.2557898962550216E-2</v>
      </c>
      <c r="AC75" s="339">
        <f t="shared" si="15"/>
        <v>-0.15250614153407682</v>
      </c>
      <c r="AD75" s="339">
        <f t="shared" si="16"/>
        <v>-9.3082712585342842E-2</v>
      </c>
      <c r="AE75" s="339">
        <f t="shared" si="17"/>
        <v>-0.13277042186425259</v>
      </c>
    </row>
    <row r="76" spans="1:31" x14ac:dyDescent="0.25">
      <c r="A76" s="435" t="s">
        <v>413</v>
      </c>
      <c r="B76" s="435">
        <v>13</v>
      </c>
      <c r="C76" s="448">
        <f>'Tav27'!C76/'Tav27'!C$115*100</f>
        <v>0.68149154255571176</v>
      </c>
      <c r="D76" s="448">
        <f>'Tav27'!D76/'Tav27'!D$115*100</f>
        <v>0.677723718775745</v>
      </c>
      <c r="E76" s="335">
        <f>'Tav27'!E76/'Tav27'!E$115*100</f>
        <v>0.68022223734990861</v>
      </c>
      <c r="F76" s="335">
        <f>'Tav27'!F76/'Tav27'!F$115*100</f>
        <v>0.68218487870696243</v>
      </c>
      <c r="G76" s="335">
        <f>'Tav27'!G76/'Tav27'!G$115*100</f>
        <v>0.67676619470324995</v>
      </c>
      <c r="H76" s="335">
        <f>'Tav27'!H76/'Tav27'!H$115*100</f>
        <v>0.68034415944475934</v>
      </c>
      <c r="I76" s="335">
        <f>'Tav27'!I76/'Tav27'!I$115*100</f>
        <v>0.64160433324735622</v>
      </c>
      <c r="J76" s="335">
        <f>'Tav27'!J76/'Tav27'!J$115*100</f>
        <v>0.63175394846217792</v>
      </c>
      <c r="K76" s="335">
        <f>'Tav27'!K76/'Tav27'!K$115*100</f>
        <v>0.63824662813102118</v>
      </c>
      <c r="L76" s="335">
        <f>'Tav27'!L76/'Tav27'!L$115*100</f>
        <v>0.67736230102482409</v>
      </c>
      <c r="M76" s="335">
        <f>'Tav27'!M76/'Tav27'!M$115*100</f>
        <v>0.60240963855421692</v>
      </c>
      <c r="N76" s="335">
        <f>'Tav27'!N76/'Tav27'!N$115*100</f>
        <v>0.65204209616997955</v>
      </c>
      <c r="O76" s="335">
        <f>'Tav27'!O76/'Tav27'!O$115*100</f>
        <v>0.61058157204033703</v>
      </c>
      <c r="P76" s="335">
        <f>'Tav27'!P76/'Tav27'!P$115*100</f>
        <v>0.61433264777371188</v>
      </c>
      <c r="Q76" s="335">
        <f>'Tav27'!Q76/'Tav27'!Q$115*100</f>
        <v>0.61186025548807688</v>
      </c>
      <c r="R76" s="335">
        <f>'Tav27'!R76/'Tav27'!R$115*100</f>
        <v>0.59308072487644148</v>
      </c>
      <c r="S76" s="335">
        <f>'Tav27'!S76/'Tav27'!S$115*100</f>
        <v>0.56774352803233663</v>
      </c>
      <c r="T76" s="335">
        <f>'Tav27'!T76/'Tav27'!T$115*100</f>
        <v>0.58426145700200849</v>
      </c>
      <c r="U76" s="335">
        <f>'Tav27'!U76/'Tav27'!U$115*100</f>
        <v>0.5709541881268636</v>
      </c>
      <c r="V76" s="335">
        <f>'Tav27'!V76/'Tav27'!V$115*100</f>
        <v>0.60662773063147368</v>
      </c>
      <c r="W76" s="335">
        <f>'Tav27'!W76/'Tav27'!W$115*100</f>
        <v>0.58322964806256672</v>
      </c>
      <c r="Y76" s="339">
        <f t="shared" si="12"/>
        <v>-2.2126536749577874E-2</v>
      </c>
      <c r="Z76" s="339">
        <f t="shared" si="13"/>
        <v>3.8884202599137052E-2</v>
      </c>
      <c r="AA76" s="339">
        <f t="shared" si="14"/>
        <v>-1.0318089394417695E-3</v>
      </c>
      <c r="AC76" s="339">
        <f t="shared" si="15"/>
        <v>-0.11053735442884816</v>
      </c>
      <c r="AD76" s="339">
        <f t="shared" si="16"/>
        <v>-7.1095988144271316E-2</v>
      </c>
      <c r="AE76" s="339">
        <f t="shared" si="17"/>
        <v>-9.699258928734189E-2</v>
      </c>
    </row>
    <row r="77" spans="1:31" x14ac:dyDescent="0.25">
      <c r="A77" s="435" t="s">
        <v>412</v>
      </c>
      <c r="B77" s="435">
        <v>8</v>
      </c>
      <c r="C77" s="448">
        <f>'Tav27'!C77/'Tav27'!C$115*100</f>
        <v>0.39010060489284082</v>
      </c>
      <c r="D77" s="448">
        <f>'Tav27'!D77/'Tav27'!D$115*100</f>
        <v>0.33264421059176474</v>
      </c>
      <c r="E77" s="335">
        <f>'Tav27'!E77/'Tav27'!E$115*100</f>
        <v>0.37074468363643981</v>
      </c>
      <c r="F77" s="335">
        <f>'Tav27'!F77/'Tav27'!F$115*100</f>
        <v>0.37458837738127815</v>
      </c>
      <c r="G77" s="335">
        <f>'Tav27'!G77/'Tav27'!G$115*100</f>
        <v>0.38331743819235564</v>
      </c>
      <c r="H77" s="335">
        <f>'Tav27'!H77/'Tav27'!H$115*100</f>
        <v>0.37755362694461925</v>
      </c>
      <c r="I77" s="335">
        <f>'Tav27'!I77/'Tav27'!I$115*100</f>
        <v>0.40516722551801221</v>
      </c>
      <c r="J77" s="335">
        <f>'Tav27'!J77/'Tav27'!J$115*100</f>
        <v>0.35120532003325022</v>
      </c>
      <c r="K77" s="335">
        <f>'Tav27'!K77/'Tav27'!K$115*100</f>
        <v>0.38677320639238355</v>
      </c>
      <c r="L77" s="335">
        <f>'Tav27'!L77/'Tav27'!L$115*100</f>
        <v>0.37004051630059831</v>
      </c>
      <c r="M77" s="335">
        <f>'Tav27'!M77/'Tav27'!M$115*100</f>
        <v>0.38357511679370543</v>
      </c>
      <c r="N77" s="335">
        <f>'Tav27'!N77/'Tav27'!N$115*100</f>
        <v>0.37461272021995001</v>
      </c>
      <c r="O77" s="335">
        <f>'Tav27'!O77/'Tav27'!O$115*100</f>
        <v>0.42271031910484874</v>
      </c>
      <c r="P77" s="335">
        <f>'Tav27'!P77/'Tav27'!P$115*100</f>
        <v>0.38996768076070404</v>
      </c>
      <c r="Q77" s="335">
        <f>'Tav27'!Q77/'Tav27'!Q$115*100</f>
        <v>0.41154886232233745</v>
      </c>
      <c r="R77" s="335">
        <f>'Tav27'!R77/'Tav27'!R$115*100</f>
        <v>0.40197693574958815</v>
      </c>
      <c r="S77" s="335">
        <f>'Tav27'!S77/'Tav27'!S$115*100</f>
        <v>0.34866857971551113</v>
      </c>
      <c r="T77" s="335">
        <f>'Tav27'!T77/'Tav27'!T$115*100</f>
        <v>0.38342158115756803</v>
      </c>
      <c r="U77" s="335">
        <f>'Tav27'!U77/'Tav27'!U$115*100</f>
        <v>0.36256438059094609</v>
      </c>
      <c r="V77" s="335">
        <f>'Tav27'!V77/'Tav27'!V$115*100</f>
        <v>0.34526152754025363</v>
      </c>
      <c r="W77" s="335">
        <f>'Tav27'!W77/'Tav27'!W$115*100</f>
        <v>0.3566032705296836</v>
      </c>
      <c r="Y77" s="339">
        <f t="shared" si="12"/>
        <v>-3.941255515864206E-2</v>
      </c>
      <c r="Z77" s="339">
        <f t="shared" si="13"/>
        <v>-3.4070521752574967E-3</v>
      </c>
      <c r="AA77" s="339">
        <f t="shared" si="14"/>
        <v>-2.6818310627884423E-2</v>
      </c>
      <c r="AC77" s="339">
        <f t="shared" si="15"/>
        <v>-2.7536224301894729E-2</v>
      </c>
      <c r="AD77" s="339">
        <f t="shared" si="16"/>
        <v>1.2617316948488888E-2</v>
      </c>
      <c r="AE77" s="339">
        <f t="shared" si="17"/>
        <v>-1.4141413106756207E-2</v>
      </c>
    </row>
    <row r="78" spans="1:31" x14ac:dyDescent="0.25">
      <c r="A78" s="435" t="s">
        <v>411</v>
      </c>
      <c r="B78" s="435">
        <v>9</v>
      </c>
      <c r="C78" s="448">
        <f>'Tav27'!C78/'Tav27'!C$115*100</f>
        <v>0.55435349116351063</v>
      </c>
      <c r="D78" s="448">
        <f>'Tav27'!D78/'Tav27'!D$115*100</f>
        <v>0.59223104782926339</v>
      </c>
      <c r="E78" s="335">
        <f>'Tav27'!E78/'Tav27'!E$115*100</f>
        <v>0.56711368979980836</v>
      </c>
      <c r="F78" s="335">
        <f>'Tav27'!F78/'Tav27'!F$115*100</f>
        <v>0.55952369719672024</v>
      </c>
      <c r="G78" s="335">
        <f>'Tav27'!G78/'Tav27'!G$115*100</f>
        <v>0.64375320959577431</v>
      </c>
      <c r="H78" s="335">
        <f>'Tav27'!H78/'Tav27'!H$115*100</f>
        <v>0.58813634296323525</v>
      </c>
      <c r="I78" s="335">
        <f>'Tav27'!I78/'Tav27'!I$115*100</f>
        <v>0.62225947897859168</v>
      </c>
      <c r="J78" s="335">
        <f>'Tav27'!J78/'Tav27'!J$115*100</f>
        <v>0.66500415627597675</v>
      </c>
      <c r="K78" s="335">
        <f>'Tav27'!K78/'Tav27'!K$115*100</f>
        <v>0.63682987645925426</v>
      </c>
      <c r="L78" s="335">
        <f>'Tav27'!L78/'Tav27'!L$115*100</f>
        <v>0.6384766874474731</v>
      </c>
      <c r="M78" s="335">
        <f>'Tav27'!M78/'Tav27'!M$115*100</f>
        <v>0.65896238013277608</v>
      </c>
      <c r="N78" s="335">
        <f>'Tav27'!N78/'Tav27'!N$115*100</f>
        <v>0.64539708117716432</v>
      </c>
      <c r="O78" s="335">
        <f>'Tav27'!O78/'Tav27'!O$115*100</f>
        <v>0.61887000966984396</v>
      </c>
      <c r="P78" s="335">
        <f>'Tav27'!P78/'Tav27'!P$115*100</f>
        <v>0.71583108523197736</v>
      </c>
      <c r="Q78" s="335">
        <f>'Tav27'!Q78/'Tav27'!Q$115*100</f>
        <v>0.65192253412122481</v>
      </c>
      <c r="R78" s="335">
        <f>'Tav27'!R78/'Tav27'!R$115*100</f>
        <v>0.62767710049423397</v>
      </c>
      <c r="S78" s="335">
        <f>'Tav27'!S78/'Tav27'!S$115*100</f>
        <v>0.74670616186861671</v>
      </c>
      <c r="T78" s="335">
        <f>'Tav27'!T78/'Tav27'!T$115*100</f>
        <v>0.66910824947105008</v>
      </c>
      <c r="U78" s="335">
        <f>'Tav27'!U78/'Tav27'!U$115*100</f>
        <v>0.66074817023583621</v>
      </c>
      <c r="V78" s="335">
        <f>'Tav27'!V78/'Tav27'!V$115*100</f>
        <v>0.7227904875609048</v>
      </c>
      <c r="W78" s="335">
        <f>'Tav27'!W78/'Tav27'!W$115*100</f>
        <v>0.68210095982936358</v>
      </c>
      <c r="Y78" s="339">
        <f t="shared" si="12"/>
        <v>3.3071069741602233E-2</v>
      </c>
      <c r="Z78" s="339">
        <f t="shared" si="13"/>
        <v>-2.3915674307711909E-2</v>
      </c>
      <c r="AA78" s="339">
        <f t="shared" si="14"/>
        <v>1.2992710358313508E-2</v>
      </c>
      <c r="AC78" s="339">
        <f t="shared" si="15"/>
        <v>0.10639467907232558</v>
      </c>
      <c r="AD78" s="339">
        <f t="shared" si="16"/>
        <v>0.13055943973164141</v>
      </c>
      <c r="AE78" s="339">
        <f t="shared" si="17"/>
        <v>0.11498727002955522</v>
      </c>
    </row>
    <row r="79" spans="1:31" x14ac:dyDescent="0.25">
      <c r="A79" s="435" t="s">
        <v>410</v>
      </c>
      <c r="B79" s="435">
        <v>9</v>
      </c>
      <c r="C79" s="448">
        <f>'Tav27'!C79/'Tav27'!C$115*100</f>
        <v>0.50302446420392621</v>
      </c>
      <c r="D79" s="448">
        <f>'Tav27'!D79/'Tav27'!D$115*100</f>
        <v>0.54248985746040135</v>
      </c>
      <c r="E79" s="335">
        <f>'Tav27'!E79/'Tav27'!E$115*100</f>
        <v>0.51631957353888369</v>
      </c>
      <c r="F79" s="335">
        <f>'Tav27'!F79/'Tav27'!F$115*100</f>
        <v>0.5161205098930961</v>
      </c>
      <c r="G79" s="335">
        <f>'Tav27'!G79/'Tav27'!G$115*100</f>
        <v>0.51536937862225807</v>
      </c>
      <c r="H79" s="335">
        <f>'Tav27'!H79/'Tav27'!H$115*100</f>
        <v>0.5158653516669055</v>
      </c>
      <c r="I79" s="335">
        <f>'Tav27'!I79/'Tav27'!I$115*100</f>
        <v>0.52875935001289653</v>
      </c>
      <c r="J79" s="335">
        <f>'Tav27'!J79/'Tav27'!J$115*100</f>
        <v>0.58811305070656694</v>
      </c>
      <c r="K79" s="335">
        <f>'Tav27'!K79/'Tav27'!K$115*100</f>
        <v>0.54899127280970184</v>
      </c>
      <c r="L79" s="335">
        <f>'Tav27'!L79/'Tav27'!L$115*100</f>
        <v>0.53561796766222203</v>
      </c>
      <c r="M79" s="335">
        <f>'Tav27'!M79/'Tav27'!M$115*100</f>
        <v>0.58519793459552494</v>
      </c>
      <c r="N79" s="335">
        <f>'Tav27'!N79/'Tav27'!N$115*100</f>
        <v>0.5523668712777533</v>
      </c>
      <c r="O79" s="335">
        <f>'Tav27'!O79/'Tav27'!O$115*100</f>
        <v>0.54841828981903573</v>
      </c>
      <c r="P79" s="335">
        <f>'Tav27'!P79/'Tav27'!P$115*100</f>
        <v>0.56625444055663876</v>
      </c>
      <c r="Q79" s="335">
        <f>'Tav27'!Q79/'Tav27'!Q$115*100</f>
        <v>0.55449835653606971</v>
      </c>
      <c r="R79" s="335">
        <f>'Tav27'!R79/'Tav27'!R$115*100</f>
        <v>0.5403624382207578</v>
      </c>
      <c r="S79" s="335">
        <f>'Tav27'!S79/'Tav27'!S$115*100</f>
        <v>0.49369002437594495</v>
      </c>
      <c r="T79" s="335">
        <f>'Tav27'!T79/'Tav27'!T$115*100</f>
        <v>0.52411689525180172</v>
      </c>
      <c r="U79" s="335">
        <f>'Tav27'!U79/'Tav27'!U$115*100</f>
        <v>0.51335050149091899</v>
      </c>
      <c r="V79" s="335">
        <f>'Tav27'!V79/'Tav27'!V$115*100</f>
        <v>0.47755800070988352</v>
      </c>
      <c r="W79" s="335">
        <f>'Tav27'!W79/'Tav27'!W$115*100</f>
        <v>0.50102204052612864</v>
      </c>
      <c r="Y79" s="339">
        <f t="shared" si="12"/>
        <v>-2.7011936729838815E-2</v>
      </c>
      <c r="Z79" s="339">
        <f t="shared" si="13"/>
        <v>-1.6132023666061424E-2</v>
      </c>
      <c r="AA79" s="339">
        <f t="shared" si="14"/>
        <v>-2.3094854725673075E-2</v>
      </c>
      <c r="AC79" s="339">
        <f t="shared" si="15"/>
        <v>1.0326037286992773E-2</v>
      </c>
      <c r="AD79" s="339">
        <f t="shared" si="16"/>
        <v>-6.4931856750517825E-2</v>
      </c>
      <c r="AE79" s="339">
        <f t="shared" si="17"/>
        <v>-1.5297533012755049E-2</v>
      </c>
    </row>
    <row r="80" spans="1:31" x14ac:dyDescent="0.25">
      <c r="A80" s="435" t="s">
        <v>409</v>
      </c>
      <c r="B80" s="435">
        <v>6</v>
      </c>
      <c r="C80" s="448">
        <f>'Tav27'!C80/'Tav27'!C$115*100</f>
        <v>0.23690320135192761</v>
      </c>
      <c r="D80" s="448">
        <f>'Tav27'!D80/'Tav27'!D$115*100</f>
        <v>0.2098456468686366</v>
      </c>
      <c r="E80" s="335">
        <f>'Tav27'!E80/'Tav27'!E$115*100</f>
        <v>0.22778804714950751</v>
      </c>
      <c r="F80" s="335">
        <f>'Tav27'!F80/'Tav27'!F$115*100</f>
        <v>0.24154817282016927</v>
      </c>
      <c r="G80" s="335">
        <f>'Tav27'!G80/'Tav27'!G$115*100</f>
        <v>0.21641845792678455</v>
      </c>
      <c r="H80" s="335">
        <f>'Tav27'!H80/'Tav27'!H$115*100</f>
        <v>0.23301164435195976</v>
      </c>
      <c r="I80" s="335">
        <f>'Tav27'!I80/'Tav27'!I$115*100</f>
        <v>0.2729773880147881</v>
      </c>
      <c r="J80" s="335">
        <f>'Tav27'!J80/'Tav27'!J$115*100</f>
        <v>0.18287614297589361</v>
      </c>
      <c r="K80" s="335">
        <f>'Tav27'!K80/'Tav27'!K$115*100</f>
        <v>0.24226453587215233</v>
      </c>
      <c r="L80" s="335">
        <f>'Tav27'!L80/'Tav27'!L$115*100</f>
        <v>0.26592742188381979</v>
      </c>
      <c r="M80" s="335">
        <f>'Tav27'!M80/'Tav27'!M$115*100</f>
        <v>0.19916400295057782</v>
      </c>
      <c r="N80" s="335">
        <f>'Tav27'!N80/'Tav27'!N$115*100</f>
        <v>0.24337367411185221</v>
      </c>
      <c r="O80" s="335">
        <f>'Tav27'!O80/'Tav27'!O$115*100</f>
        <v>0.2458903163420362</v>
      </c>
      <c r="P80" s="335">
        <f>'Tav27'!P80/'Tav27'!P$115*100</f>
        <v>0.19765485189241166</v>
      </c>
      <c r="Q80" s="335">
        <f>'Tav27'!Q80/'Tav27'!Q$115*100</f>
        <v>0.22944759580802884</v>
      </c>
      <c r="R80" s="335">
        <f>'Tav27'!R80/'Tav27'!R$115*100</f>
        <v>0.24711696869851729</v>
      </c>
      <c r="S80" s="335">
        <f>'Tav27'!S80/'Tav27'!S$115*100</f>
        <v>0.21907494831682559</v>
      </c>
      <c r="T80" s="335">
        <f>'Tav27'!T80/'Tav27'!T$115*100</f>
        <v>0.2373562169070659</v>
      </c>
      <c r="U80" s="335">
        <f>'Tav27'!U80/'Tav27'!U$115*100</f>
        <v>0.26091081593927895</v>
      </c>
      <c r="V80" s="335">
        <f>'Tav27'!V80/'Tav27'!V$115*100</f>
        <v>0.18715110838630572</v>
      </c>
      <c r="W80" s="335">
        <f>'Tav27'!W80/'Tav27'!W$115*100</f>
        <v>0.23551368645574119</v>
      </c>
      <c r="Y80" s="339">
        <f t="shared" si="12"/>
        <v>1.3793847240761659E-2</v>
      </c>
      <c r="Z80" s="339">
        <f t="shared" si="13"/>
        <v>-3.1923839930519865E-2</v>
      </c>
      <c r="AA80" s="339">
        <f t="shared" si="14"/>
        <v>-1.8425304513247087E-3</v>
      </c>
      <c r="AC80" s="339">
        <f t="shared" si="15"/>
        <v>2.4007614587351345E-2</v>
      </c>
      <c r="AD80" s="339">
        <f t="shared" si="16"/>
        <v>-2.2694538482330884E-2</v>
      </c>
      <c r="AE80" s="339">
        <f t="shared" si="17"/>
        <v>7.7256393062336837E-3</v>
      </c>
    </row>
    <row r="81" spans="1:31" x14ac:dyDescent="0.25">
      <c r="A81" s="435" t="s">
        <v>408</v>
      </c>
      <c r="B81" s="435">
        <v>17</v>
      </c>
      <c r="C81" s="448">
        <f>'Tav27'!C81/'Tav27'!C$115*100</f>
        <v>0.74229669756937311</v>
      </c>
      <c r="D81" s="448">
        <f>'Tav27'!D81/'Tav27'!D$115*100</f>
        <v>0.63109135280493678</v>
      </c>
      <c r="E81" s="335">
        <f>'Tav27'!E81/'Tav27'!E$115*100</f>
        <v>0.70483381945571744</v>
      </c>
      <c r="F81" s="335">
        <f>'Tav27'!F81/'Tav27'!F$115*100</f>
        <v>0.73219289886113814</v>
      </c>
      <c r="G81" s="335">
        <f>'Tav27'!G81/'Tav27'!G$115*100</f>
        <v>0.61807644340107115</v>
      </c>
      <c r="H81" s="335">
        <f>'Tav27'!H81/'Tav27'!H$115*100</f>
        <v>0.69342770097254325</v>
      </c>
      <c r="I81" s="335">
        <f>'Tav27'!I81/'Tav27'!I$115*100</f>
        <v>0.6931906112973949</v>
      </c>
      <c r="J81" s="335">
        <f>'Tav27'!J81/'Tav27'!J$115*100</f>
        <v>0.61928512053200335</v>
      </c>
      <c r="K81" s="335">
        <f>'Tav27'!K81/'Tav27'!K$115*100</f>
        <v>0.66799841323812759</v>
      </c>
      <c r="L81" s="335">
        <f>'Tav27'!L81/'Tav27'!L$115*100</f>
        <v>0.69241479660315342</v>
      </c>
      <c r="M81" s="335">
        <f>'Tav27'!M81/'Tav27'!M$115*100</f>
        <v>0.58028030489304161</v>
      </c>
      <c r="N81" s="335">
        <f>'Tav27'!N81/'Tav27'!N$115*100</f>
        <v>0.65453397679228509</v>
      </c>
      <c r="O81" s="335">
        <f>'Tav27'!O81/'Tav27'!O$115*100</f>
        <v>0.5760464152507252</v>
      </c>
      <c r="P81" s="335">
        <f>'Tav27'!P81/'Tav27'!P$115*100</f>
        <v>0.58228050962899647</v>
      </c>
      <c r="Q81" s="335">
        <f>'Tav27'!Q81/'Tav27'!Q$115*100</f>
        <v>0.57817152118292992</v>
      </c>
      <c r="R81" s="335">
        <f>'Tav27'!R81/'Tav27'!R$115*100</f>
        <v>0.57660626029654038</v>
      </c>
      <c r="S81" s="335">
        <f>'Tav27'!S81/'Tav27'!S$115*100</f>
        <v>0.48134777376654636</v>
      </c>
      <c r="T81" s="335">
        <f>'Tav27'!T81/'Tav27'!T$115*100</f>
        <v>0.54344907581436808</v>
      </c>
      <c r="U81" s="335">
        <f>'Tav27'!U81/'Tav27'!U$115*100</f>
        <v>0.65058281377066962</v>
      </c>
      <c r="V81" s="335">
        <f>'Tav27'!V81/'Tav27'!V$115*100</f>
        <v>0.48723823045400277</v>
      </c>
      <c r="W81" s="335">
        <f>'Tav27'!W81/'Tav27'!W$115*100</f>
        <v>0.59433878421613928</v>
      </c>
      <c r="Y81" s="339">
        <f t="shared" si="12"/>
        <v>7.3976553474129236E-2</v>
      </c>
      <c r="Z81" s="339">
        <f t="shared" si="13"/>
        <v>5.8904566874564135E-3</v>
      </c>
      <c r="AA81" s="339">
        <f t="shared" si="14"/>
        <v>5.0889708401771205E-2</v>
      </c>
      <c r="AC81" s="339">
        <f t="shared" si="15"/>
        <v>-9.1713883798703488E-2</v>
      </c>
      <c r="AD81" s="339">
        <f t="shared" si="16"/>
        <v>-0.143853122350934</v>
      </c>
      <c r="AE81" s="339">
        <f t="shared" si="17"/>
        <v>-0.11049503523957815</v>
      </c>
    </row>
    <row r="82" spans="1:31" x14ac:dyDescent="0.25">
      <c r="A82" s="435" t="s">
        <v>407</v>
      </c>
      <c r="B82" s="435">
        <v>9</v>
      </c>
      <c r="C82" s="448">
        <f>'Tav27'!C82/'Tav27'!C$115*100</f>
        <v>0.37825544482524437</v>
      </c>
      <c r="D82" s="448">
        <f>'Tav27'!D82/'Tav27'!D$115*100</f>
        <v>0.35751480577619571</v>
      </c>
      <c r="E82" s="335">
        <f>'Tav27'!E82/'Tav27'!E$115*100</f>
        <v>0.37126833431954215</v>
      </c>
      <c r="F82" s="335">
        <f>'Tav27'!F82/'Tav27'!F$115*100</f>
        <v>0.38779804308238114</v>
      </c>
      <c r="G82" s="335">
        <f>'Tav27'!G82/'Tav27'!G$115*100</f>
        <v>0.36497689091042473</v>
      </c>
      <c r="H82" s="335">
        <f>'Tav27'!H82/'Tav27'!H$115*100</f>
        <v>0.38004573009276854</v>
      </c>
      <c r="I82" s="335">
        <f>'Tav27'!I82/'Tav27'!I$115*100</f>
        <v>0.34820737683776115</v>
      </c>
      <c r="J82" s="335">
        <f>'Tav27'!J82/'Tav27'!J$115*100</f>
        <v>0.38237738985868663</v>
      </c>
      <c r="K82" s="335">
        <f>'Tav27'!K82/'Tav27'!K$115*100</f>
        <v>0.35985492462881102</v>
      </c>
      <c r="L82" s="335">
        <f>'Tav27'!L82/'Tav27'!L$115*100</f>
        <v>0.39512800893114736</v>
      </c>
      <c r="M82" s="335">
        <f>'Tav27'!M82/'Tav27'!M$115*100</f>
        <v>0.37373985738873861</v>
      </c>
      <c r="N82" s="335">
        <f>'Tav27'!N82/'Tav27'!N$115*100</f>
        <v>0.38790275020558018</v>
      </c>
      <c r="O82" s="335">
        <f>'Tav27'!O82/'Tav27'!O$115*100</f>
        <v>0.40889625638900406</v>
      </c>
      <c r="P82" s="335">
        <f>'Tav27'!P82/'Tav27'!P$115*100</f>
        <v>0.37127060017628677</v>
      </c>
      <c r="Q82" s="335">
        <f>'Tav27'!Q82/'Tav27'!Q$115*100</f>
        <v>0.39607025466862117</v>
      </c>
      <c r="R82" s="335">
        <f>'Tav27'!R82/'Tav27'!R$115*100</f>
        <v>0.34925864909390442</v>
      </c>
      <c r="S82" s="335">
        <f>'Tav27'!S82/'Tav27'!S$115*100</f>
        <v>0.37643864358665802</v>
      </c>
      <c r="T82" s="335">
        <f>'Tav27'!T82/'Tav27'!T$115*100</f>
        <v>0.3587193504387331</v>
      </c>
      <c r="U82" s="335">
        <f>'Tav27'!U82/'Tav27'!U$115*100</f>
        <v>0.32190295473027919</v>
      </c>
      <c r="V82" s="335">
        <f>'Tav27'!V82/'Tav27'!V$115*100</f>
        <v>0.32912781130005486</v>
      </c>
      <c r="W82" s="335">
        <f>'Tav27'!W82/'Tav27'!W$115*100</f>
        <v>0.32438677568432278</v>
      </c>
      <c r="Y82" s="339">
        <f t="shared" si="12"/>
        <v>-2.7355694363625227E-2</v>
      </c>
      <c r="Z82" s="339">
        <f t="shared" si="13"/>
        <v>-4.7310832286603155E-2</v>
      </c>
      <c r="AA82" s="339">
        <f t="shared" si="14"/>
        <v>-3.4332574754410317E-2</v>
      </c>
      <c r="AC82" s="339">
        <f t="shared" si="15"/>
        <v>-5.635249009496518E-2</v>
      </c>
      <c r="AD82" s="339">
        <f t="shared" si="16"/>
        <v>-2.8386994476140848E-2</v>
      </c>
      <c r="AE82" s="339">
        <f t="shared" si="17"/>
        <v>-4.6881558635219367E-2</v>
      </c>
    </row>
    <row r="83" spans="1:31" x14ac:dyDescent="0.25">
      <c r="A83" s="435" t="s">
        <v>406</v>
      </c>
      <c r="B83" s="435">
        <v>19</v>
      </c>
      <c r="C83" s="448">
        <f>'Tav27'!C83/'Tav27'!C$115*100</f>
        <v>1.1221314970702971</v>
      </c>
      <c r="D83" s="448">
        <f>'Tav27'!D83/'Tav27'!D$115*100</f>
        <v>1.0305752879548598</v>
      </c>
      <c r="E83" s="335">
        <f>'Tav27'!E83/'Tav27'!E$115*100</f>
        <v>1.0912880235852267</v>
      </c>
      <c r="F83" s="335">
        <f>'Tav27'!F83/'Tav27'!F$115*100</f>
        <v>1.0690393742392648</v>
      </c>
      <c r="G83" s="335">
        <f>'Tav27'!G83/'Tav27'!G$115*100</f>
        <v>0.86017166752255891</v>
      </c>
      <c r="H83" s="335">
        <f>'Tav27'!H83/'Tav27'!H$115*100</f>
        <v>0.99808731083379543</v>
      </c>
      <c r="I83" s="335">
        <f>'Tav27'!I83/'Tav27'!I$115*100</f>
        <v>0.91673114951422929</v>
      </c>
      <c r="J83" s="335">
        <f>'Tav27'!J83/'Tav27'!J$115*100</f>
        <v>0.83956774729842065</v>
      </c>
      <c r="K83" s="335">
        <f>'Tav27'!K83/'Tav27'!K$115*100</f>
        <v>0.89042842570554237</v>
      </c>
      <c r="L83" s="335">
        <f>'Tav27'!L83/'Tav27'!L$115*100</f>
        <v>0.86300974649088702</v>
      </c>
      <c r="M83" s="335">
        <f>'Tav27'!M83/'Tav27'!M$115*100</f>
        <v>0.89992623555446272</v>
      </c>
      <c r="N83" s="335">
        <f>'Tav27'!N83/'Tav27'!N$115*100</f>
        <v>0.8754807253033865</v>
      </c>
      <c r="O83" s="335">
        <f>'Tav27'!O83/'Tav27'!O$115*100</f>
        <v>0.89653267025832306</v>
      </c>
      <c r="P83" s="335">
        <f>'Tav27'!P83/'Tav27'!P$115*100</f>
        <v>0.75856726942493125</v>
      </c>
      <c r="Q83" s="335">
        <f>'Tav27'!Q83/'Tav27'!Q$115*100</f>
        <v>0.84950240828924972</v>
      </c>
      <c r="R83" s="335">
        <f>'Tav27'!R83/'Tav27'!R$115*100</f>
        <v>0.96046128500823724</v>
      </c>
      <c r="S83" s="335">
        <f>'Tav27'!S83/'Tav27'!S$115*100</f>
        <v>0.87321423061495262</v>
      </c>
      <c r="T83" s="335">
        <f>'Tav27'!T83/'Tav27'!T$115*100</f>
        <v>0.93009268706569714</v>
      </c>
      <c r="U83" s="335">
        <f>'Tav27'!U83/'Tav27'!U$115*100</f>
        <v>0.8233938736785037</v>
      </c>
      <c r="V83" s="335">
        <f>'Tav27'!V83/'Tav27'!V$115*100</f>
        <v>0.75505792004130234</v>
      </c>
      <c r="W83" s="335">
        <f>'Tav27'!W83/'Tav27'!W$115*100</f>
        <v>0.79985780305723431</v>
      </c>
      <c r="Y83" s="339">
        <f t="shared" si="12"/>
        <v>-0.13706741132973355</v>
      </c>
      <c r="Z83" s="339">
        <f t="shared" si="13"/>
        <v>-0.11815631057365028</v>
      </c>
      <c r="AA83" s="339">
        <f t="shared" si="14"/>
        <v>-0.13023488400846284</v>
      </c>
      <c r="AC83" s="339">
        <f t="shared" si="15"/>
        <v>-0.29873762339179344</v>
      </c>
      <c r="AD83" s="339">
        <f t="shared" si="16"/>
        <v>-0.27551736791355741</v>
      </c>
      <c r="AE83" s="339">
        <f t="shared" si="17"/>
        <v>-0.29143022052799239</v>
      </c>
    </row>
    <row r="84" spans="1:31" x14ac:dyDescent="0.25">
      <c r="A84" s="435" t="s">
        <v>405</v>
      </c>
      <c r="B84" s="435">
        <v>8</v>
      </c>
      <c r="C84" s="448">
        <f>'Tav27'!C84/'Tav27'!C$115*100</f>
        <v>0.4027354422982769</v>
      </c>
      <c r="D84" s="448">
        <f>'Tav27'!D84/'Tav27'!D$115*100</f>
        <v>0.37150451556743813</v>
      </c>
      <c r="E84" s="335">
        <f>'Tav27'!E84/'Tav27'!E$115*100</f>
        <v>0.39221436164363477</v>
      </c>
      <c r="F84" s="335">
        <f>'Tav27'!F84/'Tav27'!F$115*100</f>
        <v>0.40195125633356293</v>
      </c>
      <c r="G84" s="335">
        <f>'Tav27'!G84/'Tav27'!G$115*100</f>
        <v>0.37781527400777637</v>
      </c>
      <c r="H84" s="335">
        <f>'Tav27'!H84/'Tav27'!H$115*100</f>
        <v>0.39375229740758971</v>
      </c>
      <c r="I84" s="335">
        <f>'Tav27'!I84/'Tav27'!I$115*100</f>
        <v>0.39979365488779983</v>
      </c>
      <c r="J84" s="335">
        <f>'Tav27'!J84/'Tav27'!J$115*100</f>
        <v>0.36159600997506236</v>
      </c>
      <c r="K84" s="335">
        <f>'Tav27'!K84/'Tav27'!K$115*100</f>
        <v>0.38677320639238355</v>
      </c>
      <c r="L84" s="335">
        <f>'Tav27'!L84/'Tav27'!L$115*100</f>
        <v>0.42397862545627879</v>
      </c>
      <c r="M84" s="335">
        <f>'Tav27'!M84/'Tav27'!M$115*100</f>
        <v>0.34915170887632158</v>
      </c>
      <c r="N84" s="335">
        <f>'Tav27'!N84/'Tav27'!N$115*100</f>
        <v>0.39870089956890464</v>
      </c>
      <c r="O84" s="335">
        <f>'Tav27'!O84/'Tav27'!O$115*100</f>
        <v>0.35778422434037849</v>
      </c>
      <c r="P84" s="335">
        <f>'Tav27'!P84/'Tav27'!P$115*100</f>
        <v>0.41667779588130022</v>
      </c>
      <c r="Q84" s="335">
        <f>'Tav27'!Q84/'Tav27'!Q$115*100</f>
        <v>0.37786012801719032</v>
      </c>
      <c r="R84" s="335">
        <f>'Tav27'!R84/'Tav27'!R$115*100</f>
        <v>0.37561779242174631</v>
      </c>
      <c r="S84" s="335">
        <f>'Tav27'!S84/'Tav27'!S$115*100</f>
        <v>0.53071677620414082</v>
      </c>
      <c r="T84" s="335">
        <f>'Tav27'!T84/'Tav27'!T$115*100</f>
        <v>0.42960401250147678</v>
      </c>
      <c r="U84" s="335">
        <f>'Tav27'!U84/'Tav27'!U$115*100</f>
        <v>0.44049878015722416</v>
      </c>
      <c r="V84" s="335">
        <f>'Tav27'!V84/'Tav27'!V$115*100</f>
        <v>0.47433125746184374</v>
      </c>
      <c r="W84" s="335">
        <f>'Tav27'!W84/'Tav27'!W$115*100</f>
        <v>0.45214184145040881</v>
      </c>
      <c r="Y84" s="339">
        <f t="shared" si="12"/>
        <v>6.4880987735477846E-2</v>
      </c>
      <c r="Z84" s="339">
        <f t="shared" si="13"/>
        <v>-5.638551874229708E-2</v>
      </c>
      <c r="AA84" s="339">
        <f t="shared" si="14"/>
        <v>2.2537828948932026E-2</v>
      </c>
      <c r="AC84" s="339">
        <f t="shared" si="15"/>
        <v>3.7763337858947255E-2</v>
      </c>
      <c r="AD84" s="339">
        <f t="shared" si="16"/>
        <v>0.1028267418944056</v>
      </c>
      <c r="AE84" s="339">
        <f t="shared" si="17"/>
        <v>5.9927479806774042E-2</v>
      </c>
    </row>
    <row r="85" spans="1:31" ht="12" customHeight="1" x14ac:dyDescent="0.25">
      <c r="A85" s="435" t="s">
        <v>404</v>
      </c>
      <c r="B85" s="435">
        <v>18</v>
      </c>
      <c r="C85" s="448">
        <f>'Tav27'!C85/'Tav27'!C$115*100</f>
        <v>1.6338424119904609</v>
      </c>
      <c r="D85" s="448">
        <f>'Tav27'!D85/'Tav27'!D$115*100</f>
        <v>1.8435328680459484</v>
      </c>
      <c r="E85" s="335">
        <f>'Tav27'!E85/'Tav27'!E$115*100</f>
        <v>1.7044829734980389</v>
      </c>
      <c r="F85" s="335">
        <f>'Tav27'!F85/'Tav27'!F$115*100</f>
        <v>1.7059339705424454</v>
      </c>
      <c r="G85" s="335">
        <f>'Tav27'!G85/'Tav27'!G$115*100</f>
        <v>1.8138801261829656</v>
      </c>
      <c r="H85" s="335">
        <f>'Tav27'!H85/'Tav27'!H$115*100</f>
        <v>1.7426031263433994</v>
      </c>
      <c r="I85" s="335">
        <f>'Tav27'!I85/'Tav27'!I$115*100</f>
        <v>1.661508038861663</v>
      </c>
      <c r="J85" s="335">
        <f>'Tav27'!J85/'Tav27'!J$115*100</f>
        <v>1.7996674979218621</v>
      </c>
      <c r="K85" s="335">
        <f>'Tav27'!K85/'Tav27'!K$115*100</f>
        <v>1.7086025161509693</v>
      </c>
      <c r="L85" s="335">
        <f>'Tav27'!L85/'Tav27'!L$115*100</f>
        <v>1.6921513779305328</v>
      </c>
      <c r="M85" s="335">
        <f>'Tav27'!M85/'Tav27'!M$115*100</f>
        <v>1.9055815097123188</v>
      </c>
      <c r="N85" s="335">
        <f>'Tav27'!N85/'Tav27'!N$115*100</f>
        <v>1.764251480592403</v>
      </c>
      <c r="O85" s="335">
        <f>'Tav27'!O85/'Tav27'!O$115*100</f>
        <v>1.8718054979969609</v>
      </c>
      <c r="P85" s="335">
        <f>'Tav27'!P85/'Tav27'!P$115*100</f>
        <v>2.1875584283768261</v>
      </c>
      <c r="Q85" s="335">
        <f>'Tav27'!Q85/'Tav27'!Q$115*100</f>
        <v>1.9794407670105345</v>
      </c>
      <c r="R85" s="335">
        <f>'Tav27'!R85/'Tav27'!R$115*100</f>
        <v>1.7018121911037891</v>
      </c>
      <c r="S85" s="335">
        <f>'Tav27'!S85/'Tav27'!S$115*100</f>
        <v>1.8791076552809407</v>
      </c>
      <c r="T85" s="335">
        <f>'Tav27'!T85/'Tav27'!T$115*100</f>
        <v>1.763524471318562</v>
      </c>
      <c r="U85" s="335">
        <f>'Tav27'!U85/'Tav27'!U$115*100</f>
        <v>1.7992680943345079</v>
      </c>
      <c r="V85" s="335">
        <f>'Tav27'!V85/'Tav27'!V$115*100</f>
        <v>1.8134297053983415</v>
      </c>
      <c r="W85" s="335">
        <f>'Tav27'!W85/'Tav27'!W$115*100</f>
        <v>1.804123711340206</v>
      </c>
      <c r="Y85" s="339">
        <f t="shared" si="12"/>
        <v>9.7455903230718732E-2</v>
      </c>
      <c r="Z85" s="339">
        <f t="shared" si="13"/>
        <v>-6.5677949882599229E-2</v>
      </c>
      <c r="AA85" s="339">
        <f t="shared" si="14"/>
        <v>4.0599240021643945E-2</v>
      </c>
      <c r="AC85" s="339">
        <f t="shared" si="15"/>
        <v>0.16542568234404698</v>
      </c>
      <c r="AD85" s="339">
        <f t="shared" si="16"/>
        <v>-3.0103162647606929E-2</v>
      </c>
      <c r="AE85" s="339">
        <f t="shared" si="17"/>
        <v>9.9640737842167093E-2</v>
      </c>
    </row>
    <row r="86" spans="1:31" ht="14.25" customHeight="1" x14ac:dyDescent="0.25">
      <c r="A86" s="435" t="s">
        <v>403</v>
      </c>
      <c r="B86" s="435">
        <v>8</v>
      </c>
      <c r="C86" s="448">
        <f>'Tav27'!C86/'Tav27'!C$115*100</f>
        <v>0.64516638501508283</v>
      </c>
      <c r="D86" s="448">
        <f>'Tav27'!D86/'Tav27'!D$115*100</f>
        <v>0.5269457354701319</v>
      </c>
      <c r="E86" s="335">
        <f>'Tav27'!E86/'Tav27'!E$115*100</f>
        <v>0.60534018966627745</v>
      </c>
      <c r="F86" s="335">
        <f>'Tav27'!F86/'Tav27'!F$115*100</f>
        <v>0.61330590755121106</v>
      </c>
      <c r="G86" s="335">
        <f>'Tav27'!G86/'Tav27'!G$115*100</f>
        <v>0.49519477661213407</v>
      </c>
      <c r="H86" s="335">
        <f>'Tav27'!H86/'Tav27'!H$115*100</f>
        <v>0.57318372407433937</v>
      </c>
      <c r="I86" s="335">
        <f>'Tav27'!I86/'Tav27'!I$115*100</f>
        <v>0.66847218639841799</v>
      </c>
      <c r="J86" s="335">
        <f>'Tav27'!J86/'Tav27'!J$115*100</f>
        <v>0.61097256857855364</v>
      </c>
      <c r="K86" s="335">
        <f>'Tav27'!K86/'Tav27'!K$115*100</f>
        <v>0.64887226566927347</v>
      </c>
      <c r="L86" s="335">
        <f>'Tav27'!L86/'Tav27'!L$115*100</f>
        <v>0.65729230692038476</v>
      </c>
      <c r="M86" s="335">
        <f>'Tav27'!M86/'Tav27'!M$115*100</f>
        <v>0.70076223260388493</v>
      </c>
      <c r="N86" s="335">
        <f>'Tav27'!N86/'Tav27'!N$115*100</f>
        <v>0.67197714114842466</v>
      </c>
      <c r="O86" s="335">
        <f>'Tav27'!O86/'Tav27'!O$115*100</f>
        <v>0.63268407238568858</v>
      </c>
      <c r="P86" s="335">
        <f>'Tav27'!P86/'Tav27'!P$115*100</f>
        <v>0.63837175138224844</v>
      </c>
      <c r="Q86" s="335">
        <f>'Tav27'!Q86/'Tav27'!Q$115*100</f>
        <v>0.63462291380236546</v>
      </c>
      <c r="R86" s="335">
        <f>'Tav27'!R86/'Tav27'!R$115*100</f>
        <v>0.59143327841845139</v>
      </c>
      <c r="S86" s="335">
        <f>'Tav27'!S86/'Tav27'!S$115*100</f>
        <v>0.59859915455583323</v>
      </c>
      <c r="T86" s="335">
        <f>'Tav27'!T86/'Tav27'!T$115*100</f>
        <v>0.59392754728329156</v>
      </c>
      <c r="U86" s="335">
        <f>'Tav27'!U86/'Tav27'!U$115*100</f>
        <v>0.56078883166169702</v>
      </c>
      <c r="V86" s="335">
        <f>'Tav27'!V86/'Tav27'!V$115*100</f>
        <v>0.58404052789519534</v>
      </c>
      <c r="W86" s="335">
        <f>'Tav27'!W86/'Tav27'!W$115*100</f>
        <v>0.56878777106292211</v>
      </c>
      <c r="Y86" s="339">
        <f t="shared" si="12"/>
        <v>-3.0644446756754373E-2</v>
      </c>
      <c r="Z86" s="339">
        <f t="shared" si="13"/>
        <v>-1.4558626660637897E-2</v>
      </c>
      <c r="AA86" s="339">
        <f t="shared" si="14"/>
        <v>-2.5139776220369447E-2</v>
      </c>
      <c r="AC86" s="339">
        <f t="shared" si="15"/>
        <v>-8.4377553353385815E-2</v>
      </c>
      <c r="AD86" s="339">
        <f t="shared" si="16"/>
        <v>5.7094792425063434E-2</v>
      </c>
      <c r="AE86" s="339">
        <f t="shared" si="17"/>
        <v>-3.6552418603355341E-2</v>
      </c>
    </row>
    <row r="87" spans="1:31" x14ac:dyDescent="0.25">
      <c r="A87" s="435" t="s">
        <v>402</v>
      </c>
      <c r="B87" s="435">
        <v>12</v>
      </c>
      <c r="C87" s="448">
        <f>'Tav27'!C87/'Tav27'!C$115*100</f>
        <v>0.25506578012224207</v>
      </c>
      <c r="D87" s="448">
        <f>'Tav27'!D87/'Tav27'!D$115*100</f>
        <v>0.25958683723749865</v>
      </c>
      <c r="E87" s="335">
        <f>'Tav27'!E87/'Tav27'!E$115*100</f>
        <v>0.25658883472013488</v>
      </c>
      <c r="F87" s="335">
        <f>'Tav27'!F87/'Tav27'!F$115*100</f>
        <v>0.22173367426851476</v>
      </c>
      <c r="G87" s="335">
        <f>'Tav27'!G87/'Tav27'!G$115*100</f>
        <v>0.21825251265497761</v>
      </c>
      <c r="H87" s="335">
        <f>'Tav27'!H87/'Tav27'!H$115*100</f>
        <v>0.2205511286112132</v>
      </c>
      <c r="I87" s="335">
        <f>'Tav27'!I87/'Tav27'!I$115*100</f>
        <v>0.34175909208150634</v>
      </c>
      <c r="J87" s="335">
        <f>'Tav27'!J87/'Tav27'!J$115*100</f>
        <v>0.35328345802161265</v>
      </c>
      <c r="K87" s="335">
        <f>'Tav27'!K87/'Tav27'!K$115*100</f>
        <v>0.34568740791114133</v>
      </c>
      <c r="L87" s="335">
        <f>'Tav27'!L87/'Tav27'!L$115*100</f>
        <v>0.32739177882866499</v>
      </c>
      <c r="M87" s="335">
        <f>'Tav27'!M87/'Tav27'!M$115*100</f>
        <v>0.3098106712564544</v>
      </c>
      <c r="N87" s="335">
        <f>'Tav27'!N87/'Tav27'!N$115*100</f>
        <v>0.32145260027742939</v>
      </c>
      <c r="O87" s="335">
        <f>'Tav27'!O87/'Tav27'!O$115*100</f>
        <v>0.30667219229175297</v>
      </c>
      <c r="P87" s="335">
        <f>'Tav27'!P87/'Tav27'!P$115*100</f>
        <v>0.29114025481449823</v>
      </c>
      <c r="Q87" s="335">
        <f>'Tav27'!Q87/'Tav27'!Q$115*100</f>
        <v>0.30137759608118075</v>
      </c>
      <c r="R87" s="335">
        <f>'Tav27'!R87/'Tav27'!R$115*100</f>
        <v>0.31466227347611203</v>
      </c>
      <c r="S87" s="335">
        <f>'Tav27'!S87/'Tav27'!S$115*100</f>
        <v>0.33324076645376283</v>
      </c>
      <c r="T87" s="335">
        <f>'Tav27'!T87/'Tav27'!T$115*100</f>
        <v>0.32112899934485389</v>
      </c>
      <c r="U87" s="335">
        <f>'Tav27'!U87/'Tav27'!U$115*100</f>
        <v>0.33376253727297372</v>
      </c>
      <c r="V87" s="335">
        <f>'Tav27'!V87/'Tav27'!V$115*100</f>
        <v>0.33558129779613433</v>
      </c>
      <c r="W87" s="335">
        <f>'Tav27'!W87/'Tav27'!W$115*100</f>
        <v>0.3343849982225382</v>
      </c>
      <c r="Y87" s="339">
        <f t="shared" si="12"/>
        <v>1.9100263796861694E-2</v>
      </c>
      <c r="Z87" s="339">
        <f t="shared" si="13"/>
        <v>2.3405313423714991E-3</v>
      </c>
      <c r="AA87" s="339">
        <f t="shared" si="14"/>
        <v>1.3255998877684305E-2</v>
      </c>
      <c r="AC87" s="339">
        <f t="shared" si="15"/>
        <v>7.8696757150731655E-2</v>
      </c>
      <c r="AD87" s="339">
        <f t="shared" si="16"/>
        <v>7.5994460558635679E-2</v>
      </c>
      <c r="AE87" s="339">
        <f t="shared" si="17"/>
        <v>7.7796163502403315E-2</v>
      </c>
    </row>
    <row r="88" spans="1:31" x14ac:dyDescent="0.25">
      <c r="A88" s="435" t="s">
        <v>401</v>
      </c>
      <c r="B88" s="435">
        <v>8</v>
      </c>
      <c r="C88" s="448">
        <f>'Tav27'!C88/'Tav27'!C$115*100</f>
        <v>0.45248511458218171</v>
      </c>
      <c r="D88" s="448">
        <f>'Tav27'!D88/'Tav27'!D$115*100</f>
        <v>0.34818833258203408</v>
      </c>
      <c r="E88" s="335">
        <f>'Tav27'!E88/'Tav27'!E$115*100</f>
        <v>0.41734959443254593</v>
      </c>
      <c r="F88" s="335">
        <f>'Tav27'!F88/'Tav27'!F$115*100</f>
        <v>0.4529028240378174</v>
      </c>
      <c r="G88" s="335">
        <f>'Tav27'!G88/'Tav27'!G$115*100</f>
        <v>0.39982393074609351</v>
      </c>
      <c r="H88" s="335">
        <f>'Tav27'!H88/'Tav27'!H$115*100</f>
        <v>0.43487199935205317</v>
      </c>
      <c r="I88" s="335">
        <f>'Tav27'!I88/'Tav27'!I$115*100</f>
        <v>0.452454647063881</v>
      </c>
      <c r="J88" s="335">
        <f>'Tav27'!J88/'Tav27'!J$115*100</f>
        <v>0.39276807980049877</v>
      </c>
      <c r="K88" s="335">
        <f>'Tav27'!K88/'Tav27'!K$115*100</f>
        <v>0.43210925988892668</v>
      </c>
      <c r="L88" s="335">
        <f>'Tav27'!L88/'Tav27'!L$115*100</f>
        <v>0.42523300008780618</v>
      </c>
      <c r="M88" s="335">
        <f>'Tav27'!M88/'Tav27'!M$115*100</f>
        <v>0.43766904352102287</v>
      </c>
      <c r="N88" s="335">
        <f>'Tav27'!N88/'Tav27'!N$115*100</f>
        <v>0.42943409391067433</v>
      </c>
      <c r="O88" s="335">
        <f>'Tav27'!O88/'Tav27'!O$115*100</f>
        <v>0.41718469401851083</v>
      </c>
      <c r="P88" s="335">
        <f>'Tav27'!P88/'Tav27'!P$115*100</f>
        <v>0.39530970378482333</v>
      </c>
      <c r="Q88" s="335">
        <f>'Tav27'!Q88/'Tav27'!Q$115*100</f>
        <v>0.40972784965719433</v>
      </c>
      <c r="R88" s="335">
        <f>'Tav27'!R88/'Tav27'!R$115*100</f>
        <v>0.30807248764415157</v>
      </c>
      <c r="S88" s="335">
        <f>'Tav27'!S88/'Tav27'!S$115*100</f>
        <v>0.29621401462556696</v>
      </c>
      <c r="T88" s="335">
        <f>'Tav27'!T88/'Tav27'!T$115*100</f>
        <v>0.30394483884479478</v>
      </c>
      <c r="U88" s="335">
        <f>'Tav27'!U88/'Tav27'!U$115*100</f>
        <v>0.37442396313364051</v>
      </c>
      <c r="V88" s="335">
        <f>'Tav27'!V88/'Tav27'!V$115*100</f>
        <v>0.3807557032686909</v>
      </c>
      <c r="W88" s="335">
        <f>'Tav27'!W88/'Tav27'!W$115*100</f>
        <v>0.37659971560611444</v>
      </c>
      <c r="Y88" s="339">
        <f t="shared" si="12"/>
        <v>6.6351475489488942E-2</v>
      </c>
      <c r="Z88" s="339">
        <f t="shared" si="13"/>
        <v>8.4541688643123947E-2</v>
      </c>
      <c r="AA88" s="339">
        <f t="shared" si="14"/>
        <v>7.2654876761319653E-2</v>
      </c>
      <c r="AC88" s="339">
        <f t="shared" si="15"/>
        <v>-7.8061151448541199E-2</v>
      </c>
      <c r="AD88" s="339">
        <f t="shared" si="16"/>
        <v>3.2567370686656827E-2</v>
      </c>
      <c r="AE88" s="339">
        <f t="shared" si="17"/>
        <v>-4.0749878826431496E-2</v>
      </c>
    </row>
    <row r="89" spans="1:31" x14ac:dyDescent="0.25">
      <c r="A89" s="435" t="s">
        <v>400</v>
      </c>
      <c r="B89" s="435">
        <v>12</v>
      </c>
      <c r="C89" s="448">
        <f>'Tav27'!C89/'Tav27'!C$115*100</f>
        <v>6.6893567288405951</v>
      </c>
      <c r="D89" s="448">
        <f>'Tav27'!D89/'Tav27'!D$115*100</f>
        <v>7.3321623428100668</v>
      </c>
      <c r="E89" s="335">
        <f>'Tav27'!E89/'Tav27'!E$115*100</f>
        <v>6.905905208753345</v>
      </c>
      <c r="F89" s="335">
        <f>'Tav27'!F89/'Tav27'!F$115*100</f>
        <v>7.0096147495353032</v>
      </c>
      <c r="G89" s="335">
        <f>'Tav27'!G89/'Tav27'!G$115*100</f>
        <v>7.7470471718876093</v>
      </c>
      <c r="H89" s="335">
        <f>'Tav27'!H89/'Tav27'!H$115*100</f>
        <v>7.2601194963459541</v>
      </c>
      <c r="I89" s="335">
        <f>'Tav27'!I89/'Tav27'!I$115*100</f>
        <v>7.0963373742584475</v>
      </c>
      <c r="J89" s="335">
        <f>'Tav27'!J89/'Tav27'!J$115*100</f>
        <v>7.975893599334996</v>
      </c>
      <c r="K89" s="335">
        <f>'Tav27'!K89/'Tav27'!K$115*100</f>
        <v>7.3961521024594816</v>
      </c>
      <c r="L89" s="335">
        <f>'Tav27'!L89/'Tav27'!L$115*100</f>
        <v>7.0558573023419164</v>
      </c>
      <c r="M89" s="335">
        <f>'Tav27'!M89/'Tav27'!M$115*100</f>
        <v>8.0845832308827159</v>
      </c>
      <c r="N89" s="335">
        <f>'Tav27'!N89/'Tav27'!N$115*100</f>
        <v>7.4033773288700981</v>
      </c>
      <c r="O89" s="335">
        <f>'Tav27'!O89/'Tav27'!O$115*100</f>
        <v>7.2399502693742237</v>
      </c>
      <c r="P89" s="335">
        <f>'Tav27'!P89/'Tav27'!P$115*100</f>
        <v>8.4056732284516134</v>
      </c>
      <c r="Q89" s="335">
        <f>'Tav27'!Q89/'Tav27'!Q$115*100</f>
        <v>7.637327117610103</v>
      </c>
      <c r="R89" s="335">
        <f>'Tav27'!R89/'Tav27'!R$115*100</f>
        <v>7.2322899505766065</v>
      </c>
      <c r="S89" s="335">
        <f>'Tav27'!S89/'Tav27'!S$115*100</f>
        <v>8.4544416674380578</v>
      </c>
      <c r="T89" s="335">
        <f>'Tav27'!T89/'Tav27'!T$115*100</f>
        <v>7.6576915228388236</v>
      </c>
      <c r="U89" s="335">
        <f>'Tav27'!U89/'Tav27'!U$115*100</f>
        <v>7.2072377338031988</v>
      </c>
      <c r="V89" s="335">
        <f>'Tav27'!V89/'Tav27'!V$115*100</f>
        <v>8.3766254719112005</v>
      </c>
      <c r="W89" s="335">
        <f>'Tav27'!W89/'Tav27'!W$115*100</f>
        <v>7.609758265197299</v>
      </c>
      <c r="Y89" s="339">
        <f t="shared" si="12"/>
        <v>-2.5052216773407743E-2</v>
      </c>
      <c r="Z89" s="339">
        <f t="shared" si="13"/>
        <v>-7.7816195526857257E-2</v>
      </c>
      <c r="AA89" s="339">
        <f t="shared" si="14"/>
        <v>-4.7933257641524563E-2</v>
      </c>
      <c r="AC89" s="339">
        <f t="shared" si="15"/>
        <v>0.5178810049626037</v>
      </c>
      <c r="AD89" s="339">
        <f t="shared" si="16"/>
        <v>1.0444631291011337</v>
      </c>
      <c r="AE89" s="339">
        <f t="shared" si="17"/>
        <v>0.70385305644395402</v>
      </c>
    </row>
    <row r="90" spans="1:31" x14ac:dyDescent="0.25">
      <c r="A90" s="435" t="s">
        <v>399</v>
      </c>
      <c r="B90" s="435">
        <v>5</v>
      </c>
      <c r="C90" s="448">
        <f>'Tav27'!C90/'Tav27'!C$115*100</f>
        <v>0.23769287868976738</v>
      </c>
      <c r="D90" s="448">
        <f>'Tav27'!D90/'Tav27'!D$115*100</f>
        <v>0.23627065425209456</v>
      </c>
      <c r="E90" s="335">
        <f>'Tav27'!E90/'Tav27'!E$115*100</f>
        <v>0.2372137594453492</v>
      </c>
      <c r="F90" s="335">
        <f>'Tav27'!F90/'Tav27'!F$115*100</f>
        <v>0.22456431691875112</v>
      </c>
      <c r="G90" s="335">
        <f>'Tav27'!G90/'Tav27'!G$115*100</f>
        <v>0.20541412955762597</v>
      </c>
      <c r="H90" s="335">
        <f>'Tav27'!H90/'Tav27'!H$115*100</f>
        <v>0.21805902546306391</v>
      </c>
      <c r="I90" s="335">
        <f>'Tav27'!I90/'Tav27'!I$115*100</f>
        <v>0.23966125010747141</v>
      </c>
      <c r="J90" s="335">
        <f>'Tav27'!J90/'Tav27'!J$115*100</f>
        <v>0.23898586866167915</v>
      </c>
      <c r="K90" s="335">
        <f>'Tav27'!K90/'Tav27'!K$115*100</f>
        <v>0.23943103252861841</v>
      </c>
      <c r="L90" s="335">
        <f>'Tav27'!L90/'Tav27'!L$115*100</f>
        <v>0.22955055756952372</v>
      </c>
      <c r="M90" s="335">
        <f>'Tav27'!M90/'Tav27'!M$115*100</f>
        <v>0.22621096631423651</v>
      </c>
      <c r="N90" s="335">
        <f>'Tav27'!N90/'Tav27'!N$115*100</f>
        <v>0.22842239037801829</v>
      </c>
      <c r="O90" s="335">
        <f>'Tav27'!O90/'Tav27'!O$115*100</f>
        <v>0.22516922226826908</v>
      </c>
      <c r="P90" s="335">
        <f>'Tav27'!P90/'Tav27'!P$115*100</f>
        <v>0.18162878282005396</v>
      </c>
      <c r="Q90" s="335">
        <f>'Tav27'!Q90/'Tav27'!Q$115*100</f>
        <v>0.21032696282402646</v>
      </c>
      <c r="R90" s="335">
        <f>'Tav27'!R90/'Tav27'!R$115*100</f>
        <v>0.24052718286655686</v>
      </c>
      <c r="S90" s="335">
        <f>'Tav27'!S90/'Tav27'!S$115*100</f>
        <v>0.17279150853158073</v>
      </c>
      <c r="T90" s="335">
        <f>'Tav27'!T90/'Tav27'!T$115*100</f>
        <v>0.21695002631324575</v>
      </c>
      <c r="U90" s="335">
        <f>'Tav27'!U90/'Tav27'!U$115*100</f>
        <v>0.18636486852805639</v>
      </c>
      <c r="V90" s="335">
        <f>'Tav27'!V90/'Tav27'!V$115*100</f>
        <v>0.16779064889806716</v>
      </c>
      <c r="W90" s="335">
        <f>'Tav27'!W90/'Tav27'!W$115*100</f>
        <v>0.17996800568787771</v>
      </c>
      <c r="Y90" s="339">
        <f t="shared" si="12"/>
        <v>-5.4162314338500467E-2</v>
      </c>
      <c r="Z90" s="339">
        <f t="shared" si="13"/>
        <v>-5.0008596335135713E-3</v>
      </c>
      <c r="AA90" s="339">
        <f t="shared" si="14"/>
        <v>-3.6982020625368039E-2</v>
      </c>
      <c r="AC90" s="339">
        <f t="shared" si="15"/>
        <v>-5.1328010161710985E-2</v>
      </c>
      <c r="AD90" s="339">
        <f t="shared" si="16"/>
        <v>-6.8480005354027401E-2</v>
      </c>
      <c r="AE90" s="339">
        <f t="shared" si="17"/>
        <v>-5.7245753757471485E-2</v>
      </c>
    </row>
    <row r="91" spans="1:31" x14ac:dyDescent="0.25">
      <c r="A91" s="435" t="s">
        <v>488</v>
      </c>
      <c r="B91" s="435">
        <v>15</v>
      </c>
      <c r="C91" s="448">
        <f>'Tav27'!C91/'Tav27'!C$115*100</f>
        <v>3.9626008812799087</v>
      </c>
      <c r="D91" s="448">
        <f>'Tav27'!D91/'Tav27'!D$115*100</f>
        <v>3.5984642407473615</v>
      </c>
      <c r="E91" s="335">
        <f>'Tav27'!E91/'Tav27'!E$115*100</f>
        <v>3.8399304591892842</v>
      </c>
      <c r="F91" s="335">
        <f>'Tav27'!F91/'Tav27'!F$115*100</f>
        <v>3.8789239783738902</v>
      </c>
      <c r="G91" s="335">
        <f>'Tav27'!G91/'Tav27'!G$115*100</f>
        <v>3.4095077397109526</v>
      </c>
      <c r="H91" s="335">
        <f>'Tav27'!H91/'Tav27'!H$115*100</f>
        <v>3.7194639486128334</v>
      </c>
      <c r="I91" s="335">
        <f>'Tav27'!I91/'Tav27'!I$115*100</f>
        <v>3.6712234545610865</v>
      </c>
      <c r="J91" s="335">
        <f>'Tav27'!J91/'Tav27'!J$115*100</f>
        <v>3.1670822942643388</v>
      </c>
      <c r="K91" s="335">
        <f>'Tav27'!K91/'Tav27'!K$115*100</f>
        <v>3.4993766292644226</v>
      </c>
      <c r="L91" s="335">
        <f>'Tav27'!L91/'Tav27'!L$115*100</f>
        <v>3.5774764491162929</v>
      </c>
      <c r="M91" s="335">
        <f>'Tav27'!M91/'Tav27'!M$115*100</f>
        <v>3.1251536759282028</v>
      </c>
      <c r="N91" s="335">
        <f>'Tav27'!N91/'Tav27'!N$115*100</f>
        <v>3.4246746019220704</v>
      </c>
      <c r="O91" s="335">
        <f>'Tav27'!O91/'Tav27'!O$115*100</f>
        <v>3.7394667771791688</v>
      </c>
      <c r="P91" s="335">
        <f>'Tav27'!P91/'Tav27'!P$115*100</f>
        <v>3.2639760677368521</v>
      </c>
      <c r="Q91" s="335">
        <f>'Tav27'!Q91/'Tav27'!Q$115*100</f>
        <v>3.5773793806735927</v>
      </c>
      <c r="R91" s="335">
        <f>'Tav27'!R91/'Tav27'!R$115*100</f>
        <v>3.9785831960461286</v>
      </c>
      <c r="S91" s="335">
        <f>'Tav27'!S91/'Tav27'!S$115*100</f>
        <v>3.3879477922799226</v>
      </c>
      <c r="T91" s="335">
        <f>'Tav27'!T91/'Tav27'!T$115*100</f>
        <v>3.7729972397942193</v>
      </c>
      <c r="U91" s="335">
        <f>'Tav27'!U91/'Tav27'!U$115*100</f>
        <v>3.7899837354296557</v>
      </c>
      <c r="V91" s="335">
        <f>'Tav27'!V91/'Tav27'!V$115*100</f>
        <v>3.3299990319770254</v>
      </c>
      <c r="W91" s="335">
        <f>'Tav27'!W91/'Tav27'!W$115*100</f>
        <v>3.6326875222182724</v>
      </c>
      <c r="Y91" s="339">
        <f t="shared" si="12"/>
        <v>-0.18859946061647292</v>
      </c>
      <c r="Z91" s="339">
        <f t="shared" si="13"/>
        <v>-5.7948760302897195E-2</v>
      </c>
      <c r="AA91" s="339">
        <f t="shared" si="14"/>
        <v>-0.1403097175759469</v>
      </c>
      <c r="AC91" s="339">
        <f t="shared" si="15"/>
        <v>-0.17261714585025301</v>
      </c>
      <c r="AD91" s="339">
        <f t="shared" si="16"/>
        <v>-0.26846520877033608</v>
      </c>
      <c r="AE91" s="339">
        <f t="shared" si="17"/>
        <v>-0.20724293697101182</v>
      </c>
    </row>
    <row r="92" spans="1:31" x14ac:dyDescent="0.25">
      <c r="A92" s="435" t="s">
        <v>398</v>
      </c>
      <c r="B92" s="435">
        <v>20</v>
      </c>
      <c r="C92" s="448">
        <f>'Tav27'!C92/'Tav27'!C$115*100</f>
        <v>0.74229669756937311</v>
      </c>
      <c r="D92" s="448">
        <f>'Tav27'!D92/'Tav27'!D$115*100</f>
        <v>0.87824289245021991</v>
      </c>
      <c r="E92" s="335">
        <f>'Tav27'!E92/'Tav27'!E$115*100</f>
        <v>0.78809427806898569</v>
      </c>
      <c r="F92" s="335">
        <f>'Tav27'!F92/'Tav27'!F$115*100</f>
        <v>0.68029778360680493</v>
      </c>
      <c r="G92" s="335">
        <f>'Tav27'!G92/'Tav27'!G$115*100</f>
        <v>0.79231164257941455</v>
      </c>
      <c r="H92" s="335">
        <f>'Tav27'!H92/'Tav27'!H$115*100</f>
        <v>0.7183487324540363</v>
      </c>
      <c r="I92" s="335">
        <f>'Tav27'!I92/'Tav27'!I$115*100</f>
        <v>0.73080560570888142</v>
      </c>
      <c r="J92" s="335">
        <f>'Tav27'!J92/'Tav27'!J$115*100</f>
        <v>0.78553615960099754</v>
      </c>
      <c r="K92" s="335">
        <f>'Tav27'!K92/'Tav27'!K$115*100</f>
        <v>0.74946163436472857</v>
      </c>
      <c r="L92" s="335">
        <f>'Tav27'!L92/'Tav27'!L$115*100</f>
        <v>0.70621291754995541</v>
      </c>
      <c r="M92" s="335">
        <f>'Tav27'!M92/'Tav27'!M$115*100</f>
        <v>0.83845586427342034</v>
      </c>
      <c r="N92" s="335">
        <f>'Tav27'!N92/'Tav27'!N$115*100</f>
        <v>0.75088669418810383</v>
      </c>
      <c r="O92" s="335">
        <f>'Tav27'!O92/'Tav27'!O$115*100</f>
        <v>0.75562923055670672</v>
      </c>
      <c r="P92" s="335">
        <f>'Tav27'!P92/'Tav27'!P$115*100</f>
        <v>0.89478885653997176</v>
      </c>
      <c r="Q92" s="335">
        <f>'Tav27'!Q92/'Tav27'!Q$115*100</f>
        <v>0.80306658532810093</v>
      </c>
      <c r="R92" s="335">
        <f>'Tav27'!R92/'Tav27'!R$115*100</f>
        <v>0.89456342668863265</v>
      </c>
      <c r="S92" s="335">
        <f>'Tav27'!S92/'Tav27'!S$115*100</f>
        <v>0.86395754265790359</v>
      </c>
      <c r="T92" s="335">
        <f>'Tav27'!T92/'Tav27'!T$115*100</f>
        <v>0.88391025572178838</v>
      </c>
      <c r="U92" s="335">
        <f>'Tav27'!U92/'Tav27'!U$115*100</f>
        <v>0.75562483057739227</v>
      </c>
      <c r="V92" s="335">
        <f>'Tav27'!V92/'Tav27'!V$115*100</f>
        <v>0.78732535252169988</v>
      </c>
      <c r="W92" s="335">
        <f>'Tav27'!W92/'Tav27'!W$115*100</f>
        <v>0.76653039459651617</v>
      </c>
      <c r="Y92" s="339">
        <f t="shared" si="12"/>
        <v>-0.13893859611124038</v>
      </c>
      <c r="Z92" s="339">
        <f t="shared" si="13"/>
        <v>-7.6632190136203704E-2</v>
      </c>
      <c r="AA92" s="339">
        <f t="shared" si="14"/>
        <v>-0.11737986112527221</v>
      </c>
      <c r="AC92" s="339">
        <f t="shared" si="15"/>
        <v>1.3328133008019161E-2</v>
      </c>
      <c r="AD92" s="339">
        <f t="shared" si="16"/>
        <v>-9.091753992852003E-2</v>
      </c>
      <c r="AE92" s="339">
        <f t="shared" si="17"/>
        <v>-2.1563883472469514E-2</v>
      </c>
    </row>
    <row r="93" spans="1:31" x14ac:dyDescent="0.25">
      <c r="A93" s="435" t="s">
        <v>397</v>
      </c>
      <c r="B93" s="435">
        <v>7</v>
      </c>
      <c r="C93" s="448">
        <f>'Tav27'!C93/'Tav27'!C$115*100</f>
        <v>0.29849803370342881</v>
      </c>
      <c r="D93" s="448">
        <f>'Tav27'!D93/'Tav27'!D$115*100</f>
        <v>0.34197068378592638</v>
      </c>
      <c r="E93" s="335">
        <f>'Tav27'!E93/'Tav27'!E$115*100</f>
        <v>0.31314310849518501</v>
      </c>
      <c r="F93" s="335">
        <f>'Tav27'!F93/'Tav27'!F$115*100</f>
        <v>0.34816904597907211</v>
      </c>
      <c r="G93" s="335">
        <f>'Tav27'!G93/'Tav27'!G$115*100</f>
        <v>0.38881960237693491</v>
      </c>
      <c r="H93" s="335">
        <f>'Tav27'!H93/'Tav27'!H$115*100</f>
        <v>0.3619779822686861</v>
      </c>
      <c r="I93" s="335">
        <f>'Tav27'!I93/'Tav27'!I$115*100</f>
        <v>0.34175909208150634</v>
      </c>
      <c r="J93" s="335">
        <f>'Tav27'!J93/'Tav27'!J$115*100</f>
        <v>0.399002493765586</v>
      </c>
      <c r="K93" s="335">
        <f>'Tav27'!K93/'Tav27'!K$115*100</f>
        <v>0.36127167630057805</v>
      </c>
      <c r="L93" s="335">
        <f>'Tav27'!L93/'Tav27'!L$115*100</f>
        <v>0.36376864314296103</v>
      </c>
      <c r="M93" s="335">
        <f>'Tav27'!M93/'Tav27'!M$115*100</f>
        <v>0.3663634128350135</v>
      </c>
      <c r="N93" s="335">
        <f>'Tav27'!N93/'Tav27'!N$115*100</f>
        <v>0.3646451977307274</v>
      </c>
      <c r="O93" s="335">
        <f>'Tav27'!O93/'Tav27'!O$115*100</f>
        <v>0.33982594280978035</v>
      </c>
      <c r="P93" s="335">
        <f>'Tav27'!P93/'Tav27'!P$115*100</f>
        <v>0.35257351959186944</v>
      </c>
      <c r="Q93" s="335">
        <f>'Tav27'!Q93/'Tav27'!Q$115*100</f>
        <v>0.34417139371204331</v>
      </c>
      <c r="R93" s="335">
        <f>'Tav27'!R93/'Tav27'!R$115*100</f>
        <v>0.29983525535420097</v>
      </c>
      <c r="S93" s="335">
        <f>'Tav27'!S93/'Tav27'!S$115*100</f>
        <v>0.31781295319201458</v>
      </c>
      <c r="T93" s="335">
        <f>'Tav27'!T93/'Tav27'!T$115*100</f>
        <v>0.3060928589073022</v>
      </c>
      <c r="U93" s="335">
        <f>'Tav27'!U93/'Tav27'!U$115*100</f>
        <v>0.29310111141230683</v>
      </c>
      <c r="V93" s="335">
        <f>'Tav27'!V93/'Tav27'!V$115*100</f>
        <v>0.37430221677261144</v>
      </c>
      <c r="W93" s="335">
        <f>'Tav27'!W93/'Tav27'!W$115*100</f>
        <v>0.32105403483825101</v>
      </c>
      <c r="Y93" s="339">
        <f t="shared" si="12"/>
        <v>-6.734143941894144E-3</v>
      </c>
      <c r="Z93" s="339">
        <f t="shared" si="13"/>
        <v>5.648926358059686E-2</v>
      </c>
      <c r="AA93" s="339">
        <f t="shared" si="14"/>
        <v>1.4961175930948811E-2</v>
      </c>
      <c r="AC93" s="339">
        <f t="shared" si="15"/>
        <v>-5.3969222911219861E-3</v>
      </c>
      <c r="AD93" s="339">
        <f t="shared" si="16"/>
        <v>3.2331532986685063E-2</v>
      </c>
      <c r="AE93" s="339">
        <f t="shared" si="17"/>
        <v>7.9109263430660048E-3</v>
      </c>
    </row>
    <row r="94" spans="1:31" x14ac:dyDescent="0.25">
      <c r="A94" s="435" t="s">
        <v>396</v>
      </c>
      <c r="B94" s="435">
        <v>9</v>
      </c>
      <c r="C94" s="448">
        <f>'Tav27'!C94/'Tav27'!C$115*100</f>
        <v>0.35377544735221189</v>
      </c>
      <c r="D94" s="448">
        <f>'Tav27'!D94/'Tav27'!D$115*100</f>
        <v>0.3388618593878725</v>
      </c>
      <c r="E94" s="335">
        <f>'Tav27'!E94/'Tav27'!E$115*100</f>
        <v>0.34875135494614251</v>
      </c>
      <c r="F94" s="335">
        <f>'Tav27'!F94/'Tav27'!F$115*100</f>
        <v>0.33401583272789032</v>
      </c>
      <c r="G94" s="335">
        <f>'Tav27'!G94/'Tav27'!G$115*100</f>
        <v>0.31729146797740443</v>
      </c>
      <c r="H94" s="335">
        <f>'Tav27'!H94/'Tav27'!H$115*100</f>
        <v>0.32833458976867053</v>
      </c>
      <c r="I94" s="335">
        <f>'Tav27'!I94/'Tav27'!I$115*100</f>
        <v>0.3557303757200585</v>
      </c>
      <c r="J94" s="335">
        <f>'Tav27'!J94/'Tav27'!J$115*100</f>
        <v>0.39276807980049877</v>
      </c>
      <c r="K94" s="335">
        <f>'Tav27'!K94/'Tav27'!K$115*100</f>
        <v>0.36835543465941289</v>
      </c>
      <c r="L94" s="335">
        <f>'Tav27'!L94/'Tav27'!L$115*100</f>
        <v>0.38132988798434536</v>
      </c>
      <c r="M94" s="335">
        <f>'Tav27'!M94/'Tav27'!M$115*100</f>
        <v>0.40570445045488074</v>
      </c>
      <c r="N94" s="335">
        <f>'Tav27'!N94/'Tav27'!N$115*100</f>
        <v>0.38956400395378393</v>
      </c>
      <c r="O94" s="335">
        <f>'Tav27'!O94/'Tav27'!O$115*100</f>
        <v>0.37712391214256114</v>
      </c>
      <c r="P94" s="335">
        <f>'Tav27'!P94/'Tav27'!P$115*100</f>
        <v>0.40599374983306175</v>
      </c>
      <c r="Q94" s="335">
        <f>'Tav27'!Q94/'Tav27'!Q$115*100</f>
        <v>0.3869651913429058</v>
      </c>
      <c r="R94" s="335">
        <f>'Tav27'!R94/'Tav27'!R$115*100</f>
        <v>0.35584843492586493</v>
      </c>
      <c r="S94" s="335">
        <f>'Tav27'!S94/'Tav27'!S$115*100</f>
        <v>0.36409639297725943</v>
      </c>
      <c r="T94" s="335">
        <f>'Tav27'!T94/'Tav27'!T$115*100</f>
        <v>0.3587193504387331</v>
      </c>
      <c r="U94" s="335">
        <f>'Tav27'!U94/'Tav27'!U$115*100</f>
        <v>0.32020872865275141</v>
      </c>
      <c r="V94" s="335">
        <f>'Tav27'!V94/'Tav27'!V$115*100</f>
        <v>0.34203478429221384</v>
      </c>
      <c r="W94" s="335">
        <f>'Tav27'!W94/'Tav27'!W$115*100</f>
        <v>0.32771951653039461</v>
      </c>
      <c r="Y94" s="339">
        <f t="shared" si="12"/>
        <v>-3.5639706273113525E-2</v>
      </c>
      <c r="Z94" s="339">
        <f t="shared" si="13"/>
        <v>-2.2061608685045586E-2</v>
      </c>
      <c r="AA94" s="339">
        <f t="shared" si="14"/>
        <v>-3.0999833908338492E-2</v>
      </c>
      <c r="AC94" s="339">
        <f t="shared" si="15"/>
        <v>-3.3566718699460485E-2</v>
      </c>
      <c r="AD94" s="339">
        <f t="shared" si="16"/>
        <v>3.1729249043413454E-3</v>
      </c>
      <c r="AE94" s="339">
        <f t="shared" si="17"/>
        <v>-2.1031838415747905E-2</v>
      </c>
    </row>
    <row r="95" spans="1:31" x14ac:dyDescent="0.25">
      <c r="A95" s="435" t="s">
        <v>395</v>
      </c>
      <c r="B95" s="435">
        <v>19</v>
      </c>
      <c r="C95" s="448">
        <f>'Tav27'!C95/'Tav27'!C$115*100</f>
        <v>1.1592463319487658</v>
      </c>
      <c r="D95" s="448">
        <f>'Tav27'!D95/'Tav27'!D$115*100</f>
        <v>1.2901621251923585</v>
      </c>
      <c r="E95" s="335">
        <f>'Tav27'!E95/'Tav27'!E$115*100</f>
        <v>1.2033492697691224</v>
      </c>
      <c r="F95" s="335">
        <f>'Tav27'!F95/'Tav27'!F$115*100</f>
        <v>1.1247086796939132</v>
      </c>
      <c r="G95" s="335">
        <f>'Tav27'!G95/'Tav27'!G$115*100</f>
        <v>1.2820042550069695</v>
      </c>
      <c r="H95" s="335">
        <f>'Tav27'!H95/'Tav27'!H$115*100</f>
        <v>1.1781417632875826</v>
      </c>
      <c r="I95" s="335">
        <f>'Tav27'!I95/'Tav27'!I$115*100</f>
        <v>1.0757888401685152</v>
      </c>
      <c r="J95" s="335">
        <f>'Tav27'!J95/'Tav27'!J$115*100</f>
        <v>1.0390689941812137</v>
      </c>
      <c r="K95" s="335">
        <f>'Tav27'!K95/'Tav27'!K$115*100</f>
        <v>1.063272129661113</v>
      </c>
      <c r="L95" s="335">
        <f>'Tav27'!L95/'Tav27'!L$115*100</f>
        <v>1.0737446845874989</v>
      </c>
      <c r="M95" s="335">
        <f>'Tav27'!M95/'Tav27'!M$115*100</f>
        <v>1.0941726088025572</v>
      </c>
      <c r="N95" s="335">
        <f>'Tav27'!N95/'Tav27'!N$115*100</f>
        <v>1.0806455632065519</v>
      </c>
      <c r="O95" s="335">
        <f>'Tav27'!O95/'Tav27'!O$115*100</f>
        <v>1.0388175162315236</v>
      </c>
      <c r="P95" s="335">
        <f>'Tav27'!P95/'Tav27'!P$115*100</f>
        <v>1.0657335933117871</v>
      </c>
      <c r="Q95" s="335">
        <f>'Tav27'!Q95/'Tav27'!Q$115*100</f>
        <v>1.0479927887898459</v>
      </c>
      <c r="R95" s="335">
        <f>'Tav27'!R95/'Tav27'!R$115*100</f>
        <v>1.1120263591433279</v>
      </c>
      <c r="S95" s="335">
        <f>'Tav27'!S95/'Tav27'!S$115*100</f>
        <v>1.0521768644512326</v>
      </c>
      <c r="T95" s="335">
        <f>'Tav27'!T95/'Tav27'!T$115*100</f>
        <v>1.0911941917537509</v>
      </c>
      <c r="U95" s="335">
        <f>'Tav27'!U95/'Tav27'!U$115*100</f>
        <v>1.0944700460829493</v>
      </c>
      <c r="V95" s="335">
        <f>'Tav27'!V95/'Tav27'!V$115*100</f>
        <v>1.0551450421089994</v>
      </c>
      <c r="W95" s="335">
        <f>'Tav27'!W95/'Tav27'!W$115*100</f>
        <v>1.0809189477426235</v>
      </c>
      <c r="Y95" s="339">
        <f t="shared" si="12"/>
        <v>-1.7556313060378637E-2</v>
      </c>
      <c r="Z95" s="339">
        <f t="shared" si="13"/>
        <v>2.9681776577668018E-3</v>
      </c>
      <c r="AA95" s="339">
        <f t="shared" si="14"/>
        <v>-1.0275244011127338E-2</v>
      </c>
      <c r="AC95" s="339">
        <f t="shared" si="15"/>
        <v>-6.4776285865816519E-2</v>
      </c>
      <c r="AD95" s="339">
        <f t="shared" si="16"/>
        <v>-0.23501708308335911</v>
      </c>
      <c r="AE95" s="339">
        <f t="shared" si="17"/>
        <v>-0.12243032202649884</v>
      </c>
    </row>
    <row r="96" spans="1:31" x14ac:dyDescent="0.25">
      <c r="A96" s="435" t="s">
        <v>394</v>
      </c>
      <c r="B96" s="435">
        <v>3</v>
      </c>
      <c r="C96" s="448">
        <f>'Tav27'!C96/'Tav27'!C$115*100</f>
        <v>9.5550957878610801E-2</v>
      </c>
      <c r="D96" s="448">
        <f>'Tav27'!D96/'Tav27'!D$115*100</f>
        <v>7.9275022150373839E-2</v>
      </c>
      <c r="E96" s="335">
        <f>'Tav27'!E96/'Tav27'!E$115*100</f>
        <v>9.0067917493598368E-2</v>
      </c>
      <c r="F96" s="335">
        <f>'Tav27'!F96/'Tav27'!F$115*100</f>
        <v>0.10001604030835133</v>
      </c>
      <c r="G96" s="335">
        <f>'Tav27'!G96/'Tav27'!G$115*100</f>
        <v>7.8864353312302835E-2</v>
      </c>
      <c r="H96" s="335">
        <f>'Tav27'!H96/'Tav27'!H$115*100</f>
        <v>9.2830842268561503E-2</v>
      </c>
      <c r="I96" s="335">
        <f>'Tav27'!I96/'Tav27'!I$115*100</f>
        <v>9.1350700713610178E-2</v>
      </c>
      <c r="J96" s="335">
        <f>'Tav27'!J96/'Tav27'!J$115*100</f>
        <v>0.1059850374064838</v>
      </c>
      <c r="K96" s="335">
        <f>'Tav27'!K96/'Tav27'!K$115*100</f>
        <v>9.6339113680154145E-2</v>
      </c>
      <c r="L96" s="335">
        <f>'Tav27'!L96/'Tav27'!L$115*100</f>
        <v>9.7841221259141242E-2</v>
      </c>
      <c r="M96" s="335">
        <f>'Tav27'!M96/'Tav27'!M$115*100</f>
        <v>0.11310548315711826</v>
      </c>
      <c r="N96" s="335">
        <f>'Tav27'!N96/'Tav27'!N$115*100</f>
        <v>0.1029977323886337</v>
      </c>
      <c r="O96" s="335">
        <f>'Tav27'!O96/'Tav27'!O$115*100</f>
        <v>9.5317032739328636E-2</v>
      </c>
      <c r="P96" s="335">
        <f>'Tav27'!P96/'Tav27'!P$115*100</f>
        <v>5.8762253265311572E-2</v>
      </c>
      <c r="Q96" s="335">
        <f>'Tav27'!Q96/'Tav27'!Q$115*100</f>
        <v>8.2856076264010411E-2</v>
      </c>
      <c r="R96" s="335">
        <f>'Tav27'!R96/'Tav27'!R$115*100</f>
        <v>6.7545304777594725E-2</v>
      </c>
      <c r="S96" s="335">
        <f>'Tav27'!S96/'Tav27'!S$115*100</f>
        <v>6.7882378351692432E-2</v>
      </c>
      <c r="T96" s="335">
        <f>'Tav27'!T96/'Tav27'!T$115*100</f>
        <v>6.7662631968982589E-2</v>
      </c>
      <c r="U96" s="335">
        <f>'Tav27'!U96/'Tav27'!U$115*100</f>
        <v>8.3017077798861486E-2</v>
      </c>
      <c r="V96" s="335">
        <f>'Tav27'!V96/'Tav27'!V$115*100</f>
        <v>6.1308121712755313E-2</v>
      </c>
      <c r="W96" s="335">
        <f>'Tav27'!W96/'Tav27'!W$115*100</f>
        <v>7.5542125844294358E-2</v>
      </c>
      <c r="Y96" s="339">
        <f t="shared" si="12"/>
        <v>1.547177302126676E-2</v>
      </c>
      <c r="Z96" s="339">
        <f t="shared" si="13"/>
        <v>-6.574256638937119E-3</v>
      </c>
      <c r="AA96" s="339">
        <f t="shared" si="14"/>
        <v>7.8794938753117688E-3</v>
      </c>
      <c r="AC96" s="339">
        <f t="shared" si="15"/>
        <v>-1.2533880079749316E-2</v>
      </c>
      <c r="AD96" s="339">
        <f t="shared" si="16"/>
        <v>-1.7966900437618526E-2</v>
      </c>
      <c r="AE96" s="339">
        <f t="shared" si="17"/>
        <v>-1.452579164930401E-2</v>
      </c>
    </row>
    <row r="97" spans="1:31" x14ac:dyDescent="0.25">
      <c r="A97" s="435" t="s">
        <v>393</v>
      </c>
      <c r="B97" s="435">
        <v>16</v>
      </c>
      <c r="C97" s="448">
        <f>'Tav27'!C97/'Tav27'!C$115*100</f>
        <v>1.3708798584898212</v>
      </c>
      <c r="D97" s="448">
        <f>'Tav27'!D97/'Tav27'!D$115*100</f>
        <v>1.2404209348234965</v>
      </c>
      <c r="E97" s="335">
        <f>'Tav27'!E97/'Tav27'!E$115*100</f>
        <v>1.3269308309812691</v>
      </c>
      <c r="F97" s="335">
        <f>'Tav27'!F97/'Tav27'!F$115*100</f>
        <v>1.4379664663200702</v>
      </c>
      <c r="G97" s="335">
        <f>'Tav27'!G97/'Tav27'!G$115*100</f>
        <v>1.4213924143496441</v>
      </c>
      <c r="H97" s="335">
        <f>'Tav27'!H97/'Tav27'!H$115*100</f>
        <v>1.4323362843988112</v>
      </c>
      <c r="I97" s="335">
        <f>'Tav27'!I97/'Tav27'!I$115*100</f>
        <v>1.4336686441406585</v>
      </c>
      <c r="J97" s="335">
        <f>'Tav27'!J97/'Tav27'!J$115*100</f>
        <v>1.4546965918536992</v>
      </c>
      <c r="K97" s="335">
        <f>'Tav27'!K97/'Tav27'!K$115*100</f>
        <v>1.4408364501870112</v>
      </c>
      <c r="L97" s="335">
        <f>'Tav27'!L97/'Tav27'!L$115*100</f>
        <v>1.4550745725718441</v>
      </c>
      <c r="M97" s="335">
        <f>'Tav27'!M97/'Tav27'!M$115*100</f>
        <v>1.4285714285714286</v>
      </c>
      <c r="N97" s="335">
        <f>'Tav27'!N97/'Tav27'!N$115*100</f>
        <v>1.4461213878113812</v>
      </c>
      <c r="O97" s="335">
        <f>'Tav27'!O97/'Tav27'!O$115*100</f>
        <v>1.4587650227932034</v>
      </c>
      <c r="P97" s="335">
        <f>'Tav27'!P97/'Tav27'!P$115*100</f>
        <v>1.3542028366142258</v>
      </c>
      <c r="Q97" s="335">
        <f>'Tav27'!Q97/'Tav27'!Q$115*100</f>
        <v>1.4231213978093218</v>
      </c>
      <c r="R97" s="335">
        <f>'Tav27'!R97/'Tav27'!R$115*100</f>
        <v>1.4728171334431632</v>
      </c>
      <c r="S97" s="335">
        <f>'Tav27'!S97/'Tav27'!S$115*100</f>
        <v>1.3422197537721003</v>
      </c>
      <c r="T97" s="335">
        <f>'Tav27'!T97/'Tav27'!T$115*100</f>
        <v>1.4273593315361566</v>
      </c>
      <c r="U97" s="335">
        <f>'Tav27'!U97/'Tav27'!U$115*100</f>
        <v>1.5434399566278125</v>
      </c>
      <c r="V97" s="335">
        <f>'Tav27'!V97/'Tav27'!V$115*100</f>
        <v>1.4359007453776904</v>
      </c>
      <c r="W97" s="335">
        <f>'Tav27'!W97/'Tav27'!W$115*100</f>
        <v>1.5063988624244578</v>
      </c>
      <c r="Y97" s="339">
        <f t="shared" si="12"/>
        <v>7.0622823184649297E-2</v>
      </c>
      <c r="Z97" s="339">
        <f t="shared" si="13"/>
        <v>9.3680991605590069E-2</v>
      </c>
      <c r="AA97" s="339">
        <f t="shared" si="14"/>
        <v>7.9039530888301179E-2</v>
      </c>
      <c r="AC97" s="339">
        <f t="shared" si="15"/>
        <v>0.17256009813799134</v>
      </c>
      <c r="AD97" s="339">
        <f t="shared" si="16"/>
        <v>0.19547981055419394</v>
      </c>
      <c r="AE97" s="339">
        <f t="shared" si="17"/>
        <v>0.17946803144318868</v>
      </c>
    </row>
    <row r="98" spans="1:31" x14ac:dyDescent="0.25">
      <c r="A98" s="435" t="s">
        <v>392</v>
      </c>
      <c r="B98" s="435">
        <v>13</v>
      </c>
      <c r="C98" s="448">
        <f>'Tav27'!C98/'Tav27'!C$115*100</f>
        <v>0.65622186774483948</v>
      </c>
      <c r="D98" s="448">
        <f>'Tav27'!D98/'Tav27'!D$115*100</f>
        <v>0.59378546002829025</v>
      </c>
      <c r="E98" s="335">
        <f>'Tav27'!E98/'Tav27'!E$115*100</f>
        <v>0.63518827860310945</v>
      </c>
      <c r="F98" s="335">
        <f>'Tav27'!F98/'Tav27'!F$115*100</f>
        <v>0.65293490465451998</v>
      </c>
      <c r="G98" s="335">
        <f>'Tav27'!G98/'Tav27'!G$115*100</f>
        <v>0.67309808524686376</v>
      </c>
      <c r="H98" s="335">
        <f>'Tav27'!H98/'Tav27'!H$115*100</f>
        <v>0.65978430847252767</v>
      </c>
      <c r="I98" s="335">
        <f>'Tav27'!I98/'Tav27'!I$115*100</f>
        <v>0.62978247786088892</v>
      </c>
      <c r="J98" s="335">
        <f>'Tav27'!J98/'Tav27'!J$115*100</f>
        <v>0.67331670822942646</v>
      </c>
      <c r="K98" s="335">
        <f>'Tav27'!K98/'Tav27'!K$115*100</f>
        <v>0.64462201065397262</v>
      </c>
      <c r="L98" s="335">
        <f>'Tav27'!L98/'Tav27'!L$115*100</f>
        <v>0.59457357534401223</v>
      </c>
      <c r="M98" s="335">
        <f>'Tav27'!M98/'Tav27'!M$115*100</f>
        <v>0.59503319400049171</v>
      </c>
      <c r="N98" s="335">
        <f>'Tav27'!N98/'Tav27'!N$115*100</f>
        <v>0.59472884185694941</v>
      </c>
      <c r="O98" s="335">
        <f>'Tav27'!O98/'Tav27'!O$115*100</f>
        <v>0.54565547727586683</v>
      </c>
      <c r="P98" s="335">
        <f>'Tav27'!P98/'Tav27'!P$115*100</f>
        <v>0.5422153369481022</v>
      </c>
      <c r="Q98" s="335">
        <f>'Tav27'!Q98/'Tav27'!Q$115*100</f>
        <v>0.54448278687778273</v>
      </c>
      <c r="R98" s="335">
        <f>'Tav27'!R98/'Tav27'!R$115*100</f>
        <v>0.54365733113673809</v>
      </c>
      <c r="S98" s="335">
        <f>'Tav27'!S98/'Tav27'!S$115*100</f>
        <v>0.40420870745780491</v>
      </c>
      <c r="T98" s="335">
        <f>'Tav27'!T98/'Tav27'!T$115*100</f>
        <v>0.49511862440795196</v>
      </c>
      <c r="U98" s="335">
        <f>'Tav27'!U98/'Tav27'!U$115*100</f>
        <v>0.52012740580103012</v>
      </c>
      <c r="V98" s="335">
        <f>'Tav27'!V98/'Tav27'!V$115*100</f>
        <v>0.47110451421380395</v>
      </c>
      <c r="W98" s="335">
        <f>'Tav27'!W98/'Tav27'!W$115*100</f>
        <v>0.50324386775684316</v>
      </c>
      <c r="Y98" s="339">
        <f t="shared" si="12"/>
        <v>-2.3529925335707969E-2</v>
      </c>
      <c r="Z98" s="339">
        <f t="shared" si="13"/>
        <v>6.6895806755999043E-2</v>
      </c>
      <c r="AA98" s="339">
        <f t="shared" si="14"/>
        <v>8.1252433488911979E-3</v>
      </c>
      <c r="AC98" s="339">
        <f t="shared" si="15"/>
        <v>-0.13609446194380936</v>
      </c>
      <c r="AD98" s="339">
        <f t="shared" si="16"/>
        <v>-0.1226809458144863</v>
      </c>
      <c r="AE98" s="339">
        <f t="shared" si="17"/>
        <v>-0.13194441084626629</v>
      </c>
    </row>
    <row r="99" spans="1:31" x14ac:dyDescent="0.25">
      <c r="A99" s="435" t="s">
        <v>391</v>
      </c>
      <c r="B99" s="435">
        <v>10</v>
      </c>
      <c r="C99" s="448">
        <f>'Tav27'!C99/'Tav27'!C$115*100</f>
        <v>0.46827866133897689</v>
      </c>
      <c r="D99" s="448">
        <f>'Tav27'!D99/'Tav27'!D$115*100</f>
        <v>0.49896631588764712</v>
      </c>
      <c r="E99" s="335">
        <f>'Tav27'!E99/'Tav27'!E$115*100</f>
        <v>0.47861672435551689</v>
      </c>
      <c r="F99" s="335">
        <f>'Tav27'!F99/'Tav27'!F$115*100</f>
        <v>0.44441089608710826</v>
      </c>
      <c r="G99" s="335">
        <f>'Tav27'!G99/'Tav27'!G$115*100</f>
        <v>0.51903748807864425</v>
      </c>
      <c r="H99" s="335">
        <f>'Tav27'!H99/'Tav27'!H$115*100</f>
        <v>0.4697614434261434</v>
      </c>
      <c r="I99" s="335">
        <f>'Tav27'!I99/'Tav27'!I$115*100</f>
        <v>0.41698908090447939</v>
      </c>
      <c r="J99" s="335">
        <f>'Tav27'!J99/'Tav27'!J$115*100</f>
        <v>0.47173732335827101</v>
      </c>
      <c r="K99" s="335">
        <f>'Tav27'!K99/'Tav27'!K$115*100</f>
        <v>0.43565113906834407</v>
      </c>
      <c r="L99" s="335">
        <f>'Tav27'!L99/'Tav27'!L$115*100</f>
        <v>0.40516300598336696</v>
      </c>
      <c r="M99" s="335">
        <f>'Tav27'!M99/'Tav27'!M$115*100</f>
        <v>0.51389230390951557</v>
      </c>
      <c r="N99" s="335">
        <f>'Tav27'!N99/'Tav27'!N$115*100</f>
        <v>0.4418934970222026</v>
      </c>
      <c r="O99" s="335">
        <f>'Tav27'!O99/'Tav27'!O$115*100</f>
        <v>0.36607266196988536</v>
      </c>
      <c r="P99" s="335">
        <f>'Tav27'!P99/'Tav27'!P$115*100</f>
        <v>0.5101631988033869</v>
      </c>
      <c r="Q99" s="335">
        <f>'Tav27'!Q99/'Tav27'!Q$115*100</f>
        <v>0.41519088765262363</v>
      </c>
      <c r="R99" s="335">
        <f>'Tav27'!R99/'Tav27'!R$115*100</f>
        <v>0.38714991762767709</v>
      </c>
      <c r="S99" s="335">
        <f>'Tav27'!S99/'Tav27'!S$115*100</f>
        <v>0.43506433398130151</v>
      </c>
      <c r="T99" s="335">
        <f>'Tav27'!T99/'Tav27'!T$115*100</f>
        <v>0.40382777175138818</v>
      </c>
      <c r="U99" s="335">
        <f>'Tav27'!U99/'Tav27'!U$115*100</f>
        <v>0.3303740851179181</v>
      </c>
      <c r="V99" s="335">
        <f>'Tav27'!V99/'Tav27'!V$115*100</f>
        <v>0.38398244651673064</v>
      </c>
      <c r="W99" s="335">
        <f>'Tav27'!W99/'Tav27'!W$115*100</f>
        <v>0.3488268752221827</v>
      </c>
      <c r="Y99" s="339">
        <f t="shared" si="12"/>
        <v>-5.6775832509758983E-2</v>
      </c>
      <c r="Z99" s="339">
        <f t="shared" si="13"/>
        <v>-5.1081887464570874E-2</v>
      </c>
      <c r="AA99" s="339">
        <f t="shared" si="14"/>
        <v>-5.5000896529205479E-2</v>
      </c>
      <c r="AC99" s="339">
        <f t="shared" si="15"/>
        <v>-0.13790457622105878</v>
      </c>
      <c r="AD99" s="339">
        <f t="shared" si="16"/>
        <v>-0.11498386937091648</v>
      </c>
      <c r="AE99" s="339">
        <f t="shared" si="17"/>
        <v>-0.12978984913333419</v>
      </c>
    </row>
    <row r="100" spans="1:31" x14ac:dyDescent="0.25">
      <c r="A100" s="435" t="s">
        <v>390</v>
      </c>
      <c r="B100" s="435">
        <v>1</v>
      </c>
      <c r="C100" s="448">
        <f>'Tav27'!C100/'Tav27'!C$115*100</f>
        <v>2.4961700649114773</v>
      </c>
      <c r="D100" s="448">
        <f>'Tav27'!D100/'Tav27'!D$115*100</f>
        <v>2.9798081855346403</v>
      </c>
      <c r="E100" s="335">
        <f>'Tav27'!E100/'Tav27'!E$115*100</f>
        <v>2.6590981687935611</v>
      </c>
      <c r="F100" s="335">
        <f>'Tav27'!F100/'Tav27'!F$115*100</f>
        <v>2.492852627308153</v>
      </c>
      <c r="G100" s="335">
        <f>'Tav27'!G100/'Tav27'!G$115*100</f>
        <v>2.8812999779913433</v>
      </c>
      <c r="H100" s="335">
        <f>'Tav27'!H100/'Tav27'!H$115*100</f>
        <v>2.6248076407882523</v>
      </c>
      <c r="I100" s="335">
        <f>'Tav27'!I100/'Tav27'!I$115*100</f>
        <v>2.5126816266873013</v>
      </c>
      <c r="J100" s="335">
        <f>'Tav27'!J100/'Tav27'!J$115*100</f>
        <v>2.9156275976724855</v>
      </c>
      <c r="K100" s="335">
        <f>'Tav27'!K100/'Tav27'!K$115*100</f>
        <v>2.6500340020401225</v>
      </c>
      <c r="L100" s="335">
        <f>'Tav27'!L100/'Tav27'!L$115*100</f>
        <v>2.9164210183013259</v>
      </c>
      <c r="M100" s="335">
        <f>'Tav27'!M100/'Tav27'!M$115*100</f>
        <v>3.1079419719695105</v>
      </c>
      <c r="N100" s="335">
        <f>'Tav27'!N100/'Tav27'!N$115*100</f>
        <v>2.9811198511516643</v>
      </c>
      <c r="O100" s="335">
        <f>'Tav27'!O100/'Tav27'!O$115*100</f>
        <v>2.7752451996132064</v>
      </c>
      <c r="P100" s="335">
        <f>'Tav27'!P100/'Tav27'!P$115*100</f>
        <v>3.0770052618926789</v>
      </c>
      <c r="Q100" s="335">
        <f>'Tav27'!Q100/'Tav27'!Q$115*100</f>
        <v>2.8781105172586474</v>
      </c>
      <c r="R100" s="335">
        <f>'Tav27'!R100/'Tav27'!R$115*100</f>
        <v>2.8039538714991763</v>
      </c>
      <c r="S100" s="335">
        <f>'Tav27'!S100/'Tav27'!S$115*100</f>
        <v>3.1657872813107466</v>
      </c>
      <c r="T100" s="335">
        <f>'Tav27'!T100/'Tav27'!T$115*100</f>
        <v>2.9298993652600713</v>
      </c>
      <c r="U100" s="335">
        <f>'Tav27'!U100/'Tav27'!U$115*100</f>
        <v>3.0258877744646244</v>
      </c>
      <c r="V100" s="335">
        <f>'Tav27'!V100/'Tav27'!V$115*100</f>
        <v>3.3461327482172245</v>
      </c>
      <c r="W100" s="335">
        <f>'Tav27'!W100/'Tav27'!W$115*100</f>
        <v>3.1361091361535727</v>
      </c>
      <c r="Y100" s="339">
        <f t="shared" si="12"/>
        <v>0.22193390296544813</v>
      </c>
      <c r="Z100" s="339">
        <f t="shared" si="13"/>
        <v>0.1803454669064779</v>
      </c>
      <c r="AA100" s="339">
        <f t="shared" si="14"/>
        <v>0.20620977089350134</v>
      </c>
      <c r="AC100" s="339">
        <f t="shared" si="15"/>
        <v>0.52971770955314712</v>
      </c>
      <c r="AD100" s="339">
        <f t="shared" si="16"/>
        <v>0.36632456268258418</v>
      </c>
      <c r="AE100" s="339">
        <f t="shared" si="17"/>
        <v>0.47701096736001158</v>
      </c>
    </row>
    <row r="101" spans="1:31" x14ac:dyDescent="0.25">
      <c r="A101" s="435" t="s">
        <v>389</v>
      </c>
      <c r="B101" s="435">
        <v>19</v>
      </c>
      <c r="C101" s="448">
        <f>'Tav27'!C101/'Tav27'!C$115*100</f>
        <v>0.78572895115055985</v>
      </c>
      <c r="D101" s="448">
        <f>'Tav27'!D101/'Tav27'!D$115*100</f>
        <v>0.84560023627065428</v>
      </c>
      <c r="E101" s="335">
        <f>'Tav27'!E101/'Tav27'!E$115*100</f>
        <v>0.80589840129446455</v>
      </c>
      <c r="F101" s="335">
        <f>'Tav27'!F101/'Tav27'!F$115*100</f>
        <v>0.86806374607248327</v>
      </c>
      <c r="G101" s="335">
        <f>'Tav27'!G101/'Tav27'!G$115*100</f>
        <v>0.8399970655124348</v>
      </c>
      <c r="H101" s="335">
        <f>'Tav27'!H101/'Tav27'!H$115*100</f>
        <v>0.85852953453743452</v>
      </c>
      <c r="I101" s="335">
        <f>'Tav27'!I101/'Tav27'!I$115*100</f>
        <v>0.96509328518614057</v>
      </c>
      <c r="J101" s="335">
        <f>'Tav27'!J101/'Tav27'!J$115*100</f>
        <v>0.91022443890274307</v>
      </c>
      <c r="K101" s="335">
        <f>'Tav27'!K101/'Tav27'!K$115*100</f>
        <v>0.94639011674033779</v>
      </c>
      <c r="L101" s="335">
        <f>'Tav27'!L101/'Tav27'!L$115*100</f>
        <v>0.74133540723272406</v>
      </c>
      <c r="M101" s="335">
        <f>'Tav27'!M101/'Tav27'!M$115*100</f>
        <v>0.78190312269486117</v>
      </c>
      <c r="N101" s="335">
        <f>'Tav27'!N101/'Tav27'!N$115*100</f>
        <v>0.75503982855861318</v>
      </c>
      <c r="O101" s="335">
        <f>'Tav27'!O101/'Tav27'!O$115*100</f>
        <v>0.71971266749551044</v>
      </c>
      <c r="P101" s="335">
        <f>'Tav27'!P101/'Tav27'!P$115*100</f>
        <v>0.74788322337669277</v>
      </c>
      <c r="Q101" s="335">
        <f>'Tav27'!Q101/'Tav27'!Q$115*100</f>
        <v>0.72931557238980593</v>
      </c>
      <c r="R101" s="335">
        <f>'Tav27'!R101/'Tav27'!R$115*100</f>
        <v>0.77759472817133446</v>
      </c>
      <c r="S101" s="335">
        <f>'Tav27'!S101/'Tav27'!S$115*100</f>
        <v>0.87012866796260302</v>
      </c>
      <c r="T101" s="335">
        <f>'Tav27'!T101/'Tav27'!T$115*100</f>
        <v>0.80980356356528371</v>
      </c>
      <c r="U101" s="335">
        <f>'Tav27'!U101/'Tav27'!U$115*100</f>
        <v>0.84541881268636498</v>
      </c>
      <c r="V101" s="335">
        <f>'Tav27'!V101/'Tav27'!V$115*100</f>
        <v>0.79055209576973962</v>
      </c>
      <c r="W101" s="335">
        <f>'Tav27'!W101/'Tav27'!W$115*100</f>
        <v>0.82651972982580868</v>
      </c>
      <c r="Y101" s="339">
        <f t="shared" si="12"/>
        <v>6.7824084515030525E-2</v>
      </c>
      <c r="Z101" s="339">
        <f t="shared" si="13"/>
        <v>-7.9576572192863404E-2</v>
      </c>
      <c r="AA101" s="339">
        <f t="shared" si="14"/>
        <v>1.6716166260524967E-2</v>
      </c>
      <c r="AC101" s="339">
        <f t="shared" si="15"/>
        <v>5.9689861535805133E-2</v>
      </c>
      <c r="AD101" s="339">
        <f t="shared" si="16"/>
        <v>-5.5048140500914666E-2</v>
      </c>
      <c r="AE101" s="339">
        <f t="shared" si="17"/>
        <v>2.062132853134413E-2</v>
      </c>
    </row>
    <row r="102" spans="1:31" x14ac:dyDescent="0.25">
      <c r="A102" s="435" t="s">
        <v>4</v>
      </c>
      <c r="B102" s="435">
        <v>4</v>
      </c>
      <c r="C102" s="448">
        <f>'Tav27'!C102/'Tav27'!C$115*100</f>
        <v>0.23690320135192761</v>
      </c>
      <c r="D102" s="448">
        <f>'Tav27'!D102/'Tav27'!D$115*100</f>
        <v>0.16165886869880156</v>
      </c>
      <c r="E102" s="335">
        <f>'Tav27'!E102/'Tav27'!E$115*100</f>
        <v>0.21155487597333569</v>
      </c>
      <c r="F102" s="335">
        <f>'Tav27'!F102/'Tav27'!F$115*100</f>
        <v>0.24060462527009047</v>
      </c>
      <c r="G102" s="335">
        <f>'Tav27'!G102/'Tav27'!G$115*100</f>
        <v>0.17973736336292276</v>
      </c>
      <c r="H102" s="335">
        <f>'Tav27'!H102/'Tav27'!H$115*100</f>
        <v>0.21992810282417588</v>
      </c>
      <c r="I102" s="335">
        <f>'Tav27'!I102/'Tav27'!I$115*100</f>
        <v>0.26223024675436335</v>
      </c>
      <c r="J102" s="335">
        <f>'Tav27'!J102/'Tav27'!J$115*100</f>
        <v>0.22651704073150458</v>
      </c>
      <c r="K102" s="335">
        <f>'Tav27'!K102/'Tav27'!K$115*100</f>
        <v>0.25005667006687066</v>
      </c>
      <c r="L102" s="335">
        <f>'Tav27'!L102/'Tav27'!L$115*100</f>
        <v>0.27972554283062179</v>
      </c>
      <c r="M102" s="335">
        <f>'Tav27'!M102/'Tav27'!M$115*100</f>
        <v>0.22129333661175316</v>
      </c>
      <c r="N102" s="335">
        <f>'Tav27'!N102/'Tav27'!N$115*100</f>
        <v>0.2599862115938899</v>
      </c>
      <c r="O102" s="335">
        <f>'Tav27'!O102/'Tav27'!O$115*100</f>
        <v>0.24727172261362068</v>
      </c>
      <c r="P102" s="335">
        <f>'Tav27'!P102/'Tav27'!P$115*100</f>
        <v>0.24039103608536552</v>
      </c>
      <c r="Q102" s="335">
        <f>'Tav27'!Q102/'Tav27'!Q$115*100</f>
        <v>0.24492620346174507</v>
      </c>
      <c r="R102" s="335">
        <f>'Tav27'!R102/'Tav27'!R$115*100</f>
        <v>0.26523887973640858</v>
      </c>
      <c r="S102" s="335">
        <f>'Tav27'!S102/'Tav27'!S$115*100</f>
        <v>0.24067388688327318</v>
      </c>
      <c r="T102" s="335">
        <f>'Tav27'!T102/'Tav27'!T$115*100</f>
        <v>0.25668839746963235</v>
      </c>
      <c r="U102" s="335">
        <f>'Tav27'!U102/'Tav27'!U$115*100</f>
        <v>0.24905123339658444</v>
      </c>
      <c r="V102" s="335">
        <f>'Tav27'!V102/'Tav27'!V$115*100</f>
        <v>0.21619179761866347</v>
      </c>
      <c r="W102" s="335">
        <f>'Tav27'!W102/'Tav27'!W$115*100</f>
        <v>0.23773551368645574</v>
      </c>
      <c r="Y102" s="339">
        <f t="shared" si="12"/>
        <v>-1.6187646339824141E-2</v>
      </c>
      <c r="Z102" s="339">
        <f t="shared" si="13"/>
        <v>-2.4482089264609708E-2</v>
      </c>
      <c r="AA102" s="339">
        <f t="shared" si="14"/>
        <v>-1.8952883783176611E-2</v>
      </c>
      <c r="AC102" s="339">
        <f t="shared" si="15"/>
        <v>1.2148032044656837E-2</v>
      </c>
      <c r="AD102" s="339">
        <f t="shared" si="16"/>
        <v>5.4532928919861917E-2</v>
      </c>
      <c r="AE102" s="339">
        <f t="shared" si="17"/>
        <v>2.6180637713120042E-2</v>
      </c>
    </row>
    <row r="103" spans="1:31" x14ac:dyDescent="0.25">
      <c r="A103" s="435" t="s">
        <v>388</v>
      </c>
      <c r="B103" s="435">
        <v>5</v>
      </c>
      <c r="C103" s="448">
        <f>'Tav27'!C103/'Tav27'!C$115*100</f>
        <v>0.69649541197466713</v>
      </c>
      <c r="D103" s="448">
        <f>'Tav27'!D103/'Tav27'!D$115*100</f>
        <v>0.62953694060590992</v>
      </c>
      <c r="E103" s="335">
        <f>'Tav27'!E103/'Tav27'!E$115*100</f>
        <v>0.67393842915268076</v>
      </c>
      <c r="F103" s="335">
        <f>'Tav27'!F103/'Tav27'!F$115*100</f>
        <v>0.73124935131105928</v>
      </c>
      <c r="G103" s="335">
        <f>'Tav27'!G103/'Tav27'!G$115*100</f>
        <v>0.62357860758565031</v>
      </c>
      <c r="H103" s="335">
        <f>'Tav27'!H103/'Tav27'!H$115*100</f>
        <v>0.6946737525466179</v>
      </c>
      <c r="I103" s="335">
        <f>'Tav27'!I103/'Tav27'!I$115*100</f>
        <v>0.74907574585160352</v>
      </c>
      <c r="J103" s="335">
        <f>'Tav27'!J103/'Tav27'!J$115*100</f>
        <v>0.62551953449709063</v>
      </c>
      <c r="K103" s="335">
        <f>'Tav27'!K103/'Tav27'!K$115*100</f>
        <v>0.70695908421171938</v>
      </c>
      <c r="L103" s="335">
        <f>'Tav27'!L103/'Tav27'!L$115*100</f>
        <v>0.79778226565145949</v>
      </c>
      <c r="M103" s="335">
        <f>'Tav27'!M103/'Tav27'!M$115*100</f>
        <v>0.64420949102532576</v>
      </c>
      <c r="N103" s="335">
        <f>'Tav27'!N103/'Tav27'!N$115*100</f>
        <v>0.74590293294349241</v>
      </c>
      <c r="O103" s="335">
        <f>'Tav27'!O103/'Tav27'!O$115*100</f>
        <v>0.72247548003867945</v>
      </c>
      <c r="P103" s="335">
        <f>'Tav27'!P103/'Tav27'!P$115*100</f>
        <v>0.66775287801490424</v>
      </c>
      <c r="Q103" s="335">
        <f>'Tav27'!Q103/'Tav27'!Q$115*100</f>
        <v>0.70382139507780273</v>
      </c>
      <c r="R103" s="335">
        <f>'Tav27'!R103/'Tav27'!R$115*100</f>
        <v>0.72981878088962104</v>
      </c>
      <c r="S103" s="335">
        <f>'Tav27'!S103/'Tav27'!S$115*100</f>
        <v>0.6788237835169243</v>
      </c>
      <c r="T103" s="335">
        <f>'Tav27'!T103/'Tav27'!T$115*100</f>
        <v>0.71206865072119774</v>
      </c>
      <c r="U103" s="335">
        <f>'Tav27'!U103/'Tav27'!U$115*100</f>
        <v>0.70479804825155867</v>
      </c>
      <c r="V103" s="335">
        <f>'Tav27'!V103/'Tav27'!V$115*100</f>
        <v>0.61953470362363272</v>
      </c>
      <c r="W103" s="335">
        <f>'Tav27'!W103/'Tav27'!W$115*100</f>
        <v>0.67543547813722005</v>
      </c>
      <c r="Y103" s="339">
        <f t="shared" si="12"/>
        <v>-2.5020732638062371E-2</v>
      </c>
      <c r="Z103" s="339">
        <f t="shared" si="13"/>
        <v>-5.9289079893291574E-2</v>
      </c>
      <c r="AA103" s="339">
        <f t="shared" si="14"/>
        <v>-3.6633172583977691E-2</v>
      </c>
      <c r="AC103" s="339">
        <f t="shared" si="15"/>
        <v>8.3026362768915396E-3</v>
      </c>
      <c r="AD103" s="339">
        <f t="shared" si="16"/>
        <v>-1.0002236982277202E-2</v>
      </c>
      <c r="AE103" s="339">
        <f t="shared" si="17"/>
        <v>1.4970489845392843E-3</v>
      </c>
    </row>
    <row r="104" spans="1:31" x14ac:dyDescent="0.25">
      <c r="A104" s="435" t="s">
        <v>387</v>
      </c>
      <c r="B104" s="435">
        <v>6</v>
      </c>
      <c r="C104" s="448">
        <f>'Tav27'!C104/'Tav27'!C$115*100</f>
        <v>0.17372901432474691</v>
      </c>
      <c r="D104" s="448">
        <f>'Tav27'!D104/'Tav27'!D$115*100</f>
        <v>0.20673682247058273</v>
      </c>
      <c r="E104" s="335">
        <f>'Tav27'!E104/'Tav27'!E$115*100</f>
        <v>0.18484869113511759</v>
      </c>
      <c r="F104" s="335">
        <f>'Tav27'!F104/'Tav27'!F$115*100</f>
        <v>0.15379825066284214</v>
      </c>
      <c r="G104" s="335">
        <f>'Tav27'!G104/'Tav27'!G$115*100</f>
        <v>0.22742278629594306</v>
      </c>
      <c r="H104" s="335">
        <f>'Tav27'!H104/'Tav27'!H$115*100</f>
        <v>0.17880840087971242</v>
      </c>
      <c r="I104" s="335">
        <f>'Tav27'!I104/'Tav27'!I$115*100</f>
        <v>0.14831054939386124</v>
      </c>
      <c r="J104" s="335">
        <f>'Tav27'!J104/'Tav27'!J$115*100</f>
        <v>0.24729842061512886</v>
      </c>
      <c r="K104" s="335">
        <f>'Tav27'!K104/'Tav27'!K$115*100</f>
        <v>0.18205258982205599</v>
      </c>
      <c r="L104" s="335">
        <f>'Tav27'!L104/'Tav27'!L$115*100</f>
        <v>0.15554245430940405</v>
      </c>
      <c r="M104" s="335">
        <f>'Tav27'!M104/'Tav27'!M$115*100</f>
        <v>0.23358741086796164</v>
      </c>
      <c r="N104" s="335">
        <f>'Tav27'!N104/'Tav27'!N$115*100</f>
        <v>0.18190728542831275</v>
      </c>
      <c r="O104" s="335">
        <f>'Tav27'!O104/'Tav27'!O$115*100</f>
        <v>0.19201547175024175</v>
      </c>
      <c r="P104" s="335">
        <f>'Tav27'!P104/'Tav27'!P$115*100</f>
        <v>0.18162878282005396</v>
      </c>
      <c r="Q104" s="335">
        <f>'Tav27'!Q104/'Tav27'!Q$115*100</f>
        <v>0.18847481084230941</v>
      </c>
      <c r="R104" s="335">
        <f>'Tav27'!R104/'Tav27'!R$115*100</f>
        <v>0.18616144975288304</v>
      </c>
      <c r="S104" s="335">
        <f>'Tav27'!S104/'Tav27'!S$115*100</f>
        <v>0.20673269770742694</v>
      </c>
      <c r="T104" s="335">
        <f>'Tav27'!T104/'Tav27'!T$115*100</f>
        <v>0.19332180562566453</v>
      </c>
      <c r="U104" s="335">
        <f>'Tav27'!U104/'Tav27'!U$115*100</f>
        <v>0.1728110599078341</v>
      </c>
      <c r="V104" s="335">
        <f>'Tav27'!V104/'Tav27'!V$115*100</f>
        <v>0.17747087864218644</v>
      </c>
      <c r="W104" s="335">
        <f>'Tav27'!W104/'Tav27'!W$115*100</f>
        <v>0.17441343761109135</v>
      </c>
      <c r="Y104" s="339">
        <f t="shared" si="12"/>
        <v>-1.3350389845048938E-2</v>
      </c>
      <c r="Z104" s="339">
        <f t="shared" si="13"/>
        <v>-2.9261819065240502E-2</v>
      </c>
      <c r="AA104" s="339">
        <f t="shared" si="14"/>
        <v>-1.8908368014573185E-2</v>
      </c>
      <c r="AC104" s="339">
        <f t="shared" si="15"/>
        <v>-9.1795441691280844E-4</v>
      </c>
      <c r="AD104" s="339">
        <f t="shared" si="16"/>
        <v>-2.9265943828396285E-2</v>
      </c>
      <c r="AE104" s="339">
        <f t="shared" si="17"/>
        <v>-1.0435253524026245E-2</v>
      </c>
    </row>
    <row r="105" spans="1:31" x14ac:dyDescent="0.25">
      <c r="A105" s="435" t="s">
        <v>386</v>
      </c>
      <c r="B105" s="435">
        <v>6</v>
      </c>
      <c r="C105" s="448">
        <f>'Tav27'!C105/'Tav27'!C$115*100</f>
        <v>0.32455738585214083</v>
      </c>
      <c r="D105" s="448">
        <f>'Tav27'!D105/'Tav27'!D$115*100</f>
        <v>0.30155596661122597</v>
      </c>
      <c r="E105" s="335">
        <f>'Tav27'!E105/'Tav27'!E$115*100</f>
        <v>0.31680866327690127</v>
      </c>
      <c r="F105" s="335">
        <f>'Tav27'!F105/'Tav27'!F$115*100</f>
        <v>0.31042714397592064</v>
      </c>
      <c r="G105" s="335">
        <f>'Tav27'!G105/'Tav27'!G$115*100</f>
        <v>0.36864500036681097</v>
      </c>
      <c r="H105" s="335">
        <f>'Tav27'!H105/'Tav27'!H$115*100</f>
        <v>0.3302036671297825</v>
      </c>
      <c r="I105" s="335">
        <f>'Tav27'!I105/'Tav27'!I$115*100</f>
        <v>0.3589545180981859</v>
      </c>
      <c r="J105" s="335">
        <f>'Tav27'!J105/'Tav27'!J$115*100</f>
        <v>0.36159600997506236</v>
      </c>
      <c r="K105" s="335">
        <f>'Tav27'!K105/'Tav27'!K$115*100</f>
        <v>0.35985492462881102</v>
      </c>
      <c r="L105" s="335">
        <f>'Tav27'!L105/'Tav27'!L$115*100</f>
        <v>0.313593657881863</v>
      </c>
      <c r="M105" s="335">
        <f>'Tav27'!M105/'Tav27'!M$115*100</f>
        <v>0.2901401524465208</v>
      </c>
      <c r="N105" s="335">
        <f>'Tav27'!N105/'Tav27'!N$115*100</f>
        <v>0.30567068966949357</v>
      </c>
      <c r="O105" s="335">
        <f>'Tav27'!O105/'Tav27'!O$115*100</f>
        <v>0.27904406686006356</v>
      </c>
      <c r="P105" s="335">
        <f>'Tav27'!P105/'Tav27'!P$115*100</f>
        <v>0.32586340447127327</v>
      </c>
      <c r="Q105" s="335">
        <f>'Tav27'!Q105/'Tav27'!Q$115*100</f>
        <v>0.2950040517531799</v>
      </c>
      <c r="R105" s="335">
        <f>'Tav27'!R105/'Tav27'!R$115*100</f>
        <v>0.32619439868204286</v>
      </c>
      <c r="S105" s="335">
        <f>'Tav27'!S105/'Tav27'!S$115*100</f>
        <v>0.40420870745780491</v>
      </c>
      <c r="T105" s="335">
        <f>'Tav27'!T105/'Tav27'!T$115*100</f>
        <v>0.35334930028246464</v>
      </c>
      <c r="U105" s="335">
        <f>'Tav27'!U105/'Tav27'!U$115*100</f>
        <v>0.32020872865275141</v>
      </c>
      <c r="V105" s="335">
        <f>'Tav27'!V105/'Tav27'!V$115*100</f>
        <v>0.32590106805201513</v>
      </c>
      <c r="W105" s="335">
        <f>'Tav27'!W105/'Tav27'!W$115*100</f>
        <v>0.32216494845360821</v>
      </c>
      <c r="Y105" s="339">
        <f t="shared" ref="Y105:Y115" si="18">U105-R105</f>
        <v>-5.9856700292914566E-3</v>
      </c>
      <c r="Z105" s="339">
        <f t="shared" ref="Z105:Z115" si="19">V105-S105</f>
        <v>-7.8307639405789775E-2</v>
      </c>
      <c r="AA105" s="339">
        <f t="shared" ref="AA105:AA115" si="20">W105-T105</f>
        <v>-3.1184351828856427E-2</v>
      </c>
      <c r="AC105" s="339">
        <f t="shared" ref="AC105:AC115" si="21">U105-C105</f>
        <v>-4.3486571993894274E-3</v>
      </c>
      <c r="AD105" s="339">
        <f t="shared" ref="AD105:AD115" si="22">V105-D105</f>
        <v>2.4345101440789163E-2</v>
      </c>
      <c r="AE105" s="339">
        <f t="shared" ref="AE105:AE115" si="23">W105-E105</f>
        <v>5.356285176706943E-3</v>
      </c>
    </row>
    <row r="106" spans="1:31" x14ac:dyDescent="0.25">
      <c r="A106" s="435" t="s">
        <v>385</v>
      </c>
      <c r="B106" s="435">
        <v>3</v>
      </c>
      <c r="C106" s="448">
        <f>'Tav27'!C106/'Tav27'!C$115*100</f>
        <v>1.1671431053271633</v>
      </c>
      <c r="D106" s="448">
        <f>'Tav27'!D106/'Tav27'!D$115*100</f>
        <v>1.226431225032254</v>
      </c>
      <c r="E106" s="335">
        <f>'Tav27'!E106/'Tav27'!E$115*100</f>
        <v>1.1871160985929508</v>
      </c>
      <c r="F106" s="335">
        <f>'Tav27'!F106/'Tav27'!F$115*100</f>
        <v>1.2341601955030523</v>
      </c>
      <c r="G106" s="335">
        <f>'Tav27'!G106/'Tav27'!G$115*100</f>
        <v>1.2508253246276868</v>
      </c>
      <c r="H106" s="335">
        <f>'Tav27'!H106/'Tav27'!H$115*100</f>
        <v>1.2398213162042777</v>
      </c>
      <c r="I106" s="335">
        <f>'Tav27'!I106/'Tav27'!I$115*100</f>
        <v>1.1714383973862952</v>
      </c>
      <c r="J106" s="335">
        <f>'Tav27'!J106/'Tav27'!J$115*100</f>
        <v>1.1471321695760599</v>
      </c>
      <c r="K106" s="335">
        <f>'Tav27'!K106/'Tav27'!K$115*100</f>
        <v>1.1631531225206846</v>
      </c>
      <c r="L106" s="335">
        <f>'Tav27'!L106/'Tav27'!L$115*100</f>
        <v>1.2217608911077382</v>
      </c>
      <c r="M106" s="335">
        <f>'Tav27'!M106/'Tav27'!M$115*100</f>
        <v>1.1261372018686993</v>
      </c>
      <c r="N106" s="335">
        <f>'Tav27'!N106/'Tav27'!N$115*100</f>
        <v>1.1894576837138988</v>
      </c>
      <c r="O106" s="335">
        <f>'Tav27'!O106/'Tav27'!O$115*100</f>
        <v>1.2695123635861307</v>
      </c>
      <c r="P106" s="335">
        <f>'Tav27'!P106/'Tav27'!P$115*100</f>
        <v>1.1618900077459333</v>
      </c>
      <c r="Q106" s="335">
        <f>'Tav27'!Q106/'Tav27'!Q$115*100</f>
        <v>1.2328255743018692</v>
      </c>
      <c r="R106" s="335">
        <f>'Tav27'!R106/'Tav27'!R$115*100</f>
        <v>1.2734761120263591</v>
      </c>
      <c r="S106" s="335">
        <f>'Tav27'!S106/'Tav27'!S$115*100</f>
        <v>1.1293159307599741</v>
      </c>
      <c r="T106" s="335">
        <f>'Tav27'!T106/'Tav27'!T$115*100</f>
        <v>1.2232974255979552</v>
      </c>
      <c r="U106" s="335">
        <f>'Tav27'!U106/'Tav27'!U$115*100</f>
        <v>1.1995120628896718</v>
      </c>
      <c r="V106" s="335">
        <f>'Tav27'!V106/'Tav27'!V$115*100</f>
        <v>1.2164822045109871</v>
      </c>
      <c r="W106" s="335">
        <f>'Tav27'!W106/'Tav27'!W$115*100</f>
        <v>1.2053412726626378</v>
      </c>
      <c r="Y106" s="339">
        <f t="shared" si="18"/>
        <v>-7.3964049136687304E-2</v>
      </c>
      <c r="Z106" s="339">
        <f t="shared" si="19"/>
        <v>8.7166273751013046E-2</v>
      </c>
      <c r="AA106" s="339">
        <f t="shared" si="20"/>
        <v>-1.7956152935317382E-2</v>
      </c>
      <c r="AC106" s="339">
        <f t="shared" si="21"/>
        <v>3.2368957562508571E-2</v>
      </c>
      <c r="AD106" s="339">
        <f t="shared" si="22"/>
        <v>-9.9490205212668936E-3</v>
      </c>
      <c r="AE106" s="339">
        <f t="shared" si="23"/>
        <v>1.8225174069687045E-2</v>
      </c>
    </row>
    <row r="107" spans="1:31" x14ac:dyDescent="0.25">
      <c r="A107" s="435" t="s">
        <v>384</v>
      </c>
      <c r="B107" s="435">
        <v>5</v>
      </c>
      <c r="C107" s="448">
        <f>'Tav27'!C107/'Tav27'!C$115*100</f>
        <v>0.76124895367752732</v>
      </c>
      <c r="D107" s="448">
        <f>'Tav27'!D107/'Tav27'!D$115*100</f>
        <v>0.67927813097477197</v>
      </c>
      <c r="E107" s="335">
        <f>'Tav27'!E107/'Tav27'!E$115*100</f>
        <v>0.73363460702634486</v>
      </c>
      <c r="F107" s="335">
        <f>'Tav27'!F107/'Tav27'!F$115*100</f>
        <v>0.76144287291358048</v>
      </c>
      <c r="G107" s="335">
        <f>'Tav27'!G107/'Tav27'!G$115*100</f>
        <v>0.69877485144156704</v>
      </c>
      <c r="H107" s="335">
        <f>'Tav27'!H107/'Tav27'!H$115*100</f>
        <v>0.74015463500034262</v>
      </c>
      <c r="I107" s="335">
        <f>'Tav27'!I107/'Tav27'!I$115*100</f>
        <v>0.81678273579227934</v>
      </c>
      <c r="J107" s="335">
        <f>'Tav27'!J107/'Tav27'!J$115*100</f>
        <v>0.67539484621778889</v>
      </c>
      <c r="K107" s="335">
        <f>'Tav27'!K107/'Tav27'!K$115*100</f>
        <v>0.76858778193358268</v>
      </c>
      <c r="L107" s="335">
        <f>'Tav27'!L107/'Tav27'!L$115*100</f>
        <v>0.85046600017561236</v>
      </c>
      <c r="M107" s="335">
        <f>'Tav27'!M107/'Tav27'!M$115*100</f>
        <v>0.74256208507499388</v>
      </c>
      <c r="N107" s="335">
        <f>'Tav27'!N107/'Tav27'!N$115*100</f>
        <v>0.81401433661984701</v>
      </c>
      <c r="O107" s="335">
        <f>'Tav27'!O107/'Tav27'!O$115*100</f>
        <v>0.79983423124740993</v>
      </c>
      <c r="P107" s="335">
        <f>'Tav27'!P107/'Tav27'!P$115*100</f>
        <v>0.73185715430433507</v>
      </c>
      <c r="Q107" s="335">
        <f>'Tav27'!Q107/'Tav27'!Q$115*100</f>
        <v>0.77666190168352622</v>
      </c>
      <c r="R107" s="335">
        <f>'Tav27'!R107/'Tav27'!R$115*100</f>
        <v>0.85008237232289952</v>
      </c>
      <c r="S107" s="335">
        <f>'Tav27'!S107/'Tav27'!S$115*100</f>
        <v>0.72510722330216915</v>
      </c>
      <c r="T107" s="335">
        <f>'Tav27'!T107/'Tav27'!T$115*100</f>
        <v>0.80658153347152262</v>
      </c>
      <c r="U107" s="335">
        <f>'Tav27'!U107/'Tav27'!U$115*100</f>
        <v>0.90132827324478182</v>
      </c>
      <c r="V107" s="335">
        <f>'Tav27'!V107/'Tav27'!V$115*100</f>
        <v>0.78087186602562031</v>
      </c>
      <c r="W107" s="335">
        <f>'Tav27'!W107/'Tav27'!W$115*100</f>
        <v>0.85984713828652692</v>
      </c>
      <c r="Y107" s="339">
        <f t="shared" si="18"/>
        <v>5.1245900921882304E-2</v>
      </c>
      <c r="Z107" s="339">
        <f t="shared" si="19"/>
        <v>5.5764642723451163E-2</v>
      </c>
      <c r="AA107" s="339">
        <f t="shared" si="20"/>
        <v>5.3265604815004308E-2</v>
      </c>
      <c r="AC107" s="339">
        <f t="shared" si="21"/>
        <v>0.1400793195672545</v>
      </c>
      <c r="AD107" s="339">
        <f t="shared" si="22"/>
        <v>0.10159373505084834</v>
      </c>
      <c r="AE107" s="339">
        <f t="shared" si="23"/>
        <v>0.12621253126018206</v>
      </c>
    </row>
    <row r="108" spans="1:31" x14ac:dyDescent="0.25">
      <c r="A108" s="435" t="s">
        <v>383</v>
      </c>
      <c r="B108" s="435">
        <v>1</v>
      </c>
      <c r="C108" s="448">
        <f>'Tav27'!C108/'Tav27'!C$115*100</f>
        <v>0.18241546504098424</v>
      </c>
      <c r="D108" s="448">
        <f>'Tav27'!D108/'Tav27'!D$115*100</f>
        <v>0.1927471126793403</v>
      </c>
      <c r="E108" s="335">
        <f>'Tav27'!E108/'Tav27'!E$115*100</f>
        <v>0.18589599250132222</v>
      </c>
      <c r="F108" s="335">
        <f>'Tav27'!F108/'Tav27'!F$115*100</f>
        <v>0.18021758206504818</v>
      </c>
      <c r="G108" s="335">
        <f>'Tav27'!G108/'Tav27'!G$115*100</f>
        <v>0.18157141809111585</v>
      </c>
      <c r="H108" s="335">
        <f>'Tav27'!H108/'Tav27'!H$115*100</f>
        <v>0.18067747824082439</v>
      </c>
      <c r="I108" s="335">
        <f>'Tav27'!I108/'Tav27'!I$115*100</f>
        <v>0.20312096982202732</v>
      </c>
      <c r="J108" s="335">
        <f>'Tav27'!J108/'Tav27'!J$115*100</f>
        <v>0.20365752285951788</v>
      </c>
      <c r="K108" s="335">
        <f>'Tav27'!K108/'Tav27'!K$115*100</f>
        <v>0.20330386489856056</v>
      </c>
      <c r="L108" s="335">
        <f>'Tav27'!L108/'Tav27'!L$115*100</f>
        <v>0.16306870209856877</v>
      </c>
      <c r="M108" s="335">
        <f>'Tav27'!M108/'Tav27'!M$115*100</f>
        <v>0.20899926235554461</v>
      </c>
      <c r="N108" s="335">
        <f>'Tav27'!N108/'Tav27'!N$115*100</f>
        <v>0.17858477793190522</v>
      </c>
      <c r="O108" s="335">
        <f>'Tav27'!O108/'Tav27'!O$115*100</f>
        <v>0.15057328360270755</v>
      </c>
      <c r="P108" s="335">
        <f>'Tav27'!P108/'Tav27'!P$115*100</f>
        <v>0.16293170223563663</v>
      </c>
      <c r="Q108" s="335">
        <f>'Tav27'!Q108/'Tav27'!Q$115*100</f>
        <v>0.15478607653716231</v>
      </c>
      <c r="R108" s="335">
        <f>'Tav27'!R108/'Tav27'!R$115*100</f>
        <v>0.19604612850082373</v>
      </c>
      <c r="S108" s="335">
        <f>'Tav27'!S108/'Tav27'!S$115*100</f>
        <v>0.18821932179332901</v>
      </c>
      <c r="T108" s="335">
        <f>'Tav27'!T108/'Tav27'!T$115*100</f>
        <v>0.19332180562566453</v>
      </c>
      <c r="U108" s="335">
        <f>'Tav27'!U108/'Tav27'!U$115*100</f>
        <v>0.12029005150447276</v>
      </c>
      <c r="V108" s="335">
        <f>'Tav27'!V108/'Tav27'!V$115*100</f>
        <v>0.16133716240198767</v>
      </c>
      <c r="W108" s="335">
        <f>'Tav27'!W108/'Tav27'!W$115*100</f>
        <v>0.13442054745822965</v>
      </c>
      <c r="Y108" s="339">
        <f t="shared" si="18"/>
        <v>-7.5756076996350966E-2</v>
      </c>
      <c r="Z108" s="339">
        <f t="shared" si="19"/>
        <v>-2.6882159391341337E-2</v>
      </c>
      <c r="AA108" s="339">
        <f t="shared" si="20"/>
        <v>-5.8901258167434883E-2</v>
      </c>
      <c r="AC108" s="339">
        <f t="shared" si="21"/>
        <v>-6.2125413536511478E-2</v>
      </c>
      <c r="AD108" s="339">
        <f t="shared" si="22"/>
        <v>-3.1409950277352633E-2</v>
      </c>
      <c r="AE108" s="339">
        <f t="shared" si="23"/>
        <v>-5.1475445043092566E-2</v>
      </c>
    </row>
    <row r="109" spans="1:31" x14ac:dyDescent="0.25">
      <c r="A109" s="435" t="s">
        <v>382</v>
      </c>
      <c r="B109" s="435">
        <v>1</v>
      </c>
      <c r="C109" s="448">
        <f>'Tav27'!C109/'Tav27'!C$115*100</f>
        <v>0.21953029991945294</v>
      </c>
      <c r="D109" s="448">
        <f>'Tav27'!D109/'Tav27'!D$115*100</f>
        <v>0.23471624205306763</v>
      </c>
      <c r="E109" s="335">
        <f>'Tav27'!E109/'Tav27'!E$115*100</f>
        <v>0.22464614305089362</v>
      </c>
      <c r="F109" s="335">
        <f>'Tav27'!F109/'Tav27'!F$115*100</f>
        <v>0.2273949595689875</v>
      </c>
      <c r="G109" s="335">
        <f>'Tav27'!G109/'Tav27'!G$115*100</f>
        <v>0.26226982613161176</v>
      </c>
      <c r="H109" s="335">
        <f>'Tav27'!H109/'Tav27'!H$115*100</f>
        <v>0.23924190222233296</v>
      </c>
      <c r="I109" s="335">
        <f>'Tav27'!I109/'Tav27'!I$115*100</f>
        <v>0.23428767947725904</v>
      </c>
      <c r="J109" s="335">
        <f>'Tav27'!J109/'Tav27'!J$115*100</f>
        <v>0.25976724854530342</v>
      </c>
      <c r="K109" s="335">
        <f>'Tav27'!K109/'Tav27'!K$115*100</f>
        <v>0.24297291170803584</v>
      </c>
      <c r="L109" s="335">
        <f>'Tav27'!L109/'Tav27'!L$115*100</f>
        <v>0.24836617704243549</v>
      </c>
      <c r="M109" s="335">
        <f>'Tav27'!M109/'Tav27'!M$115*100</f>
        <v>0.24834029997541185</v>
      </c>
      <c r="N109" s="335">
        <f>'Tav27'!N109/'Tav27'!N$115*100</f>
        <v>0.24835743535646351</v>
      </c>
      <c r="O109" s="335">
        <f>'Tav27'!O109/'Tav27'!O$115*100</f>
        <v>0.20859234700925541</v>
      </c>
      <c r="P109" s="335">
        <f>'Tav27'!P109/'Tav27'!P$115*100</f>
        <v>0.23237800154918667</v>
      </c>
      <c r="Q109" s="335">
        <f>'Tav27'!Q109/'Tav27'!Q$115*100</f>
        <v>0.21670050715202724</v>
      </c>
      <c r="R109" s="335">
        <f>'Tav27'!R109/'Tav27'!R$115*100</f>
        <v>0.19439868204283361</v>
      </c>
      <c r="S109" s="335">
        <f>'Tav27'!S109/'Tav27'!S$115*100</f>
        <v>0.20364713505507731</v>
      </c>
      <c r="T109" s="335">
        <f>'Tav27'!T109/'Tav27'!T$115*100</f>
        <v>0.19761784575067931</v>
      </c>
      <c r="U109" s="335">
        <f>'Tav27'!U109/'Tav27'!U$115*100</f>
        <v>0.24058010300894553</v>
      </c>
      <c r="V109" s="335">
        <f>'Tav27'!V109/'Tav27'!V$115*100</f>
        <v>0.25491271659514053</v>
      </c>
      <c r="W109" s="335">
        <f>'Tav27'!W109/'Tav27'!W$115*100</f>
        <v>0.24551190899395661</v>
      </c>
      <c r="Y109" s="339">
        <f t="shared" si="18"/>
        <v>4.6181420966111913E-2</v>
      </c>
      <c r="Z109" s="339">
        <f t="shared" si="19"/>
        <v>5.1265581540063221E-2</v>
      </c>
      <c r="AA109" s="339">
        <f t="shared" si="20"/>
        <v>4.7894063243277302E-2</v>
      </c>
      <c r="AC109" s="339">
        <f t="shared" si="21"/>
        <v>2.1049803089492586E-2</v>
      </c>
      <c r="AD109" s="339">
        <f t="shared" si="22"/>
        <v>2.0196474542072906E-2</v>
      </c>
      <c r="AE109" s="339">
        <f t="shared" si="23"/>
        <v>2.0865765943062997E-2</v>
      </c>
    </row>
    <row r="110" spans="1:31" x14ac:dyDescent="0.25">
      <c r="A110" s="435" t="s">
        <v>381</v>
      </c>
      <c r="B110" s="435">
        <v>5</v>
      </c>
      <c r="C110" s="448">
        <f>'Tav27'!C110/'Tav27'!C$115*100</f>
        <v>0.9112876478670815</v>
      </c>
      <c r="D110" s="448">
        <f>'Tav27'!D110/'Tav27'!D$115*100</f>
        <v>0.75855315312514571</v>
      </c>
      <c r="E110" s="335">
        <f>'Tav27'!E110/'Tav27'!E$115*100</f>
        <v>0.85983442165400303</v>
      </c>
      <c r="F110" s="335">
        <f>'Tav27'!F110/'Tav27'!F$115*100</f>
        <v>0.83032184406933185</v>
      </c>
      <c r="G110" s="335">
        <f>'Tav27'!G110/'Tav27'!G$115*100</f>
        <v>0.73545594600542885</v>
      </c>
      <c r="H110" s="335">
        <f>'Tav27'!H110/'Tav27'!H$115*100</f>
        <v>0.79809603319481393</v>
      </c>
      <c r="I110" s="335">
        <f>'Tav27'!I110/'Tav27'!I$115*100</f>
        <v>0.91458172126214432</v>
      </c>
      <c r="J110" s="335">
        <f>'Tav27'!J110/'Tav27'!J$115*100</f>
        <v>0.78761429758935997</v>
      </c>
      <c r="K110" s="335">
        <f>'Tav27'!K110/'Tav27'!K$115*100</f>
        <v>0.87130227813668815</v>
      </c>
      <c r="L110" s="335">
        <f>'Tav27'!L110/'Tav27'!L$115*100</f>
        <v>0.97339471406530276</v>
      </c>
      <c r="M110" s="335">
        <f>'Tav27'!M110/'Tav27'!M$115*100</f>
        <v>0.81632653061224492</v>
      </c>
      <c r="N110" s="335">
        <f>'Tav27'!N110/'Tav27'!N$115*100</f>
        <v>0.92033457650488815</v>
      </c>
      <c r="O110" s="335">
        <f>'Tav27'!O110/'Tav27'!O$115*100</f>
        <v>0.9573145462080398</v>
      </c>
      <c r="P110" s="335">
        <f>'Tav27'!P110/'Tav27'!P$115*100</f>
        <v>0.80397446512994464</v>
      </c>
      <c r="Q110" s="335">
        <f>'Tav27'!Q110/'Tav27'!Q$115*100</f>
        <v>0.90504329457611388</v>
      </c>
      <c r="R110" s="335">
        <f>'Tav27'!R110/'Tav27'!R$115*100</f>
        <v>0.98517298187808899</v>
      </c>
      <c r="S110" s="335">
        <f>'Tav27'!S110/'Tav27'!S$115*100</f>
        <v>0.84235860409145602</v>
      </c>
      <c r="T110" s="335">
        <f>'Tav27'!T110/'Tav27'!T$115*100</f>
        <v>0.93546273722196571</v>
      </c>
      <c r="U110" s="335">
        <f>'Tav27'!U110/'Tav27'!U$115*100</f>
        <v>0.87930333423692064</v>
      </c>
      <c r="V110" s="335">
        <f>'Tav27'!V110/'Tav27'!V$115*100</f>
        <v>0.78732535252169988</v>
      </c>
      <c r="W110" s="335">
        <f>'Tav27'!W110/'Tav27'!W$115*100</f>
        <v>0.84762708851759683</v>
      </c>
      <c r="Y110" s="339">
        <f t="shared" si="18"/>
        <v>-0.10586964764116835</v>
      </c>
      <c r="Z110" s="339">
        <f t="shared" si="19"/>
        <v>-5.5033251569756136E-2</v>
      </c>
      <c r="AA110" s="339">
        <f t="shared" si="20"/>
        <v>-8.7835648704368885E-2</v>
      </c>
      <c r="AC110" s="339">
        <f t="shared" si="21"/>
        <v>-3.1984313630160854E-2</v>
      </c>
      <c r="AD110" s="339">
        <f t="shared" si="22"/>
        <v>2.8772199396554177E-2</v>
      </c>
      <c r="AE110" s="339">
        <f t="shared" si="23"/>
        <v>-1.2207333136406207E-2</v>
      </c>
    </row>
    <row r="111" spans="1:31" x14ac:dyDescent="0.25">
      <c r="A111" s="435" t="s">
        <v>380</v>
      </c>
      <c r="B111" s="435">
        <v>18</v>
      </c>
      <c r="C111" s="448">
        <f>'Tav27'!C111/'Tav27'!C$115*100</f>
        <v>0.42247737574427086</v>
      </c>
      <c r="D111" s="448">
        <f>'Tav27'!D111/'Tav27'!D$115*100</f>
        <v>0.40570158394603084</v>
      </c>
      <c r="E111" s="335">
        <f>'Tav27'!E111/'Tav27'!E$115*100</f>
        <v>0.41682594374944359</v>
      </c>
      <c r="F111" s="335">
        <f>'Tav27'!F111/'Tav27'!F$115*100</f>
        <v>0.45101572893765979</v>
      </c>
      <c r="G111" s="335">
        <f>'Tav27'!G111/'Tav27'!G$115*100</f>
        <v>0.42916880639718286</v>
      </c>
      <c r="H111" s="335">
        <f>'Tav27'!H111/'Tav27'!H$115*100</f>
        <v>0.44359436037057576</v>
      </c>
      <c r="I111" s="335">
        <f>'Tav27'!I111/'Tav27'!I$115*100</f>
        <v>0.43633393517324393</v>
      </c>
      <c r="J111" s="335">
        <f>'Tav27'!J111/'Tav27'!J$115*100</f>
        <v>0.43848711554447217</v>
      </c>
      <c r="K111" s="335">
        <f>'Tav27'!K111/'Tav27'!K$115*100</f>
        <v>0.4370678907401111</v>
      </c>
      <c r="L111" s="335">
        <f>'Tav27'!L111/'Tav27'!L$115*100</f>
        <v>0.49046048092723377</v>
      </c>
      <c r="M111" s="335">
        <f>'Tav27'!M111/'Tav27'!M$115*100</f>
        <v>0.43275141381853949</v>
      </c>
      <c r="N111" s="335">
        <f>'Tav27'!N111/'Tav27'!N$115*100</f>
        <v>0.47096543761576865</v>
      </c>
      <c r="O111" s="335">
        <f>'Tav27'!O111/'Tav27'!O$115*100</f>
        <v>0.51250172675783956</v>
      </c>
      <c r="P111" s="335">
        <f>'Tav27'!P111/'Tav27'!P$115*100</f>
        <v>0.45674296856219448</v>
      </c>
      <c r="Q111" s="335">
        <f>'Tav27'!Q111/'Tav27'!Q$115*100</f>
        <v>0.49349443225377632</v>
      </c>
      <c r="R111" s="335">
        <f>'Tav27'!R111/'Tav27'!R$115*100</f>
        <v>0.42504118616144976</v>
      </c>
      <c r="S111" s="335">
        <f>'Tav27'!S111/'Tav27'!S$115*100</f>
        <v>0.41037983276250423</v>
      </c>
      <c r="T111" s="335">
        <f>'Tav27'!T111/'Tav27'!T$115*100</f>
        <v>0.41993792222019355</v>
      </c>
      <c r="U111" s="335">
        <f>'Tav27'!U111/'Tav27'!U$115*100</f>
        <v>0.52690431011114125</v>
      </c>
      <c r="V111" s="335">
        <f>'Tav27'!V111/'Tav27'!V$115*100</f>
        <v>0.48401148720596304</v>
      </c>
      <c r="W111" s="335">
        <f>'Tav27'!W111/'Tav27'!W$115*100</f>
        <v>0.51213117667970143</v>
      </c>
      <c r="Y111" s="339">
        <f t="shared" si="18"/>
        <v>0.10186312394969149</v>
      </c>
      <c r="Z111" s="339">
        <f t="shared" si="19"/>
        <v>7.3631654443458816E-2</v>
      </c>
      <c r="AA111" s="339">
        <f t="shared" si="20"/>
        <v>9.2193254459507878E-2</v>
      </c>
      <c r="AC111" s="339">
        <f t="shared" si="21"/>
        <v>0.10442693436687039</v>
      </c>
      <c r="AD111" s="339">
        <f t="shared" si="22"/>
        <v>7.8309903259932201E-2</v>
      </c>
      <c r="AE111" s="339">
        <f t="shared" si="23"/>
        <v>9.5305232930257833E-2</v>
      </c>
    </row>
    <row r="112" spans="1:31" x14ac:dyDescent="0.25">
      <c r="A112" s="435" t="s">
        <v>379</v>
      </c>
      <c r="B112" s="435">
        <v>5</v>
      </c>
      <c r="C112" s="448">
        <f>'Tav27'!C112/'Tav27'!C$115*100</f>
        <v>0.7233444414612189</v>
      </c>
      <c r="D112" s="448">
        <f>'Tav27'!D112/'Tav27'!D$115*100</f>
        <v>0.57202368924191316</v>
      </c>
      <c r="E112" s="335">
        <f>'Tav27'!E112/'Tav27'!E$115*100</f>
        <v>0.67236747710337386</v>
      </c>
      <c r="F112" s="335">
        <f>'Tav27'!F112/'Tav27'!F$115*100</f>
        <v>0.7029429248086958</v>
      </c>
      <c r="G112" s="335">
        <f>'Tav27'!G112/'Tav27'!G$115*100</f>
        <v>0.55938669209889225</v>
      </c>
      <c r="H112" s="335">
        <f>'Tav27'!H112/'Tav27'!H$115*100</f>
        <v>0.65417707638919176</v>
      </c>
      <c r="I112" s="335">
        <f>'Tav27'!I112/'Tav27'!I$115*100</f>
        <v>0.73510446221305126</v>
      </c>
      <c r="J112" s="335">
        <f>'Tav27'!J112/'Tav27'!J$115*100</f>
        <v>0.54031587697423111</v>
      </c>
      <c r="K112" s="335">
        <f>'Tav27'!K112/'Tav27'!K$115*100</f>
        <v>0.66870678907401104</v>
      </c>
      <c r="L112" s="335">
        <f>'Tav27'!L112/'Tav27'!L$115*100</f>
        <v>0.76893164912632805</v>
      </c>
      <c r="M112" s="335">
        <f>'Tav27'!M112/'Tav27'!M$115*100</f>
        <v>0.59011556429800827</v>
      </c>
      <c r="N112" s="335">
        <f>'Tav27'!N112/'Tav27'!N$115*100</f>
        <v>0.70852472360890761</v>
      </c>
      <c r="O112" s="335">
        <f>'Tav27'!O112/'Tav27'!O$115*100</f>
        <v>0.70728001105125016</v>
      </c>
      <c r="P112" s="335">
        <f>'Tav27'!P112/'Tav27'!P$115*100</f>
        <v>0.57426747509281761</v>
      </c>
      <c r="Q112" s="335">
        <f>'Tav27'!Q112/'Tav27'!Q$115*100</f>
        <v>0.66193810377951179</v>
      </c>
      <c r="R112" s="335">
        <f>'Tav27'!R112/'Tav27'!R$115*100</f>
        <v>0.8023064250411861</v>
      </c>
      <c r="S112" s="335">
        <f>'Tav27'!S112/'Tav27'!S$115*100</f>
        <v>0.71893609799746983</v>
      </c>
      <c r="T112" s="335">
        <f>'Tav27'!T112/'Tav27'!T$115*100</f>
        <v>0.77328722250265813</v>
      </c>
      <c r="U112" s="335">
        <f>'Tav27'!U112/'Tav27'!U$115*100</f>
        <v>0.80984006505828132</v>
      </c>
      <c r="V112" s="335">
        <f>'Tav27'!V112/'Tav27'!V$115*100</f>
        <v>0.63566841986383149</v>
      </c>
      <c r="W112" s="335">
        <f>'Tav27'!W112/'Tav27'!W$115*100</f>
        <v>0.74986669036615716</v>
      </c>
      <c r="Y112" s="339">
        <f t="shared" si="18"/>
        <v>7.5336400170952222E-3</v>
      </c>
      <c r="Z112" s="339">
        <f t="shared" si="19"/>
        <v>-8.3267678133638334E-2</v>
      </c>
      <c r="AA112" s="339">
        <f t="shared" si="20"/>
        <v>-2.3420532136500971E-2</v>
      </c>
      <c r="AC112" s="339">
        <f t="shared" si="21"/>
        <v>8.6495623597062421E-2</v>
      </c>
      <c r="AD112" s="339">
        <f t="shared" si="22"/>
        <v>6.3644730621918333E-2</v>
      </c>
      <c r="AE112" s="339">
        <f t="shared" si="23"/>
        <v>7.7499213262783306E-2</v>
      </c>
    </row>
    <row r="113" spans="1:31" x14ac:dyDescent="0.25">
      <c r="A113" s="435" t="s">
        <v>378</v>
      </c>
      <c r="B113" s="435">
        <v>12</v>
      </c>
      <c r="C113" s="448">
        <f>'Tav27'!C113/'Tav27'!C$115*100</f>
        <v>0.44853672789298293</v>
      </c>
      <c r="D113" s="448">
        <f>'Tav27'!D113/'Tav27'!D$115*100</f>
        <v>0.46943248410613525</v>
      </c>
      <c r="E113" s="335">
        <f>'Tav27'!E113/'Tav27'!E$115*100</f>
        <v>0.45557609429901502</v>
      </c>
      <c r="F113" s="335">
        <f>'Tav27'!F113/'Tav27'!F$115*100</f>
        <v>0.33967711802836303</v>
      </c>
      <c r="G113" s="335">
        <f>'Tav27'!G113/'Tav27'!G$115*100</f>
        <v>0.3429682341721077</v>
      </c>
      <c r="H113" s="335">
        <f>'Tav27'!H113/'Tav27'!H$115*100</f>
        <v>0.34079510550941705</v>
      </c>
      <c r="I113" s="335">
        <f>'Tav27'!I113/'Tav27'!I$115*100</f>
        <v>0.34713266271171872</v>
      </c>
      <c r="J113" s="335">
        <f>'Tav27'!J113/'Tav27'!J$115*100</f>
        <v>0.33665835411471323</v>
      </c>
      <c r="K113" s="335">
        <f>'Tav27'!K113/'Tav27'!K$115*100</f>
        <v>0.34356228040349085</v>
      </c>
      <c r="L113" s="335">
        <f>'Tav27'!L113/'Tav27'!L$115*100</f>
        <v>0.34495302367004932</v>
      </c>
      <c r="M113" s="335">
        <f>'Tav27'!M113/'Tav27'!M$115*100</f>
        <v>0.30735185640521268</v>
      </c>
      <c r="N113" s="335">
        <f>'Tav27'!N113/'Tav27'!N$115*100</f>
        <v>0.33225074964075391</v>
      </c>
      <c r="O113" s="335">
        <f>'Tav27'!O113/'Tav27'!O$115*100</f>
        <v>0.50006907031357917</v>
      </c>
      <c r="P113" s="335">
        <f>'Tav27'!P113/'Tav27'!P$115*100</f>
        <v>0.51817623333956564</v>
      </c>
      <c r="Q113" s="335">
        <f>'Tav27'!Q113/'Tav27'!Q$115*100</f>
        <v>0.50624152090977792</v>
      </c>
      <c r="R113" s="335">
        <f>'Tav27'!R113/'Tav27'!R$115*100</f>
        <v>0.56177924217462927</v>
      </c>
      <c r="S113" s="335">
        <f>'Tav27'!S113/'Tav27'!S$115*100</f>
        <v>0.60785584251288227</v>
      </c>
      <c r="T113" s="335">
        <f>'Tav27'!T113/'Tav27'!T$115*100</f>
        <v>0.57781739681448618</v>
      </c>
      <c r="U113" s="335">
        <f>'Tav27'!U113/'Tav27'!U$115*100</f>
        <v>0.58281377066955808</v>
      </c>
      <c r="V113" s="335">
        <f>'Tav27'!V113/'Tav27'!V$115*100</f>
        <v>0.66148236584814946</v>
      </c>
      <c r="W113" s="335">
        <f>'Tav27'!W113/'Tav27'!W$115*100</f>
        <v>0.60989157483114109</v>
      </c>
      <c r="Y113" s="339">
        <f t="shared" si="18"/>
        <v>2.1034528494928817E-2</v>
      </c>
      <c r="Z113" s="339">
        <f t="shared" si="19"/>
        <v>5.3626523335267184E-2</v>
      </c>
      <c r="AA113" s="339">
        <f t="shared" si="20"/>
        <v>3.2074178016654908E-2</v>
      </c>
      <c r="AC113" s="339">
        <f t="shared" si="21"/>
        <v>0.13427704277657515</v>
      </c>
      <c r="AD113" s="339">
        <f t="shared" si="22"/>
        <v>0.19204988174201421</v>
      </c>
      <c r="AE113" s="339">
        <f t="shared" si="23"/>
        <v>0.15431548053212607</v>
      </c>
    </row>
    <row r="114" spans="1:31" customFormat="1" x14ac:dyDescent="0.25"/>
    <row r="115" spans="1:31" ht="45" x14ac:dyDescent="0.25">
      <c r="A115" s="435" t="s">
        <v>487</v>
      </c>
      <c r="B115" s="435"/>
      <c r="C115" s="448">
        <f>'Tav27'!C115/'Tav27'!C$115*100</f>
        <v>100</v>
      </c>
      <c r="D115" s="448">
        <f>'Tav27'!D115/'Tav27'!D$115*100</f>
        <v>100</v>
      </c>
      <c r="E115" s="448">
        <f>'Tav27'!E115/'Tav27'!E$115*100</f>
        <v>100</v>
      </c>
      <c r="F115" s="448">
        <f>'Tav27'!F115/'Tav27'!F$115*100</f>
        <v>100</v>
      </c>
      <c r="G115" s="448">
        <f>'Tav27'!G115/'Tav27'!G$115*100</f>
        <v>100</v>
      </c>
      <c r="H115" s="448">
        <f>'Tav27'!H115/'Tav27'!H$115*100</f>
        <v>100</v>
      </c>
      <c r="I115" s="448">
        <f>'Tav27'!I115/'Tav27'!I$115*100</f>
        <v>100</v>
      </c>
      <c r="J115" s="448">
        <f>'Tav27'!J115/'Tav27'!J$115*100</f>
        <v>100</v>
      </c>
      <c r="K115" s="448">
        <f>'Tav27'!K115/'Tav27'!K$115*100</f>
        <v>100</v>
      </c>
      <c r="L115" s="448">
        <f>'Tav27'!L115/'Tav27'!L$115*100</f>
        <v>100</v>
      </c>
      <c r="M115" s="448">
        <f>'Tav27'!M115/'Tav27'!M$115*100</f>
        <v>100</v>
      </c>
      <c r="N115" s="448">
        <f>'Tav27'!N115/'Tav27'!N$115*100</f>
        <v>100</v>
      </c>
      <c r="O115" s="448">
        <f>'Tav27'!O115/'Tav27'!O$115*100</f>
        <v>100</v>
      </c>
      <c r="P115" s="448">
        <f>'Tav27'!P115/'Tav27'!P$115*100</f>
        <v>100</v>
      </c>
      <c r="Q115" s="448">
        <f>'Tav27'!Q115/'Tav27'!Q$115*100</f>
        <v>100</v>
      </c>
      <c r="R115" s="448">
        <f>'Tav27'!R115/'Tav27'!R$115*100</f>
        <v>100</v>
      </c>
      <c r="S115" s="448">
        <f>'Tav27'!S115/'Tav27'!S$115*100</f>
        <v>100</v>
      </c>
      <c r="T115" s="448">
        <f>'Tav27'!T115/'Tav27'!T$115*100</f>
        <v>100</v>
      </c>
      <c r="U115" s="448">
        <f>'Tav27'!U115/'Tav27'!U$115*100</f>
        <v>100</v>
      </c>
      <c r="V115" s="448">
        <f>'Tav27'!V115/'Tav27'!V$115*100</f>
        <v>100</v>
      </c>
      <c r="W115" s="448">
        <f>'Tav27'!W115/'Tav27'!W$115*100</f>
        <v>100</v>
      </c>
      <c r="X115" s="448"/>
      <c r="Y115" s="448">
        <f t="shared" si="18"/>
        <v>0</v>
      </c>
      <c r="Z115" s="448">
        <f t="shared" si="19"/>
        <v>0</v>
      </c>
      <c r="AA115" s="448">
        <f t="shared" si="20"/>
        <v>0</v>
      </c>
      <c r="AB115" s="448"/>
      <c r="AC115" s="448">
        <f t="shared" si="21"/>
        <v>0</v>
      </c>
      <c r="AD115" s="448">
        <f t="shared" si="22"/>
        <v>0</v>
      </c>
      <c r="AE115" s="448">
        <f t="shared" si="23"/>
        <v>0</v>
      </c>
    </row>
    <row r="116" spans="1:31" s="342" customFormat="1" x14ac:dyDescent="0.25">
      <c r="A116" s="447"/>
      <c r="B116" s="447"/>
      <c r="C116" s="447"/>
      <c r="D116" s="36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346"/>
      <c r="Y116" s="346"/>
      <c r="Z116" s="346"/>
      <c r="AA116" s="346"/>
      <c r="AB116" s="346"/>
      <c r="AC116" s="346"/>
      <c r="AD116" s="346"/>
      <c r="AE116" s="446"/>
    </row>
    <row r="117" spans="1:31" s="342" customFormat="1" x14ac:dyDescent="0.25">
      <c r="A117" s="436"/>
      <c r="B117" s="436"/>
      <c r="C117" s="436"/>
      <c r="D117" s="441"/>
      <c r="E117" s="428"/>
      <c r="F117" s="428"/>
      <c r="G117" s="428"/>
      <c r="H117" s="428"/>
      <c r="I117" s="428"/>
      <c r="J117" s="428"/>
      <c r="K117" s="428"/>
      <c r="L117" s="428"/>
      <c r="M117" s="428"/>
      <c r="N117" s="428"/>
      <c r="O117" s="428"/>
      <c r="P117" s="428"/>
      <c r="Q117" s="428"/>
      <c r="R117" s="428"/>
      <c r="S117" s="428"/>
      <c r="T117" s="428"/>
      <c r="U117" s="428"/>
      <c r="V117" s="428"/>
      <c r="W117" s="428"/>
      <c r="AE117" s="428"/>
    </row>
    <row r="118" spans="1:31" ht="15.75" customHeight="1" x14ac:dyDescent="0.25">
      <c r="A118" s="537"/>
      <c r="B118" s="537"/>
      <c r="C118" s="537"/>
      <c r="D118" s="537"/>
      <c r="E118" s="537"/>
      <c r="F118" s="537"/>
      <c r="G118" s="537"/>
      <c r="H118" s="537"/>
      <c r="I118" s="537"/>
      <c r="J118" s="537"/>
      <c r="K118" s="537"/>
      <c r="L118" s="537"/>
      <c r="M118" s="537"/>
      <c r="N118" s="537"/>
      <c r="O118" s="537"/>
      <c r="P118" s="537"/>
      <c r="Q118" s="537"/>
      <c r="R118" s="537"/>
      <c r="S118" s="537"/>
      <c r="T118" s="537"/>
      <c r="U118" s="410"/>
      <c r="V118" s="410"/>
      <c r="W118" s="410"/>
      <c r="AE118" s="426"/>
    </row>
    <row r="119" spans="1:31" ht="29.25" customHeight="1" x14ac:dyDescent="0.25">
      <c r="A119" s="435"/>
      <c r="AE119" s="426"/>
    </row>
    <row r="120" spans="1:31" x14ac:dyDescent="0.25">
      <c r="AE120" s="441"/>
    </row>
  </sheetData>
  <mergeCells count="14">
    <mergeCell ref="Y4:AA6"/>
    <mergeCell ref="AC4:AE6"/>
    <mergeCell ref="A118:T118"/>
    <mergeCell ref="E4:W4"/>
    <mergeCell ref="E5:W5"/>
    <mergeCell ref="C6:E6"/>
    <mergeCell ref="F6:H6"/>
    <mergeCell ref="I6:K6"/>
    <mergeCell ref="L6:N6"/>
    <mergeCell ref="O6:Q6"/>
    <mergeCell ref="R6:T6"/>
    <mergeCell ref="U6:W6"/>
    <mergeCell ref="B4:B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0"/>
  <sheetViews>
    <sheetView zoomScaleNormal="100" workbookViewId="0">
      <pane ySplit="1" topLeftCell="A2" activePane="bottomLeft" state="frozen"/>
      <selection pane="bottomLeft" activeCell="A44" sqref="A44"/>
    </sheetView>
  </sheetViews>
  <sheetFormatPr defaultColWidth="8.85546875" defaultRowHeight="15" x14ac:dyDescent="0.25"/>
  <cols>
    <col min="1" max="1" width="26.140625" style="291" customWidth="1"/>
    <col min="2" max="2" width="0.85546875" style="291" customWidth="1"/>
    <col min="3" max="4" width="10.28515625" style="291" bestFit="1" customWidth="1"/>
    <col min="5" max="5" width="10.85546875" style="291" customWidth="1"/>
    <col min="6" max="6" width="0.85546875" style="291" customWidth="1"/>
    <col min="7" max="9" width="8.85546875" style="291"/>
    <col min="10" max="10" width="0.85546875" style="291" customWidth="1"/>
    <col min="11" max="12" width="8.85546875" style="291"/>
    <col min="13" max="13" width="8.85546875" style="291" customWidth="1"/>
    <col min="14" max="14" width="0.85546875" style="291" customWidth="1"/>
    <col min="15" max="17" width="8.85546875" style="291"/>
    <col min="18" max="18" width="0.85546875" style="291" customWidth="1"/>
    <col min="19" max="21" width="8.85546875" style="291"/>
    <col min="22" max="22" width="0.85546875" style="291" customWidth="1"/>
    <col min="23" max="24" width="12.85546875" style="291" customWidth="1"/>
    <col min="25" max="25" width="8.85546875" style="291"/>
    <col min="26" max="26" width="1" style="291" customWidth="1"/>
    <col min="27" max="29" width="10" style="291" customWidth="1"/>
    <col min="30" max="30" width="0.85546875" style="291" customWidth="1"/>
    <col min="31" max="31" width="9.5703125" style="291" customWidth="1"/>
    <col min="32" max="32" width="8.42578125" style="291" customWidth="1"/>
    <col min="33" max="33" width="7.28515625" style="291" customWidth="1"/>
    <col min="34" max="34" width="0.85546875" style="291" customWidth="1"/>
    <col min="35" max="16384" width="8.85546875" style="291"/>
  </cols>
  <sheetData>
    <row r="1" spans="1:37" x14ac:dyDescent="0.25">
      <c r="A1" s="291" t="s">
        <v>71</v>
      </c>
    </row>
    <row r="2" spans="1:37" x14ac:dyDescent="0.25">
      <c r="A2" s="185" t="s">
        <v>107</v>
      </c>
    </row>
    <row r="3" spans="1:37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15" customHeight="1" x14ac:dyDescent="0.25">
      <c r="A4" s="498" t="s">
        <v>42</v>
      </c>
      <c r="B4" s="289"/>
      <c r="C4" s="500" t="s">
        <v>32</v>
      </c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284"/>
      <c r="AA4" s="284"/>
      <c r="AB4" s="284"/>
      <c r="AC4" s="284"/>
      <c r="AD4" s="285"/>
      <c r="AE4" s="499" t="s">
        <v>76</v>
      </c>
      <c r="AF4" s="499"/>
      <c r="AG4" s="499"/>
      <c r="AH4" s="285"/>
      <c r="AI4" s="499" t="s">
        <v>75</v>
      </c>
      <c r="AJ4" s="499"/>
      <c r="AK4" s="499"/>
    </row>
    <row r="5" spans="1:37" x14ac:dyDescent="0.25">
      <c r="A5" s="498"/>
      <c r="B5" s="289"/>
      <c r="C5" s="500">
        <v>2013</v>
      </c>
      <c r="D5" s="500"/>
      <c r="E5" s="500"/>
      <c r="G5" s="501">
        <v>2014</v>
      </c>
      <c r="H5" s="501"/>
      <c r="I5" s="501"/>
      <c r="K5" s="500">
        <v>2015</v>
      </c>
      <c r="L5" s="500"/>
      <c r="M5" s="500"/>
      <c r="O5" s="500">
        <v>2016</v>
      </c>
      <c r="P5" s="500"/>
      <c r="Q5" s="500"/>
      <c r="S5" s="500">
        <v>2017</v>
      </c>
      <c r="T5" s="500"/>
      <c r="U5" s="500"/>
      <c r="W5" s="500">
        <v>2018</v>
      </c>
      <c r="X5" s="500"/>
      <c r="Y5" s="500"/>
      <c r="Z5" s="285"/>
      <c r="AA5" s="497">
        <v>2019</v>
      </c>
      <c r="AB5" s="497"/>
      <c r="AC5" s="497"/>
      <c r="AD5" s="281"/>
      <c r="AE5" s="497"/>
      <c r="AF5" s="497"/>
      <c r="AG5" s="497"/>
      <c r="AH5" s="281"/>
      <c r="AI5" s="497"/>
      <c r="AJ5" s="497"/>
      <c r="AK5" s="497"/>
    </row>
    <row r="6" spans="1:37" ht="60" x14ac:dyDescent="0.25">
      <c r="A6" s="497"/>
      <c r="B6" s="14"/>
      <c r="C6" s="281" t="s">
        <v>41</v>
      </c>
      <c r="D6" s="282" t="s">
        <v>2</v>
      </c>
      <c r="E6" s="282" t="s">
        <v>108</v>
      </c>
      <c r="F6" s="282"/>
      <c r="G6" s="281" t="s">
        <v>41</v>
      </c>
      <c r="H6" s="282" t="s">
        <v>2</v>
      </c>
      <c r="I6" s="282" t="s">
        <v>108</v>
      </c>
      <c r="J6" s="282"/>
      <c r="K6" s="281" t="s">
        <v>41</v>
      </c>
      <c r="L6" s="282" t="s">
        <v>2</v>
      </c>
      <c r="M6" s="282" t="s">
        <v>0</v>
      </c>
      <c r="N6" s="282"/>
      <c r="O6" s="281" t="s">
        <v>41</v>
      </c>
      <c r="P6" s="282" t="s">
        <v>2</v>
      </c>
      <c r="Q6" s="282" t="s">
        <v>0</v>
      </c>
      <c r="R6" s="282"/>
      <c r="S6" s="281" t="s">
        <v>41</v>
      </c>
      <c r="T6" s="281" t="s">
        <v>2</v>
      </c>
      <c r="U6" s="282" t="s">
        <v>0</v>
      </c>
      <c r="V6" s="282"/>
      <c r="W6" s="281" t="s">
        <v>41</v>
      </c>
      <c r="X6" s="282" t="s">
        <v>2</v>
      </c>
      <c r="Y6" s="282" t="s">
        <v>108</v>
      </c>
      <c r="Z6" s="14"/>
      <c r="AA6" s="281" t="s">
        <v>41</v>
      </c>
      <c r="AB6" s="282" t="s">
        <v>2</v>
      </c>
      <c r="AC6" s="282" t="s">
        <v>0</v>
      </c>
      <c r="AD6" s="282"/>
      <c r="AE6" s="281" t="s">
        <v>41</v>
      </c>
      <c r="AF6" s="282" t="s">
        <v>2</v>
      </c>
      <c r="AG6" s="282" t="s">
        <v>0</v>
      </c>
      <c r="AH6" s="282"/>
      <c r="AI6" s="281" t="s">
        <v>41</v>
      </c>
      <c r="AJ6" s="282" t="s">
        <v>2</v>
      </c>
      <c r="AK6" s="282" t="s">
        <v>0</v>
      </c>
    </row>
    <row r="8" spans="1:37" x14ac:dyDescent="0.25">
      <c r="A8" s="291" t="s">
        <v>37</v>
      </c>
      <c r="C8" s="64">
        <v>45134</v>
      </c>
      <c r="D8" s="64">
        <v>6421</v>
      </c>
      <c r="E8" s="64">
        <v>51555</v>
      </c>
      <c r="F8" s="87"/>
      <c r="G8" s="64">
        <v>36294</v>
      </c>
      <c r="H8" s="64">
        <v>5359</v>
      </c>
      <c r="I8" s="64">
        <v>41653</v>
      </c>
      <c r="J8" s="87"/>
      <c r="K8" s="64">
        <v>29686</v>
      </c>
      <c r="L8" s="64">
        <v>4029</v>
      </c>
      <c r="M8" s="64">
        <v>33715</v>
      </c>
      <c r="N8" s="87"/>
      <c r="O8" s="64">
        <v>24014</v>
      </c>
      <c r="P8" s="64">
        <v>2947</v>
      </c>
      <c r="Q8" s="64">
        <v>26961</v>
      </c>
      <c r="R8" s="64"/>
      <c r="S8" s="64">
        <v>20587</v>
      </c>
      <c r="T8" s="64">
        <v>2134</v>
      </c>
      <c r="U8" s="64">
        <v>22721</v>
      </c>
      <c r="V8" s="87"/>
      <c r="W8" s="64">
        <v>18920</v>
      </c>
      <c r="X8" s="64">
        <v>865</v>
      </c>
      <c r="Y8" s="64">
        <v>19785</v>
      </c>
      <c r="Z8" s="87"/>
      <c r="AA8" s="64">
        <v>17978</v>
      </c>
      <c r="AB8" s="64">
        <v>404</v>
      </c>
      <c r="AC8" s="87">
        <f>AA8+AB8</f>
        <v>18382</v>
      </c>
      <c r="AD8" s="87"/>
      <c r="AE8" s="286">
        <f>(AA8-W8)/W8*100</f>
        <v>-4.9788583509513744</v>
      </c>
      <c r="AF8" s="286">
        <f>(AB8-X8)/X8*100</f>
        <v>-53.294797687861276</v>
      </c>
      <c r="AG8" s="286">
        <f>(AC8-Y8)/Y8*100</f>
        <v>-7.0912307303512767</v>
      </c>
      <c r="AH8" s="87"/>
      <c r="AI8" s="290">
        <f>(AA8-C8)/C8*100</f>
        <v>-60.167501218593522</v>
      </c>
      <c r="AJ8" s="290">
        <f>(AB8-D8)/D8*100</f>
        <v>-93.708145148730722</v>
      </c>
      <c r="AK8" s="290">
        <f>(AC8-E8)/E8*100</f>
        <v>-64.34487440597421</v>
      </c>
    </row>
    <row r="9" spans="1:37" x14ac:dyDescent="0.25">
      <c r="A9" s="291" t="s">
        <v>117</v>
      </c>
      <c r="C9" s="64">
        <v>970</v>
      </c>
      <c r="D9" s="64">
        <v>77</v>
      </c>
      <c r="E9" s="64">
        <v>1047</v>
      </c>
      <c r="F9" s="87"/>
      <c r="G9" s="64">
        <v>1073</v>
      </c>
      <c r="H9" s="64">
        <v>71</v>
      </c>
      <c r="I9" s="64">
        <v>1144</v>
      </c>
      <c r="J9" s="87"/>
      <c r="K9" s="64">
        <v>613</v>
      </c>
      <c r="L9" s="64">
        <v>64</v>
      </c>
      <c r="M9" s="64">
        <v>677</v>
      </c>
      <c r="N9" s="87"/>
      <c r="O9" s="64">
        <v>440</v>
      </c>
      <c r="P9" s="64">
        <v>32</v>
      </c>
      <c r="Q9" s="64">
        <v>472</v>
      </c>
      <c r="R9" s="64"/>
      <c r="S9" s="64">
        <v>356</v>
      </c>
      <c r="T9" s="64">
        <v>46</v>
      </c>
      <c r="U9" s="64">
        <v>402</v>
      </c>
      <c r="V9" s="87"/>
      <c r="W9" s="64">
        <v>383</v>
      </c>
      <c r="X9" s="64">
        <v>3</v>
      </c>
      <c r="Y9" s="64">
        <v>386</v>
      </c>
      <c r="Z9" s="87"/>
      <c r="AA9" s="64">
        <v>392</v>
      </c>
      <c r="AB9" s="220">
        <v>0</v>
      </c>
      <c r="AC9" s="87">
        <v>392</v>
      </c>
      <c r="AD9" s="87"/>
      <c r="AE9" s="286">
        <f t="shared" ref="AE9:AE36" si="0">(AA9-W9)/W9*100</f>
        <v>2.3498694516971277</v>
      </c>
      <c r="AF9" s="286">
        <f t="shared" ref="AF9:AF36" si="1">(AB9-X9)/X9*100</f>
        <v>-100</v>
      </c>
      <c r="AG9" s="286">
        <f t="shared" ref="AG9:AG36" si="2">(AC9-Y9)/Y9*100</f>
        <v>1.5544041450777202</v>
      </c>
      <c r="AH9" s="87"/>
      <c r="AI9" s="290">
        <f t="shared" ref="AI9:AI36" si="3">(AA9-C9)/C9*100</f>
        <v>-59.587628865979383</v>
      </c>
      <c r="AJ9" s="290">
        <f>(0-D9)/D9*100</f>
        <v>-100</v>
      </c>
      <c r="AK9" s="290">
        <f t="shared" ref="AK9:AK36" si="4">(AC9-E9)/E9*100</f>
        <v>-62.559694364851957</v>
      </c>
    </row>
    <row r="10" spans="1:37" x14ac:dyDescent="0.25">
      <c r="A10" s="291" t="s">
        <v>5</v>
      </c>
      <c r="C10" s="64">
        <v>14793</v>
      </c>
      <c r="D10" s="64">
        <v>1963</v>
      </c>
      <c r="E10" s="64">
        <v>16756</v>
      </c>
      <c r="F10" s="87"/>
      <c r="G10" s="64">
        <v>11649</v>
      </c>
      <c r="H10" s="64">
        <v>1708</v>
      </c>
      <c r="I10" s="64">
        <v>13357</v>
      </c>
      <c r="J10" s="87"/>
      <c r="K10" s="64">
        <v>9448</v>
      </c>
      <c r="L10" s="64">
        <v>1256</v>
      </c>
      <c r="M10" s="64">
        <v>10704</v>
      </c>
      <c r="N10" s="87"/>
      <c r="O10" s="64">
        <v>7626</v>
      </c>
      <c r="P10" s="64">
        <v>927</v>
      </c>
      <c r="Q10" s="64">
        <v>8553</v>
      </c>
      <c r="R10" s="64"/>
      <c r="S10" s="64">
        <v>6248</v>
      </c>
      <c r="T10" s="64">
        <v>835</v>
      </c>
      <c r="U10" s="64">
        <v>7083</v>
      </c>
      <c r="V10" s="87"/>
      <c r="W10" s="64">
        <v>6083</v>
      </c>
      <c r="X10" s="64">
        <v>455</v>
      </c>
      <c r="Y10" s="64">
        <v>6538</v>
      </c>
      <c r="Z10" s="87"/>
      <c r="AA10" s="64">
        <v>6544</v>
      </c>
      <c r="AB10" s="64">
        <v>274</v>
      </c>
      <c r="AC10" s="87">
        <f t="shared" ref="AC10:AC36" si="5">AA10+AB10</f>
        <v>6818</v>
      </c>
      <c r="AD10" s="87"/>
      <c r="AE10" s="286">
        <f t="shared" si="0"/>
        <v>7.5784974519151742</v>
      </c>
      <c r="AF10" s="286">
        <f t="shared" si="1"/>
        <v>-39.780219780219781</v>
      </c>
      <c r="AG10" s="286">
        <f t="shared" si="2"/>
        <v>4.2826552462526761</v>
      </c>
      <c r="AH10" s="87"/>
      <c r="AI10" s="290">
        <f t="shared" si="3"/>
        <v>-55.762860812546478</v>
      </c>
      <c r="AJ10" s="290">
        <f t="shared" ref="AJ10:AJ36" si="6">(AB10-D10)/D10*100</f>
        <v>-86.041772796739679</v>
      </c>
      <c r="AK10" s="290">
        <f t="shared" si="4"/>
        <v>-59.310097875387925</v>
      </c>
    </row>
    <row r="11" spans="1:37" x14ac:dyDescent="0.25">
      <c r="A11" s="291" t="s">
        <v>6</v>
      </c>
      <c r="C11" s="64">
        <v>126371</v>
      </c>
      <c r="D11" s="64">
        <v>51949</v>
      </c>
      <c r="E11" s="64">
        <v>178320</v>
      </c>
      <c r="F11" s="87"/>
      <c r="G11" s="64">
        <v>99903</v>
      </c>
      <c r="H11" s="64">
        <v>42585</v>
      </c>
      <c r="I11" s="64">
        <v>142488</v>
      </c>
      <c r="J11" s="87"/>
      <c r="K11" s="64">
        <v>82485</v>
      </c>
      <c r="L11" s="64">
        <v>34781</v>
      </c>
      <c r="M11" s="64">
        <v>117266</v>
      </c>
      <c r="N11" s="87"/>
      <c r="O11" s="64">
        <v>64529</v>
      </c>
      <c r="P11" s="64">
        <v>27818</v>
      </c>
      <c r="Q11" s="64">
        <v>92347</v>
      </c>
      <c r="R11" s="64"/>
      <c r="S11" s="64">
        <v>55205</v>
      </c>
      <c r="T11" s="64">
        <v>23092</v>
      </c>
      <c r="U11" s="64">
        <v>78297</v>
      </c>
      <c r="V11" s="87"/>
      <c r="W11" s="64">
        <v>47718</v>
      </c>
      <c r="X11" s="64">
        <v>19599</v>
      </c>
      <c r="Y11" s="64">
        <v>67317</v>
      </c>
      <c r="Z11" s="87"/>
      <c r="AA11" s="64">
        <v>43459</v>
      </c>
      <c r="AB11" s="64">
        <v>22529</v>
      </c>
      <c r="AC11" s="87">
        <f t="shared" si="5"/>
        <v>65988</v>
      </c>
      <c r="AD11" s="87"/>
      <c r="AE11" s="286">
        <f t="shared" si="0"/>
        <v>-8.9253531162244855</v>
      </c>
      <c r="AF11" s="286">
        <f t="shared" si="1"/>
        <v>14.949742333792541</v>
      </c>
      <c r="AG11" s="286">
        <f t="shared" si="2"/>
        <v>-1.9742412763492134</v>
      </c>
      <c r="AH11" s="87"/>
      <c r="AI11" s="290">
        <f t="shared" si="3"/>
        <v>-65.609989633697609</v>
      </c>
      <c r="AJ11" s="290">
        <f t="shared" si="6"/>
        <v>-56.632466457487155</v>
      </c>
      <c r="AK11" s="290">
        <f t="shared" si="4"/>
        <v>-62.994616419919247</v>
      </c>
    </row>
    <row r="12" spans="1:37" x14ac:dyDescent="0.25">
      <c r="A12" s="291" t="s">
        <v>118</v>
      </c>
      <c r="C12" s="64">
        <v>3529</v>
      </c>
      <c r="D12" s="64">
        <v>443</v>
      </c>
      <c r="E12" s="64">
        <v>3972</v>
      </c>
      <c r="F12" s="87"/>
      <c r="G12" s="64">
        <v>2756</v>
      </c>
      <c r="H12" s="64">
        <v>416</v>
      </c>
      <c r="I12" s="64">
        <v>3172</v>
      </c>
      <c r="J12" s="87"/>
      <c r="K12" s="64">
        <v>2457</v>
      </c>
      <c r="L12" s="64">
        <v>325</v>
      </c>
      <c r="M12" s="64">
        <v>2782</v>
      </c>
      <c r="N12" s="87"/>
      <c r="O12" s="64">
        <v>2157</v>
      </c>
      <c r="P12" s="64">
        <v>203</v>
      </c>
      <c r="Q12" s="64">
        <v>2360</v>
      </c>
      <c r="R12" s="64"/>
      <c r="S12" s="64">
        <v>1655</v>
      </c>
      <c r="T12" s="64">
        <v>177</v>
      </c>
      <c r="U12" s="64">
        <v>1832</v>
      </c>
      <c r="V12" s="87"/>
      <c r="W12" s="64">
        <v>1451</v>
      </c>
      <c r="X12" s="64">
        <v>60</v>
      </c>
      <c r="Y12" s="64">
        <v>1511</v>
      </c>
      <c r="Z12" s="87"/>
      <c r="AA12" s="64">
        <v>1424</v>
      </c>
      <c r="AB12" s="64">
        <v>19</v>
      </c>
      <c r="AC12" s="87">
        <f t="shared" si="5"/>
        <v>1443</v>
      </c>
      <c r="AD12" s="87"/>
      <c r="AE12" s="286">
        <f t="shared" si="0"/>
        <v>-1.8607856650585803</v>
      </c>
      <c r="AF12" s="286">
        <f t="shared" si="1"/>
        <v>-68.333333333333329</v>
      </c>
      <c r="AG12" s="286">
        <f t="shared" si="2"/>
        <v>-4.5003309066843151</v>
      </c>
      <c r="AH12" s="87"/>
      <c r="AI12" s="290">
        <f t="shared" si="3"/>
        <v>-59.64862567299518</v>
      </c>
      <c r="AJ12" s="290">
        <f t="shared" si="6"/>
        <v>-95.711060948081268</v>
      </c>
      <c r="AK12" s="290">
        <f t="shared" si="4"/>
        <v>-63.670694864048336</v>
      </c>
    </row>
    <row r="13" spans="1:37" s="185" customFormat="1" x14ac:dyDescent="0.25">
      <c r="A13" s="185" t="s">
        <v>3</v>
      </c>
      <c r="C13" s="275">
        <v>1435</v>
      </c>
      <c r="D13" s="275">
        <v>114</v>
      </c>
      <c r="E13" s="275">
        <v>1549</v>
      </c>
      <c r="F13" s="270"/>
      <c r="G13" s="275">
        <v>1076</v>
      </c>
      <c r="H13" s="275">
        <v>92</v>
      </c>
      <c r="I13" s="275">
        <v>1168</v>
      </c>
      <c r="J13" s="270"/>
      <c r="K13" s="275">
        <v>1000</v>
      </c>
      <c r="L13" s="275">
        <v>99</v>
      </c>
      <c r="M13" s="275">
        <v>1099</v>
      </c>
      <c r="N13" s="270"/>
      <c r="O13" s="275">
        <v>869</v>
      </c>
      <c r="P13" s="275">
        <v>55</v>
      </c>
      <c r="Q13" s="275">
        <v>924</v>
      </c>
      <c r="R13" s="275"/>
      <c r="S13" s="275">
        <v>696</v>
      </c>
      <c r="T13" s="275">
        <v>59</v>
      </c>
      <c r="U13" s="275">
        <v>755</v>
      </c>
      <c r="V13" s="270"/>
      <c r="W13" s="275">
        <v>583</v>
      </c>
      <c r="X13" s="275">
        <v>12</v>
      </c>
      <c r="Y13" s="275">
        <v>595</v>
      </c>
      <c r="Z13" s="270"/>
      <c r="AA13" s="275">
        <v>628</v>
      </c>
      <c r="AB13" s="275">
        <v>1</v>
      </c>
      <c r="AC13" s="270">
        <f t="shared" si="5"/>
        <v>629</v>
      </c>
      <c r="AD13" s="270"/>
      <c r="AE13" s="287">
        <f t="shared" si="0"/>
        <v>7.7186963979416809</v>
      </c>
      <c r="AF13" s="287">
        <f t="shared" si="1"/>
        <v>-91.666666666666657</v>
      </c>
      <c r="AG13" s="287">
        <f t="shared" si="2"/>
        <v>5.7142857142857144</v>
      </c>
      <c r="AH13" s="270"/>
      <c r="AI13" s="181">
        <f t="shared" si="3"/>
        <v>-56.236933797909408</v>
      </c>
      <c r="AJ13" s="181">
        <f t="shared" si="6"/>
        <v>-99.122807017543863</v>
      </c>
      <c r="AK13" s="181">
        <f t="shared" si="4"/>
        <v>-59.393156875403484</v>
      </c>
    </row>
    <row r="14" spans="1:37" s="185" customFormat="1" x14ac:dyDescent="0.25">
      <c r="A14" s="185" t="s">
        <v>4</v>
      </c>
      <c r="C14" s="275">
        <v>2094</v>
      </c>
      <c r="D14" s="275">
        <v>329</v>
      </c>
      <c r="E14" s="275">
        <v>2423</v>
      </c>
      <c r="F14" s="270"/>
      <c r="G14" s="275">
        <v>1680</v>
      </c>
      <c r="H14" s="275">
        <v>324</v>
      </c>
      <c r="I14" s="275">
        <v>2004</v>
      </c>
      <c r="J14" s="270"/>
      <c r="K14" s="275">
        <v>1457</v>
      </c>
      <c r="L14" s="275">
        <v>226</v>
      </c>
      <c r="M14" s="275">
        <v>1683</v>
      </c>
      <c r="N14" s="270"/>
      <c r="O14" s="275">
        <v>1288</v>
      </c>
      <c r="P14" s="275">
        <v>148</v>
      </c>
      <c r="Q14" s="275">
        <v>1436</v>
      </c>
      <c r="R14" s="275"/>
      <c r="S14" s="275">
        <v>959</v>
      </c>
      <c r="T14" s="275">
        <v>118</v>
      </c>
      <c r="U14" s="275">
        <v>1077</v>
      </c>
      <c r="V14" s="270"/>
      <c r="W14" s="275">
        <v>868</v>
      </c>
      <c r="X14" s="275">
        <v>48</v>
      </c>
      <c r="Y14" s="275">
        <v>916</v>
      </c>
      <c r="Z14" s="270"/>
      <c r="AA14" s="270">
        <v>796</v>
      </c>
      <c r="AB14" s="275">
        <v>18</v>
      </c>
      <c r="AC14" s="270">
        <f t="shared" si="5"/>
        <v>814</v>
      </c>
      <c r="AD14" s="270"/>
      <c r="AE14" s="287">
        <f t="shared" si="0"/>
        <v>-8.2949308755760374</v>
      </c>
      <c r="AF14" s="287">
        <f t="shared" si="1"/>
        <v>-62.5</v>
      </c>
      <c r="AG14" s="287">
        <f t="shared" si="2"/>
        <v>-11.135371179039302</v>
      </c>
      <c r="AH14" s="270"/>
      <c r="AI14" s="181">
        <f t="shared" si="3"/>
        <v>-61.98662846227316</v>
      </c>
      <c r="AJ14" s="181">
        <f t="shared" si="6"/>
        <v>-94.528875379939208</v>
      </c>
      <c r="AK14" s="181">
        <f t="shared" si="4"/>
        <v>-66.405282707387542</v>
      </c>
    </row>
    <row r="15" spans="1:37" x14ac:dyDescent="0.25">
      <c r="A15" s="291" t="s">
        <v>7</v>
      </c>
      <c r="C15" s="64">
        <v>39324</v>
      </c>
      <c r="D15" s="64">
        <v>6424</v>
      </c>
      <c r="E15" s="64">
        <v>45748</v>
      </c>
      <c r="F15" s="87"/>
      <c r="G15" s="64">
        <v>29196</v>
      </c>
      <c r="H15" s="64">
        <v>4498</v>
      </c>
      <c r="I15" s="64">
        <v>33694</v>
      </c>
      <c r="J15" s="87"/>
      <c r="K15" s="64">
        <v>23354</v>
      </c>
      <c r="L15" s="64">
        <v>3619</v>
      </c>
      <c r="M15" s="64">
        <v>26973</v>
      </c>
      <c r="N15" s="87"/>
      <c r="O15" s="64">
        <v>18855</v>
      </c>
      <c r="P15" s="64">
        <v>2812</v>
      </c>
      <c r="Q15" s="64">
        <v>21667</v>
      </c>
      <c r="R15" s="64"/>
      <c r="S15" s="64">
        <v>15826</v>
      </c>
      <c r="T15" s="64">
        <v>1790</v>
      </c>
      <c r="U15" s="64">
        <v>17616</v>
      </c>
      <c r="V15" s="87"/>
      <c r="W15" s="64">
        <v>15296</v>
      </c>
      <c r="X15" s="64">
        <v>1070</v>
      </c>
      <c r="Y15" s="64">
        <v>16366</v>
      </c>
      <c r="Z15" s="87"/>
      <c r="AA15" s="87">
        <v>13699</v>
      </c>
      <c r="AB15" s="64">
        <v>472</v>
      </c>
      <c r="AC15" s="87">
        <f t="shared" si="5"/>
        <v>14171</v>
      </c>
      <c r="AD15" s="87"/>
      <c r="AE15" s="286">
        <f t="shared" si="0"/>
        <v>-10.440638075313807</v>
      </c>
      <c r="AF15" s="286">
        <f t="shared" si="1"/>
        <v>-55.887850467289724</v>
      </c>
      <c r="AG15" s="286">
        <f t="shared" si="2"/>
        <v>-13.411951606990103</v>
      </c>
      <c r="AH15" s="87"/>
      <c r="AI15" s="290">
        <f t="shared" si="3"/>
        <v>-65.163767673685285</v>
      </c>
      <c r="AJ15" s="290">
        <f t="shared" si="6"/>
        <v>-92.65255292652553</v>
      </c>
      <c r="AK15" s="290">
        <f t="shared" si="4"/>
        <v>-69.023782460435427</v>
      </c>
    </row>
    <row r="16" spans="1:37" x14ac:dyDescent="0.25">
      <c r="A16" s="291" t="s">
        <v>50</v>
      </c>
      <c r="C16" s="64">
        <v>8131</v>
      </c>
      <c r="D16" s="64">
        <v>941</v>
      </c>
      <c r="E16" s="64">
        <v>9072</v>
      </c>
      <c r="F16" s="87"/>
      <c r="G16" s="64">
        <v>6259</v>
      </c>
      <c r="H16" s="64">
        <v>827</v>
      </c>
      <c r="I16" s="64">
        <v>7086</v>
      </c>
      <c r="J16" s="87"/>
      <c r="K16" s="64">
        <v>5294</v>
      </c>
      <c r="L16" s="64">
        <v>456</v>
      </c>
      <c r="M16" s="64">
        <v>5750</v>
      </c>
      <c r="N16" s="87"/>
      <c r="O16" s="64">
        <v>3879</v>
      </c>
      <c r="P16" s="64">
        <v>378</v>
      </c>
      <c r="Q16" s="64">
        <v>4257</v>
      </c>
      <c r="R16" s="64"/>
      <c r="S16" s="64">
        <v>3489</v>
      </c>
      <c r="T16" s="64">
        <v>292</v>
      </c>
      <c r="U16" s="64">
        <v>3781</v>
      </c>
      <c r="V16" s="87"/>
      <c r="W16" s="64">
        <v>3517</v>
      </c>
      <c r="X16" s="64">
        <v>149</v>
      </c>
      <c r="Y16" s="64">
        <v>3666</v>
      </c>
      <c r="Z16" s="87"/>
      <c r="AA16" s="87">
        <v>2727</v>
      </c>
      <c r="AB16" s="64">
        <v>85</v>
      </c>
      <c r="AC16" s="87">
        <f t="shared" si="5"/>
        <v>2812</v>
      </c>
      <c r="AD16" s="87"/>
      <c r="AE16" s="286">
        <f t="shared" si="0"/>
        <v>-22.462325845891385</v>
      </c>
      <c r="AF16" s="286">
        <f t="shared" si="1"/>
        <v>-42.95302013422819</v>
      </c>
      <c r="AG16" s="286">
        <f t="shared" si="2"/>
        <v>-23.295144571740316</v>
      </c>
      <c r="AH16" s="87"/>
      <c r="AI16" s="290">
        <f t="shared" si="3"/>
        <v>-66.46168982904932</v>
      </c>
      <c r="AJ16" s="290">
        <f t="shared" si="6"/>
        <v>-90.967056323060575</v>
      </c>
      <c r="AK16" s="290">
        <f t="shared" si="4"/>
        <v>-69.003527336860671</v>
      </c>
    </row>
    <row r="17" spans="1:38" x14ac:dyDescent="0.25">
      <c r="A17" s="291" t="s">
        <v>8</v>
      </c>
      <c r="C17" s="64">
        <v>48819</v>
      </c>
      <c r="D17" s="64">
        <v>8536</v>
      </c>
      <c r="E17" s="64">
        <v>57355</v>
      </c>
      <c r="F17" s="87"/>
      <c r="G17" s="64">
        <v>37460</v>
      </c>
      <c r="H17" s="64">
        <v>7006</v>
      </c>
      <c r="I17" s="64">
        <v>44466</v>
      </c>
      <c r="J17" s="87"/>
      <c r="K17" s="64">
        <v>29539</v>
      </c>
      <c r="L17" s="64">
        <v>5287</v>
      </c>
      <c r="M17" s="64">
        <v>34826</v>
      </c>
      <c r="N17" s="87"/>
      <c r="O17" s="64">
        <v>24773</v>
      </c>
      <c r="P17" s="64">
        <v>4442</v>
      </c>
      <c r="Q17" s="64">
        <v>29215</v>
      </c>
      <c r="R17" s="64"/>
      <c r="S17" s="64">
        <v>21734</v>
      </c>
      <c r="T17" s="64">
        <v>3507</v>
      </c>
      <c r="U17" s="64">
        <v>25241</v>
      </c>
      <c r="V17" s="87"/>
      <c r="W17" s="64">
        <v>19425</v>
      </c>
      <c r="X17" s="64">
        <v>1683</v>
      </c>
      <c r="Y17" s="64">
        <v>21108</v>
      </c>
      <c r="Z17" s="87"/>
      <c r="AA17" s="87">
        <v>17390</v>
      </c>
      <c r="AB17" s="64">
        <v>858</v>
      </c>
      <c r="AC17" s="87">
        <f t="shared" si="5"/>
        <v>18248</v>
      </c>
      <c r="AD17" s="87"/>
      <c r="AE17" s="286">
        <f t="shared" si="0"/>
        <v>-10.476190476190476</v>
      </c>
      <c r="AF17" s="286">
        <f t="shared" si="1"/>
        <v>-49.019607843137251</v>
      </c>
      <c r="AG17" s="286">
        <f t="shared" si="2"/>
        <v>-13.549365169603941</v>
      </c>
      <c r="AH17" s="87"/>
      <c r="AI17" s="290">
        <f t="shared" si="3"/>
        <v>-64.378623077080647</v>
      </c>
      <c r="AJ17" s="290">
        <f t="shared" si="6"/>
        <v>-89.948453608247419</v>
      </c>
      <c r="AK17" s="290">
        <f t="shared" si="4"/>
        <v>-68.18411646761399</v>
      </c>
    </row>
    <row r="18" spans="1:38" x14ac:dyDescent="0.25">
      <c r="A18" s="291" t="s">
        <v>9</v>
      </c>
      <c r="C18" s="64">
        <v>54776</v>
      </c>
      <c r="D18" s="64">
        <v>6513</v>
      </c>
      <c r="E18" s="64">
        <v>61289</v>
      </c>
      <c r="F18" s="87"/>
      <c r="G18" s="64">
        <v>41700</v>
      </c>
      <c r="H18" s="64">
        <v>4922</v>
      </c>
      <c r="I18" s="64">
        <v>46622</v>
      </c>
      <c r="J18" s="87"/>
      <c r="K18" s="64">
        <v>34421</v>
      </c>
      <c r="L18" s="64">
        <v>3813</v>
      </c>
      <c r="M18" s="64">
        <v>38234</v>
      </c>
      <c r="N18" s="87"/>
      <c r="O18" s="64">
        <v>27163</v>
      </c>
      <c r="P18" s="64">
        <v>2960</v>
      </c>
      <c r="Q18" s="64">
        <v>30123</v>
      </c>
      <c r="R18" s="64"/>
      <c r="S18" s="64">
        <v>23073</v>
      </c>
      <c r="T18" s="64">
        <v>2655</v>
      </c>
      <c r="U18" s="64">
        <v>25728</v>
      </c>
      <c r="V18" s="87"/>
      <c r="W18" s="64">
        <v>20648</v>
      </c>
      <c r="X18" s="64">
        <v>1124</v>
      </c>
      <c r="Y18" s="64">
        <v>21772</v>
      </c>
      <c r="Z18" s="87"/>
      <c r="AA18" s="87">
        <v>20024</v>
      </c>
      <c r="AB18" s="64">
        <v>541</v>
      </c>
      <c r="AC18" s="87">
        <f t="shared" si="5"/>
        <v>20565</v>
      </c>
      <c r="AD18" s="87"/>
      <c r="AE18" s="286">
        <f t="shared" si="0"/>
        <v>-3.0220844633862844</v>
      </c>
      <c r="AF18" s="286">
        <f t="shared" si="1"/>
        <v>-51.868327402135229</v>
      </c>
      <c r="AG18" s="286">
        <f t="shared" si="2"/>
        <v>-5.5438177475656802</v>
      </c>
      <c r="AH18" s="87"/>
      <c r="AI18" s="290">
        <f t="shared" si="3"/>
        <v>-63.443844019278515</v>
      </c>
      <c r="AJ18" s="290">
        <f t="shared" si="6"/>
        <v>-91.693536004913241</v>
      </c>
      <c r="AK18" s="290">
        <f t="shared" si="4"/>
        <v>-66.445854884236979</v>
      </c>
    </row>
    <row r="19" spans="1:38" x14ac:dyDescent="0.25">
      <c r="A19" s="291" t="s">
        <v>10</v>
      </c>
      <c r="C19" s="64">
        <v>18633</v>
      </c>
      <c r="D19" s="64">
        <v>2602</v>
      </c>
      <c r="E19" s="64">
        <v>21235</v>
      </c>
      <c r="F19" s="87"/>
      <c r="G19" s="64">
        <v>14426</v>
      </c>
      <c r="H19" s="64">
        <v>1603</v>
      </c>
      <c r="I19" s="64">
        <v>16029</v>
      </c>
      <c r="J19" s="87"/>
      <c r="K19" s="64">
        <v>10333</v>
      </c>
      <c r="L19" s="64">
        <v>1171</v>
      </c>
      <c r="M19" s="64">
        <v>11504</v>
      </c>
      <c r="N19" s="87"/>
      <c r="O19" s="64">
        <v>7822</v>
      </c>
      <c r="P19" s="64">
        <v>867</v>
      </c>
      <c r="Q19" s="64">
        <v>8689</v>
      </c>
      <c r="R19" s="64"/>
      <c r="S19" s="64">
        <v>6319</v>
      </c>
      <c r="T19" s="64">
        <v>953</v>
      </c>
      <c r="U19" s="64">
        <v>7272</v>
      </c>
      <c r="V19" s="87"/>
      <c r="W19" s="64">
        <v>5432</v>
      </c>
      <c r="X19" s="64">
        <v>309</v>
      </c>
      <c r="Y19" s="64">
        <v>5741</v>
      </c>
      <c r="Z19" s="87"/>
      <c r="AA19" s="87">
        <v>4714</v>
      </c>
      <c r="AB19" s="64">
        <v>51</v>
      </c>
      <c r="AC19" s="87">
        <f t="shared" si="5"/>
        <v>4765</v>
      </c>
      <c r="AD19" s="87"/>
      <c r="AE19" s="286">
        <f t="shared" si="0"/>
        <v>-13.217967599410899</v>
      </c>
      <c r="AF19" s="286">
        <f t="shared" si="1"/>
        <v>-83.495145631067956</v>
      </c>
      <c r="AG19" s="286">
        <f t="shared" si="2"/>
        <v>-17.000522557045812</v>
      </c>
      <c r="AH19" s="87"/>
      <c r="AI19" s="290">
        <f t="shared" si="3"/>
        <v>-74.700799656523373</v>
      </c>
      <c r="AJ19" s="290">
        <f t="shared" si="6"/>
        <v>-98.039969254419674</v>
      </c>
      <c r="AK19" s="290">
        <f t="shared" si="4"/>
        <v>-77.56063103367083</v>
      </c>
    </row>
    <row r="20" spans="1:38" x14ac:dyDescent="0.25">
      <c r="A20" s="291" t="s">
        <v>11</v>
      </c>
      <c r="C20" s="64">
        <v>29897</v>
      </c>
      <c r="D20" s="64">
        <v>3944</v>
      </c>
      <c r="E20" s="64">
        <v>33841</v>
      </c>
      <c r="F20" s="87"/>
      <c r="G20" s="64">
        <v>21567</v>
      </c>
      <c r="H20" s="64">
        <v>2769</v>
      </c>
      <c r="I20" s="64">
        <v>24336</v>
      </c>
      <c r="J20" s="87"/>
      <c r="K20" s="64">
        <v>17139</v>
      </c>
      <c r="L20" s="64">
        <v>1618</v>
      </c>
      <c r="M20" s="64">
        <v>18757</v>
      </c>
      <c r="N20" s="87"/>
      <c r="O20" s="64">
        <v>12360</v>
      </c>
      <c r="P20" s="64">
        <v>1172</v>
      </c>
      <c r="Q20" s="64">
        <v>13532</v>
      </c>
      <c r="R20" s="64"/>
      <c r="S20" s="64">
        <v>8551</v>
      </c>
      <c r="T20" s="64">
        <v>824</v>
      </c>
      <c r="U20" s="64">
        <v>9375</v>
      </c>
      <c r="V20" s="87"/>
      <c r="W20" s="64">
        <v>7600</v>
      </c>
      <c r="X20" s="64">
        <v>319</v>
      </c>
      <c r="Y20" s="64">
        <v>7919</v>
      </c>
      <c r="Z20" s="87"/>
      <c r="AA20" s="87">
        <v>6316</v>
      </c>
      <c r="AB20" s="64">
        <v>99</v>
      </c>
      <c r="AC20" s="87">
        <f t="shared" si="5"/>
        <v>6415</v>
      </c>
      <c r="AD20" s="87"/>
      <c r="AE20" s="286">
        <f t="shared" si="0"/>
        <v>-16.894736842105264</v>
      </c>
      <c r="AF20" s="286">
        <f t="shared" si="1"/>
        <v>-68.965517241379317</v>
      </c>
      <c r="AG20" s="286">
        <f t="shared" si="2"/>
        <v>-18.992297007197877</v>
      </c>
      <c r="AH20" s="87"/>
      <c r="AI20" s="290">
        <f t="shared" si="3"/>
        <v>-78.874134528548012</v>
      </c>
      <c r="AJ20" s="290">
        <f t="shared" si="6"/>
        <v>-97.489858012170387</v>
      </c>
      <c r="AK20" s="290">
        <f t="shared" si="4"/>
        <v>-81.043704382258213</v>
      </c>
    </row>
    <row r="21" spans="1:38" x14ac:dyDescent="0.25">
      <c r="A21" s="291" t="s">
        <v>12</v>
      </c>
      <c r="C21" s="64">
        <v>108510</v>
      </c>
      <c r="D21" s="64">
        <v>68487</v>
      </c>
      <c r="E21" s="64">
        <v>176997</v>
      </c>
      <c r="F21" s="87"/>
      <c r="G21" s="64">
        <v>87074</v>
      </c>
      <c r="H21" s="64">
        <v>43697</v>
      </c>
      <c r="I21" s="64">
        <v>130772</v>
      </c>
      <c r="J21" s="87"/>
      <c r="K21" s="64">
        <v>75405</v>
      </c>
      <c r="L21" s="64">
        <v>35990</v>
      </c>
      <c r="M21" s="64">
        <v>111395</v>
      </c>
      <c r="N21" s="87"/>
      <c r="O21" s="64">
        <v>58440</v>
      </c>
      <c r="P21" s="64">
        <v>33861</v>
      </c>
      <c r="Q21" s="64">
        <v>92301</v>
      </c>
      <c r="R21" s="64"/>
      <c r="S21" s="64">
        <v>54617</v>
      </c>
      <c r="T21" s="64">
        <v>35616</v>
      </c>
      <c r="U21" s="64">
        <v>90233</v>
      </c>
      <c r="V21" s="87"/>
      <c r="W21" s="64">
        <v>50434</v>
      </c>
      <c r="X21" s="64">
        <v>28613</v>
      </c>
      <c r="Y21" s="64">
        <v>79047</v>
      </c>
      <c r="Z21" s="87"/>
      <c r="AA21" s="87">
        <v>44960</v>
      </c>
      <c r="AB21" s="64">
        <v>29372</v>
      </c>
      <c r="AC21" s="87">
        <f t="shared" si="5"/>
        <v>74332</v>
      </c>
      <c r="AD21" s="87"/>
      <c r="AE21" s="286">
        <f t="shared" si="0"/>
        <v>-10.85378911052068</v>
      </c>
      <c r="AF21" s="286">
        <f t="shared" si="1"/>
        <v>2.65264040820606</v>
      </c>
      <c r="AG21" s="286">
        <f t="shared" si="2"/>
        <v>-5.9648057484787538</v>
      </c>
      <c r="AH21" s="87"/>
      <c r="AI21" s="290">
        <f t="shared" si="3"/>
        <v>-58.566030780573222</v>
      </c>
      <c r="AJ21" s="290">
        <f t="shared" si="6"/>
        <v>-57.113028749981751</v>
      </c>
      <c r="AK21" s="290">
        <f t="shared" si="4"/>
        <v>-58.003807974146461</v>
      </c>
    </row>
    <row r="22" spans="1:38" x14ac:dyDescent="0.25">
      <c r="A22" s="291" t="s">
        <v>13</v>
      </c>
      <c r="C22" s="64">
        <v>29122</v>
      </c>
      <c r="D22" s="64">
        <v>6296</v>
      </c>
      <c r="E22" s="64">
        <v>35418</v>
      </c>
      <c r="F22" s="87"/>
      <c r="G22" s="64">
        <v>21942</v>
      </c>
      <c r="H22" s="64">
        <v>4075</v>
      </c>
      <c r="I22" s="64">
        <v>26017</v>
      </c>
      <c r="J22" s="87"/>
      <c r="K22" s="64">
        <v>16852</v>
      </c>
      <c r="L22" s="64">
        <v>3203</v>
      </c>
      <c r="M22" s="64">
        <v>20055</v>
      </c>
      <c r="N22" s="87"/>
      <c r="O22" s="64">
        <v>12255</v>
      </c>
      <c r="P22" s="64">
        <v>2513</v>
      </c>
      <c r="Q22" s="64">
        <v>14768</v>
      </c>
      <c r="R22" s="64"/>
      <c r="S22" s="64">
        <v>10635</v>
      </c>
      <c r="T22" s="64">
        <v>2077</v>
      </c>
      <c r="U22" s="64">
        <v>12712</v>
      </c>
      <c r="V22" s="87"/>
      <c r="W22" s="64">
        <v>9345</v>
      </c>
      <c r="X22" s="64">
        <v>1175</v>
      </c>
      <c r="Y22" s="64">
        <v>10520</v>
      </c>
      <c r="Z22" s="87"/>
      <c r="AA22" s="87">
        <v>8796</v>
      </c>
      <c r="AB22" s="64">
        <v>828</v>
      </c>
      <c r="AC22" s="87">
        <f t="shared" si="5"/>
        <v>9624</v>
      </c>
      <c r="AD22" s="87"/>
      <c r="AE22" s="286">
        <f t="shared" si="0"/>
        <v>-5.8747993579454256</v>
      </c>
      <c r="AF22" s="286">
        <f t="shared" si="1"/>
        <v>-29.531914893617024</v>
      </c>
      <c r="AG22" s="286">
        <f t="shared" si="2"/>
        <v>-8.5171102661596958</v>
      </c>
      <c r="AH22" s="87"/>
      <c r="AI22" s="290">
        <f t="shared" si="3"/>
        <v>-69.796030492411234</v>
      </c>
      <c r="AJ22" s="290">
        <f t="shared" si="6"/>
        <v>-86.848792884371022</v>
      </c>
      <c r="AK22" s="290">
        <f t="shared" si="4"/>
        <v>-72.827375910553954</v>
      </c>
    </row>
    <row r="23" spans="1:38" x14ac:dyDescent="0.25">
      <c r="A23" s="291" t="s">
        <v>14</v>
      </c>
      <c r="C23" s="64">
        <v>5028</v>
      </c>
      <c r="D23" s="64">
        <v>917</v>
      </c>
      <c r="E23" s="64">
        <v>5945</v>
      </c>
      <c r="F23" s="87"/>
      <c r="G23" s="64">
        <v>4019</v>
      </c>
      <c r="H23" s="64">
        <v>659</v>
      </c>
      <c r="I23" s="64">
        <v>4678</v>
      </c>
      <c r="J23" s="87"/>
      <c r="K23" s="64">
        <v>3649</v>
      </c>
      <c r="L23" s="64">
        <v>660</v>
      </c>
      <c r="M23" s="64">
        <v>4309</v>
      </c>
      <c r="N23" s="87"/>
      <c r="O23" s="64">
        <v>3007</v>
      </c>
      <c r="P23" s="64">
        <v>514</v>
      </c>
      <c r="Q23" s="64">
        <v>3521</v>
      </c>
      <c r="R23" s="64"/>
      <c r="S23" s="64">
        <v>2609</v>
      </c>
      <c r="T23" s="64">
        <v>406</v>
      </c>
      <c r="U23" s="64">
        <v>3015</v>
      </c>
      <c r="V23" s="87"/>
      <c r="W23" s="64">
        <v>2472</v>
      </c>
      <c r="X23" s="64">
        <v>169</v>
      </c>
      <c r="Y23" s="64">
        <v>2641</v>
      </c>
      <c r="Z23" s="87"/>
      <c r="AA23" s="87">
        <v>2248</v>
      </c>
      <c r="AB23" s="64">
        <v>160</v>
      </c>
      <c r="AC23" s="87">
        <f t="shared" si="5"/>
        <v>2408</v>
      </c>
      <c r="AD23" s="87"/>
      <c r="AE23" s="286">
        <f t="shared" si="0"/>
        <v>-9.0614886731391593</v>
      </c>
      <c r="AF23" s="286">
        <f t="shared" si="1"/>
        <v>-5.3254437869822491</v>
      </c>
      <c r="AG23" s="286">
        <f t="shared" si="2"/>
        <v>-8.8224157516092383</v>
      </c>
      <c r="AH23" s="87"/>
      <c r="AI23" s="290">
        <f t="shared" si="3"/>
        <v>-55.290373906125701</v>
      </c>
      <c r="AJ23" s="290">
        <f t="shared" si="6"/>
        <v>-82.551799345692473</v>
      </c>
      <c r="AK23" s="290">
        <f t="shared" si="4"/>
        <v>-59.495374264087467</v>
      </c>
    </row>
    <row r="24" spans="1:38" x14ac:dyDescent="0.25">
      <c r="A24" s="291" t="s">
        <v>15</v>
      </c>
      <c r="C24" s="64">
        <v>152097</v>
      </c>
      <c r="D24" s="64">
        <v>23870</v>
      </c>
      <c r="E24" s="64">
        <v>175967</v>
      </c>
      <c r="F24" s="87"/>
      <c r="G24" s="64">
        <v>117809</v>
      </c>
      <c r="H24" s="64">
        <v>19084</v>
      </c>
      <c r="I24" s="64">
        <v>136893</v>
      </c>
      <c r="J24" s="87"/>
      <c r="K24" s="64">
        <v>93258</v>
      </c>
      <c r="L24" s="64">
        <v>14409</v>
      </c>
      <c r="M24" s="64">
        <v>107667</v>
      </c>
      <c r="N24" s="87"/>
      <c r="O24" s="64">
        <v>73116</v>
      </c>
      <c r="P24" s="64">
        <v>9905</v>
      </c>
      <c r="Q24" s="64">
        <v>83021</v>
      </c>
      <c r="R24" s="64"/>
      <c r="S24" s="64">
        <v>68017</v>
      </c>
      <c r="T24" s="64">
        <v>8648</v>
      </c>
      <c r="U24" s="64">
        <v>76665</v>
      </c>
      <c r="V24" s="87"/>
      <c r="W24" s="64">
        <v>68527</v>
      </c>
      <c r="X24" s="64">
        <v>4562</v>
      </c>
      <c r="Y24" s="64">
        <v>73089</v>
      </c>
      <c r="Z24" s="87"/>
      <c r="AA24" s="87">
        <v>64269</v>
      </c>
      <c r="AB24" s="64">
        <v>1794</v>
      </c>
      <c r="AC24" s="87">
        <f t="shared" si="5"/>
        <v>66063</v>
      </c>
      <c r="AD24" s="87"/>
      <c r="AE24" s="286">
        <f t="shared" si="0"/>
        <v>-6.2136092343164009</v>
      </c>
      <c r="AF24" s="286">
        <f t="shared" si="1"/>
        <v>-60.675142481367814</v>
      </c>
      <c r="AG24" s="286">
        <f t="shared" si="2"/>
        <v>-9.6129376513565656</v>
      </c>
      <c r="AH24" s="87"/>
      <c r="AI24" s="290">
        <f t="shared" si="3"/>
        <v>-57.744728692873629</v>
      </c>
      <c r="AJ24" s="290">
        <f t="shared" si="6"/>
        <v>-92.484289903644751</v>
      </c>
      <c r="AK24" s="290">
        <f t="shared" si="4"/>
        <v>-62.45716526394154</v>
      </c>
    </row>
    <row r="25" spans="1:38" x14ac:dyDescent="0.25">
      <c r="A25" s="291" t="s">
        <v>16</v>
      </c>
      <c r="C25" s="64">
        <v>96140</v>
      </c>
      <c r="D25" s="64">
        <v>10744</v>
      </c>
      <c r="E25" s="64">
        <v>106884</v>
      </c>
      <c r="F25" s="87"/>
      <c r="G25" s="64">
        <v>77489</v>
      </c>
      <c r="H25" s="64">
        <v>8324</v>
      </c>
      <c r="I25" s="64">
        <v>85814</v>
      </c>
      <c r="J25" s="87"/>
      <c r="K25" s="64">
        <v>65656</v>
      </c>
      <c r="L25" s="64">
        <v>6559</v>
      </c>
      <c r="M25" s="64">
        <v>72215</v>
      </c>
      <c r="N25" s="87"/>
      <c r="O25" s="64">
        <v>48161</v>
      </c>
      <c r="P25" s="64">
        <v>4489</v>
      </c>
      <c r="Q25" s="64">
        <v>52650</v>
      </c>
      <c r="R25" s="64"/>
      <c r="S25" s="64">
        <v>41130</v>
      </c>
      <c r="T25" s="64">
        <v>3666</v>
      </c>
      <c r="U25" s="64">
        <v>44796</v>
      </c>
      <c r="V25" s="87"/>
      <c r="W25" s="64">
        <v>35152</v>
      </c>
      <c r="X25" s="64">
        <v>1937</v>
      </c>
      <c r="Y25" s="64">
        <v>37089</v>
      </c>
      <c r="Z25" s="87"/>
      <c r="AA25" s="87">
        <v>30990</v>
      </c>
      <c r="AB25" s="64">
        <v>1082</v>
      </c>
      <c r="AC25" s="87">
        <f t="shared" si="5"/>
        <v>32072</v>
      </c>
      <c r="AD25" s="87"/>
      <c r="AE25" s="286">
        <f t="shared" si="0"/>
        <v>-11.840009103322712</v>
      </c>
      <c r="AF25" s="286">
        <f t="shared" si="1"/>
        <v>-44.140423335054209</v>
      </c>
      <c r="AG25" s="286">
        <f t="shared" si="2"/>
        <v>-13.526921728814473</v>
      </c>
      <c r="AH25" s="87"/>
      <c r="AI25" s="290">
        <f t="shared" si="3"/>
        <v>-67.765758269190769</v>
      </c>
      <c r="AJ25" s="290">
        <f t="shared" si="6"/>
        <v>-89.929262844378258</v>
      </c>
      <c r="AK25" s="290">
        <f t="shared" si="4"/>
        <v>-69.993637962651107</v>
      </c>
    </row>
    <row r="26" spans="1:38" x14ac:dyDescent="0.25">
      <c r="A26" s="291" t="s">
        <v>17</v>
      </c>
      <c r="C26" s="64">
        <v>11491</v>
      </c>
      <c r="D26" s="64">
        <v>1334</v>
      </c>
      <c r="E26" s="64">
        <v>12825</v>
      </c>
      <c r="F26" s="87"/>
      <c r="G26" s="64">
        <v>8807</v>
      </c>
      <c r="H26" s="64">
        <v>1113</v>
      </c>
      <c r="I26" s="64">
        <v>9920</v>
      </c>
      <c r="J26" s="87"/>
      <c r="K26" s="64">
        <v>7055</v>
      </c>
      <c r="L26" s="64">
        <v>682</v>
      </c>
      <c r="M26" s="64">
        <v>7737</v>
      </c>
      <c r="N26" s="87"/>
      <c r="O26" s="64">
        <v>5178</v>
      </c>
      <c r="P26" s="64">
        <v>562</v>
      </c>
      <c r="Q26" s="64">
        <v>5740</v>
      </c>
      <c r="R26" s="64"/>
      <c r="S26" s="64">
        <v>4479</v>
      </c>
      <c r="T26" s="64">
        <v>685</v>
      </c>
      <c r="U26" s="64">
        <v>5164</v>
      </c>
      <c r="V26" s="87"/>
      <c r="W26" s="64">
        <v>4124</v>
      </c>
      <c r="X26" s="64">
        <v>601</v>
      </c>
      <c r="Y26" s="64">
        <v>4725</v>
      </c>
      <c r="Z26" s="87"/>
      <c r="AA26" s="87">
        <v>3484</v>
      </c>
      <c r="AB26" s="64">
        <v>359</v>
      </c>
      <c r="AC26" s="87">
        <f t="shared" si="5"/>
        <v>3843</v>
      </c>
      <c r="AD26" s="87"/>
      <c r="AE26" s="286">
        <f t="shared" si="0"/>
        <v>-15.518913676042679</v>
      </c>
      <c r="AF26" s="286">
        <f t="shared" si="1"/>
        <v>-40.266222961730449</v>
      </c>
      <c r="AG26" s="286">
        <f>(AC26-Y26)/Y26*100</f>
        <v>-18.666666666666668</v>
      </c>
      <c r="AH26" s="87"/>
      <c r="AI26" s="290">
        <f>(AA26-C26)/C26*100</f>
        <v>-69.680619615351148</v>
      </c>
      <c r="AJ26" s="290">
        <f t="shared" si="6"/>
        <v>-73.088455772113946</v>
      </c>
      <c r="AK26" s="290">
        <f>(AC26-E26)/E26*100</f>
        <v>-70.035087719298247</v>
      </c>
    </row>
    <row r="27" spans="1:38" x14ac:dyDescent="0.25">
      <c r="A27" s="291" t="s">
        <v>18</v>
      </c>
      <c r="C27" s="64">
        <v>52529</v>
      </c>
      <c r="D27" s="64">
        <v>6905</v>
      </c>
      <c r="E27" s="64">
        <v>59434</v>
      </c>
      <c r="F27" s="87"/>
      <c r="G27" s="64">
        <v>43581</v>
      </c>
      <c r="H27" s="64">
        <v>5735</v>
      </c>
      <c r="I27" s="64">
        <v>49316</v>
      </c>
      <c r="J27" s="87"/>
      <c r="K27" s="64">
        <v>33642</v>
      </c>
      <c r="L27" s="64">
        <v>4227</v>
      </c>
      <c r="M27" s="64">
        <v>37869</v>
      </c>
      <c r="N27" s="87"/>
      <c r="O27" s="64">
        <v>25804</v>
      </c>
      <c r="P27" s="64">
        <v>2871</v>
      </c>
      <c r="Q27" s="64">
        <v>28675</v>
      </c>
      <c r="R27" s="64"/>
      <c r="S27" s="64">
        <v>25681</v>
      </c>
      <c r="T27" s="64">
        <v>3047</v>
      </c>
      <c r="U27" s="64">
        <v>28728</v>
      </c>
      <c r="V27" s="87"/>
      <c r="W27" s="64">
        <v>24620</v>
      </c>
      <c r="X27" s="64">
        <v>1851</v>
      </c>
      <c r="Y27" s="64">
        <v>26472</v>
      </c>
      <c r="Z27" s="87"/>
      <c r="AA27" s="87">
        <v>19396</v>
      </c>
      <c r="AB27" s="64">
        <v>1115</v>
      </c>
      <c r="AC27" s="87">
        <f t="shared" si="5"/>
        <v>20511</v>
      </c>
      <c r="AD27" s="87"/>
      <c r="AE27" s="286">
        <f t="shared" si="0"/>
        <v>-21.218521527213646</v>
      </c>
      <c r="AF27" s="286">
        <f t="shared" si="1"/>
        <v>-39.762290653700703</v>
      </c>
      <c r="AG27" s="286">
        <f t="shared" si="2"/>
        <v>-22.5181323662738</v>
      </c>
      <c r="AH27" s="87"/>
      <c r="AI27" s="290">
        <f t="shared" si="3"/>
        <v>-63.075634411467952</v>
      </c>
      <c r="AJ27" s="290">
        <f t="shared" si="6"/>
        <v>-83.852280955829102</v>
      </c>
      <c r="AK27" s="290">
        <f t="shared" si="4"/>
        <v>-65.489450482888572</v>
      </c>
    </row>
    <row r="28" spans="1:38" x14ac:dyDescent="0.25">
      <c r="A28" s="291" t="s">
        <v>19</v>
      </c>
      <c r="C28" s="64">
        <v>93117</v>
      </c>
      <c r="D28" s="64">
        <v>19286</v>
      </c>
      <c r="E28" s="64">
        <v>112404</v>
      </c>
      <c r="F28" s="87"/>
      <c r="G28" s="64">
        <v>69963</v>
      </c>
      <c r="H28" s="64">
        <v>14501</v>
      </c>
      <c r="I28" s="64">
        <v>84464</v>
      </c>
      <c r="J28" s="87"/>
      <c r="K28" s="64">
        <v>58412</v>
      </c>
      <c r="L28" s="64">
        <v>11583</v>
      </c>
      <c r="M28" s="64">
        <v>69995</v>
      </c>
      <c r="N28" s="87"/>
      <c r="O28" s="64">
        <v>44772</v>
      </c>
      <c r="P28" s="64">
        <v>8507</v>
      </c>
      <c r="Q28" s="64">
        <v>53279</v>
      </c>
      <c r="R28" s="64"/>
      <c r="S28" s="64">
        <v>38459</v>
      </c>
      <c r="T28" s="64">
        <v>7638</v>
      </c>
      <c r="U28" s="64">
        <v>46097</v>
      </c>
      <c r="V28" s="87"/>
      <c r="W28" s="64">
        <v>37020</v>
      </c>
      <c r="X28" s="64">
        <v>4518</v>
      </c>
      <c r="Y28" s="64">
        <v>41538</v>
      </c>
      <c r="Z28" s="87"/>
      <c r="AA28" s="87">
        <v>31904</v>
      </c>
      <c r="AB28" s="64">
        <v>2343</v>
      </c>
      <c r="AC28" s="87">
        <f t="shared" si="5"/>
        <v>34247</v>
      </c>
      <c r="AD28" s="87"/>
      <c r="AE28" s="286">
        <f t="shared" si="0"/>
        <v>-13.81955699621826</v>
      </c>
      <c r="AF28" s="286">
        <f t="shared" si="1"/>
        <v>-48.140770252324039</v>
      </c>
      <c r="AG28" s="286">
        <f t="shared" si="2"/>
        <v>-17.552602436323365</v>
      </c>
      <c r="AH28" s="87"/>
      <c r="AI28" s="290">
        <f t="shared" si="3"/>
        <v>-65.737727804804706</v>
      </c>
      <c r="AJ28" s="290">
        <f t="shared" si="6"/>
        <v>-87.851291091983825</v>
      </c>
      <c r="AK28" s="290">
        <f t="shared" si="4"/>
        <v>-69.532223052560411</v>
      </c>
    </row>
    <row r="29" spans="1:38" x14ac:dyDescent="0.25">
      <c r="A29" s="291" t="s">
        <v>20</v>
      </c>
      <c r="C29" s="64">
        <v>23222</v>
      </c>
      <c r="D29" s="64">
        <v>3698</v>
      </c>
      <c r="E29" s="64">
        <v>26920</v>
      </c>
      <c r="F29" s="87"/>
      <c r="G29" s="64">
        <v>17312</v>
      </c>
      <c r="H29" s="64">
        <v>2832</v>
      </c>
      <c r="I29" s="64">
        <v>20144</v>
      </c>
      <c r="J29" s="87"/>
      <c r="K29" s="64">
        <v>14708</v>
      </c>
      <c r="L29" s="64">
        <v>2246</v>
      </c>
      <c r="M29" s="64">
        <v>16954</v>
      </c>
      <c r="N29" s="87"/>
      <c r="O29" s="64">
        <v>11231</v>
      </c>
      <c r="P29" s="64">
        <v>1631</v>
      </c>
      <c r="Q29" s="64">
        <v>12862</v>
      </c>
      <c r="R29" s="64"/>
      <c r="S29" s="64">
        <v>12157</v>
      </c>
      <c r="T29" s="64">
        <v>1354</v>
      </c>
      <c r="U29" s="64">
        <v>13511</v>
      </c>
      <c r="V29" s="87"/>
      <c r="W29" s="64">
        <v>9471</v>
      </c>
      <c r="X29" s="64">
        <v>1448</v>
      </c>
      <c r="Y29" s="64">
        <v>10919</v>
      </c>
      <c r="Z29" s="87"/>
      <c r="AA29" s="87">
        <v>8678</v>
      </c>
      <c r="AB29" s="64">
        <v>1185</v>
      </c>
      <c r="AC29" s="87">
        <f t="shared" si="5"/>
        <v>9863</v>
      </c>
      <c r="AD29" s="87"/>
      <c r="AE29" s="286">
        <f t="shared" si="0"/>
        <v>-8.3729278851230085</v>
      </c>
      <c r="AF29" s="286">
        <f t="shared" si="1"/>
        <v>-18.162983425414364</v>
      </c>
      <c r="AG29" s="286">
        <f t="shared" si="2"/>
        <v>-9.6712153127575782</v>
      </c>
      <c r="AH29" s="87"/>
      <c r="AI29" s="290">
        <f t="shared" si="3"/>
        <v>-62.630264404444056</v>
      </c>
      <c r="AJ29" s="290">
        <f t="shared" si="6"/>
        <v>-67.955651703623573</v>
      </c>
      <c r="AK29" s="290">
        <f t="shared" si="4"/>
        <v>-63.361812778603266</v>
      </c>
    </row>
    <row r="30" spans="1:38" x14ac:dyDescent="0.25">
      <c r="C30" s="64"/>
      <c r="D30" s="64"/>
      <c r="E30" s="64"/>
      <c r="F30" s="87"/>
      <c r="G30" s="64"/>
      <c r="H30" s="64"/>
      <c r="I30" s="64"/>
      <c r="J30" s="87"/>
      <c r="K30" s="64"/>
      <c r="L30" s="64"/>
      <c r="M30" s="64"/>
      <c r="N30" s="87"/>
      <c r="O30" s="64"/>
      <c r="P30" s="64"/>
      <c r="Q30" s="64"/>
      <c r="R30" s="64"/>
      <c r="S30" s="64"/>
      <c r="T30" s="64"/>
      <c r="U30" s="64"/>
      <c r="V30" s="87"/>
      <c r="W30" s="64"/>
      <c r="X30" s="64"/>
      <c r="Y30" s="64"/>
      <c r="Z30" s="87"/>
      <c r="AA30" s="87"/>
      <c r="AB30" s="64"/>
      <c r="AC30" s="87"/>
      <c r="AD30" s="87"/>
      <c r="AE30" s="286"/>
      <c r="AF30" s="286"/>
      <c r="AG30" s="286"/>
      <c r="AH30" s="87"/>
      <c r="AI30" s="290"/>
      <c r="AJ30" s="290"/>
      <c r="AK30" s="290"/>
    </row>
    <row r="31" spans="1:38" s="165" customFormat="1" x14ac:dyDescent="0.25">
      <c r="A31" s="165" t="s">
        <v>38</v>
      </c>
      <c r="C31" s="65">
        <v>187268</v>
      </c>
      <c r="D31" s="65">
        <v>60410</v>
      </c>
      <c r="E31" s="65">
        <v>247678</v>
      </c>
      <c r="F31" s="68"/>
      <c r="G31" s="65">
        <v>148919</v>
      </c>
      <c r="H31" s="65">
        <v>49723</v>
      </c>
      <c r="I31" s="65">
        <v>198642</v>
      </c>
      <c r="J31" s="68"/>
      <c r="K31" s="65">
        <v>122232</v>
      </c>
      <c r="L31" s="65">
        <v>40130</v>
      </c>
      <c r="M31" s="65">
        <v>162362</v>
      </c>
      <c r="N31" s="68"/>
      <c r="O31" s="65">
        <v>96609</v>
      </c>
      <c r="P31" s="65">
        <v>31724</v>
      </c>
      <c r="Q31" s="65">
        <v>128333</v>
      </c>
      <c r="R31" s="65"/>
      <c r="S31" s="65">
        <v>82396</v>
      </c>
      <c r="T31" s="65">
        <v>26107</v>
      </c>
      <c r="U31" s="65">
        <v>108503</v>
      </c>
      <c r="V31" s="68"/>
      <c r="W31" s="65">
        <v>73104</v>
      </c>
      <c r="X31" s="65">
        <v>20922</v>
      </c>
      <c r="Y31" s="65">
        <v>94026</v>
      </c>
      <c r="Z31" s="68"/>
      <c r="AA31" s="165">
        <v>68373</v>
      </c>
      <c r="AB31" s="65">
        <v>23207</v>
      </c>
      <c r="AC31" s="68">
        <f t="shared" si="5"/>
        <v>91580</v>
      </c>
      <c r="AD31" s="68"/>
      <c r="AE31" s="120">
        <f>(AA31-W31)/W31*100</f>
        <v>-6.4716021011162184</v>
      </c>
      <c r="AF31" s="120">
        <f t="shared" si="1"/>
        <v>10.921518019309817</v>
      </c>
      <c r="AG31" s="120">
        <f t="shared" si="2"/>
        <v>-2.6014081211579776</v>
      </c>
      <c r="AH31" s="68"/>
      <c r="AI31" s="37">
        <f t="shared" si="3"/>
        <v>-63.489223999829122</v>
      </c>
      <c r="AJ31" s="37">
        <f t="shared" si="6"/>
        <v>-61.584174805495785</v>
      </c>
      <c r="AK31" s="37">
        <f>(AC31-E31)/E31*100</f>
        <v>-63.024572226842913</v>
      </c>
      <c r="AL31" s="291"/>
    </row>
    <row r="32" spans="1:38" s="165" customFormat="1" x14ac:dyDescent="0.25">
      <c r="A32" s="165" t="s">
        <v>39</v>
      </c>
      <c r="C32" s="65">
        <v>99803</v>
      </c>
      <c r="D32" s="65">
        <v>16344</v>
      </c>
      <c r="E32" s="65">
        <v>116147</v>
      </c>
      <c r="F32" s="68"/>
      <c r="G32" s="65">
        <v>75671</v>
      </c>
      <c r="H32" s="65">
        <v>12747</v>
      </c>
      <c r="I32" s="65">
        <v>88418</v>
      </c>
      <c r="J32" s="68"/>
      <c r="K32" s="65">
        <v>60644</v>
      </c>
      <c r="L32" s="65">
        <v>9687</v>
      </c>
      <c r="M32" s="65">
        <v>70331</v>
      </c>
      <c r="N32" s="68"/>
      <c r="O32" s="65">
        <v>49664</v>
      </c>
      <c r="P32" s="65">
        <v>7835</v>
      </c>
      <c r="Q32" s="65">
        <v>57499</v>
      </c>
      <c r="R32" s="65"/>
      <c r="S32" s="65">
        <v>42704</v>
      </c>
      <c r="T32" s="65">
        <v>5766</v>
      </c>
      <c r="U32" s="65">
        <v>48470</v>
      </c>
      <c r="V32" s="68"/>
      <c r="W32" s="65">
        <v>39689</v>
      </c>
      <c r="X32" s="65">
        <v>2962</v>
      </c>
      <c r="Y32" s="65">
        <v>42651</v>
      </c>
      <c r="Z32" s="68"/>
      <c r="AA32" s="65">
        <v>35240</v>
      </c>
      <c r="AB32" s="65">
        <v>1434</v>
      </c>
      <c r="AC32" s="68">
        <f t="shared" si="5"/>
        <v>36674</v>
      </c>
      <c r="AD32" s="68"/>
      <c r="AE32" s="120">
        <f t="shared" si="0"/>
        <v>-11.209655068154904</v>
      </c>
      <c r="AF32" s="120">
        <f t="shared" si="1"/>
        <v>-51.586765698852119</v>
      </c>
      <c r="AG32" s="120">
        <f t="shared" si="2"/>
        <v>-14.01373941994326</v>
      </c>
      <c r="AH32" s="68"/>
      <c r="AI32" s="37">
        <f t="shared" si="3"/>
        <v>-64.690440167129253</v>
      </c>
      <c r="AJ32" s="37">
        <f t="shared" si="6"/>
        <v>-91.226138032305442</v>
      </c>
      <c r="AK32" s="37">
        <f t="shared" si="4"/>
        <v>-68.424496543173746</v>
      </c>
      <c r="AL32" s="291"/>
    </row>
    <row r="33" spans="1:38" s="165" customFormat="1" x14ac:dyDescent="0.25">
      <c r="A33" s="165" t="s">
        <v>23</v>
      </c>
      <c r="C33" s="65">
        <v>211816</v>
      </c>
      <c r="D33" s="65">
        <v>81546</v>
      </c>
      <c r="E33" s="65">
        <v>293362</v>
      </c>
      <c r="F33" s="68"/>
      <c r="G33" s="65">
        <v>164767</v>
      </c>
      <c r="H33" s="65">
        <v>52991</v>
      </c>
      <c r="I33" s="65">
        <v>217759</v>
      </c>
      <c r="J33" s="68"/>
      <c r="K33" s="65">
        <v>137298</v>
      </c>
      <c r="L33" s="65">
        <v>42592</v>
      </c>
      <c r="M33" s="65">
        <v>179890</v>
      </c>
      <c r="N33" s="68"/>
      <c r="O33" s="65">
        <v>105785</v>
      </c>
      <c r="P33" s="65">
        <v>38860</v>
      </c>
      <c r="Q33" s="65">
        <v>144645</v>
      </c>
      <c r="R33" s="65"/>
      <c r="S33" s="65">
        <v>92560</v>
      </c>
      <c r="T33" s="65">
        <v>40048</v>
      </c>
      <c r="U33" s="65">
        <v>132608</v>
      </c>
      <c r="V33" s="68"/>
      <c r="W33" s="65">
        <v>84114</v>
      </c>
      <c r="X33" s="65">
        <v>30365</v>
      </c>
      <c r="Y33" s="65">
        <v>114479</v>
      </c>
      <c r="Z33" s="68"/>
      <c r="AA33" s="65">
        <v>76014</v>
      </c>
      <c r="AB33" s="65">
        <v>30063</v>
      </c>
      <c r="AC33" s="68">
        <f t="shared" si="5"/>
        <v>106077</v>
      </c>
      <c r="AD33" s="68"/>
      <c r="AE33" s="120">
        <f t="shared" si="0"/>
        <v>-9.6297881446608162</v>
      </c>
      <c r="AF33" s="120">
        <f t="shared" si="1"/>
        <v>-0.99456611230034575</v>
      </c>
      <c r="AG33" s="120">
        <f t="shared" si="2"/>
        <v>-7.3393373457140614</v>
      </c>
      <c r="AH33" s="68"/>
      <c r="AI33" s="37">
        <f t="shared" si="3"/>
        <v>-64.113192582241183</v>
      </c>
      <c r="AJ33" s="37">
        <f t="shared" si="6"/>
        <v>-63.133691413435365</v>
      </c>
      <c r="AK33" s="37">
        <f t="shared" si="4"/>
        <v>-63.840920091900109</v>
      </c>
      <c r="AL33" s="291"/>
    </row>
    <row r="34" spans="1:38" s="165" customFormat="1" x14ac:dyDescent="0.25">
      <c r="A34" s="165" t="s">
        <v>24</v>
      </c>
      <c r="C34" s="65">
        <v>346407</v>
      </c>
      <c r="D34" s="65">
        <v>50066</v>
      </c>
      <c r="E34" s="65">
        <v>396473</v>
      </c>
      <c r="F34" s="68"/>
      <c r="G34" s="65">
        <v>273647</v>
      </c>
      <c r="H34" s="65">
        <v>38990</v>
      </c>
      <c r="I34" s="65">
        <v>312638</v>
      </c>
      <c r="J34" s="68"/>
      <c r="K34" s="65">
        <v>220112</v>
      </c>
      <c r="L34" s="65">
        <v>29740</v>
      </c>
      <c r="M34" s="65">
        <v>249852</v>
      </c>
      <c r="N34" s="68"/>
      <c r="O34" s="65">
        <v>167521</v>
      </c>
      <c r="P34" s="65">
        <v>20854</v>
      </c>
      <c r="Q34" s="65">
        <v>188375</v>
      </c>
      <c r="R34" s="65"/>
      <c r="S34" s="65">
        <v>152551</v>
      </c>
      <c r="T34" s="65">
        <v>18529</v>
      </c>
      <c r="U34" s="65">
        <v>171080</v>
      </c>
      <c r="V34" s="68"/>
      <c r="W34" s="65">
        <v>144240</v>
      </c>
      <c r="X34" s="65">
        <v>10295</v>
      </c>
      <c r="Y34" s="65">
        <v>154536</v>
      </c>
      <c r="Z34" s="68"/>
      <c r="AA34" s="65">
        <v>129183</v>
      </c>
      <c r="AB34" s="65">
        <v>5338</v>
      </c>
      <c r="AC34" s="68">
        <f t="shared" si="5"/>
        <v>134521</v>
      </c>
      <c r="AD34" s="68"/>
      <c r="AE34" s="120">
        <f t="shared" si="0"/>
        <v>-10.438851913477537</v>
      </c>
      <c r="AF34" s="120">
        <f t="shared" si="1"/>
        <v>-48.149587178241866</v>
      </c>
      <c r="AG34" s="120">
        <f t="shared" si="2"/>
        <v>-12.951674690686959</v>
      </c>
      <c r="AH34" s="68"/>
      <c r="AI34" s="37">
        <f t="shared" si="3"/>
        <v>-62.707739739670387</v>
      </c>
      <c r="AJ34" s="37">
        <f t="shared" si="6"/>
        <v>-89.338073742659688</v>
      </c>
      <c r="AK34" s="37">
        <f t="shared" si="4"/>
        <v>-66.070577315479241</v>
      </c>
      <c r="AL34" s="291"/>
    </row>
    <row r="35" spans="1:38" s="165" customFormat="1" x14ac:dyDescent="0.25">
      <c r="A35" s="165" t="s">
        <v>25</v>
      </c>
      <c r="C35" s="65">
        <v>116339</v>
      </c>
      <c r="D35" s="65">
        <v>22984</v>
      </c>
      <c r="E35" s="65">
        <v>139324</v>
      </c>
      <c r="F35" s="68"/>
      <c r="G35" s="65">
        <v>87275</v>
      </c>
      <c r="H35" s="65">
        <v>17333</v>
      </c>
      <c r="I35" s="65">
        <v>104608</v>
      </c>
      <c r="J35" s="68"/>
      <c r="K35" s="65">
        <v>73120</v>
      </c>
      <c r="L35" s="65">
        <v>13829</v>
      </c>
      <c r="M35" s="65">
        <v>86949</v>
      </c>
      <c r="N35" s="68"/>
      <c r="O35" s="65">
        <v>56003</v>
      </c>
      <c r="P35" s="65">
        <v>10138</v>
      </c>
      <c r="Q35" s="65">
        <v>66141</v>
      </c>
      <c r="R35" s="65"/>
      <c r="S35" s="65">
        <v>50616</v>
      </c>
      <c r="T35" s="65">
        <v>8992</v>
      </c>
      <c r="U35" s="65">
        <v>59608</v>
      </c>
      <c r="V35" s="68"/>
      <c r="W35" s="65">
        <v>46491</v>
      </c>
      <c r="X35" s="65">
        <v>5966</v>
      </c>
      <c r="Y35" s="65">
        <v>52457</v>
      </c>
      <c r="Z35" s="68"/>
      <c r="AA35" s="65">
        <v>40582</v>
      </c>
      <c r="AB35" s="65">
        <v>3528</v>
      </c>
      <c r="AC35" s="68">
        <f t="shared" si="5"/>
        <v>44110</v>
      </c>
      <c r="AD35" s="68"/>
      <c r="AE35" s="120">
        <f t="shared" si="0"/>
        <v>-12.709986879180917</v>
      </c>
      <c r="AF35" s="120">
        <f t="shared" si="1"/>
        <v>-40.86490110626886</v>
      </c>
      <c r="AG35" s="120">
        <f t="shared" si="2"/>
        <v>-15.912080370589244</v>
      </c>
      <c r="AH35" s="68"/>
      <c r="AI35" s="37">
        <f t="shared" si="3"/>
        <v>-65.117458461908726</v>
      </c>
      <c r="AJ35" s="37">
        <f t="shared" si="6"/>
        <v>-84.650191437521755</v>
      </c>
      <c r="AK35" s="37">
        <f t="shared" si="4"/>
        <v>-68.339984496569144</v>
      </c>
      <c r="AL35" s="291"/>
    </row>
    <row r="36" spans="1:38" s="165" customFormat="1" x14ac:dyDescent="0.25">
      <c r="A36" s="165" t="s">
        <v>109</v>
      </c>
      <c r="C36" s="65">
        <v>961633</v>
      </c>
      <c r="D36" s="65">
        <v>231350</v>
      </c>
      <c r="E36" s="65">
        <v>1192984</v>
      </c>
      <c r="F36" s="68"/>
      <c r="G36" s="65">
        <v>750279</v>
      </c>
      <c r="H36" s="65">
        <v>171784</v>
      </c>
      <c r="I36" s="65">
        <v>922065</v>
      </c>
      <c r="J36" s="68"/>
      <c r="K36" s="65">
        <v>613406</v>
      </c>
      <c r="L36" s="65">
        <v>135978</v>
      </c>
      <c r="M36" s="65">
        <v>749384</v>
      </c>
      <c r="N36" s="68"/>
      <c r="O36" s="65">
        <v>475582</v>
      </c>
      <c r="P36" s="65">
        <v>109411</v>
      </c>
      <c r="Q36" s="65">
        <v>584993</v>
      </c>
      <c r="R36" s="65"/>
      <c r="S36" s="65">
        <v>420827</v>
      </c>
      <c r="T36" s="65">
        <v>99442</v>
      </c>
      <c r="U36" s="65">
        <v>520269</v>
      </c>
      <c r="V36" s="68"/>
      <c r="W36" s="65">
        <v>387638</v>
      </c>
      <c r="X36" s="65">
        <v>70510</v>
      </c>
      <c r="Y36" s="65">
        <v>458149</v>
      </c>
      <c r="Z36" s="68"/>
      <c r="AA36" s="65">
        <v>349392</v>
      </c>
      <c r="AB36" s="65">
        <v>63570</v>
      </c>
      <c r="AC36" s="68">
        <f t="shared" si="5"/>
        <v>412962</v>
      </c>
      <c r="AD36" s="68"/>
      <c r="AE36" s="120">
        <f t="shared" si="0"/>
        <v>-9.8664217646360779</v>
      </c>
      <c r="AF36" s="120">
        <f t="shared" si="1"/>
        <v>-9.8425755212026669</v>
      </c>
      <c r="AG36" s="120">
        <f t="shared" si="2"/>
        <v>-9.8629485167489186</v>
      </c>
      <c r="AH36" s="68"/>
      <c r="AI36" s="37">
        <f t="shared" si="3"/>
        <v>-63.666804279803216</v>
      </c>
      <c r="AJ36" s="37">
        <f t="shared" si="6"/>
        <v>-72.522152582666948</v>
      </c>
      <c r="AK36" s="37">
        <f t="shared" si="4"/>
        <v>-65.38411244408978</v>
      </c>
      <c r="AL36" s="291"/>
    </row>
    <row r="37" spans="1:38" s="82" customFormat="1" x14ac:dyDescent="0.25">
      <c r="C37" s="83"/>
      <c r="D37" s="83"/>
      <c r="E37" s="83"/>
      <c r="F37" s="84"/>
      <c r="G37" s="83"/>
      <c r="H37" s="83"/>
      <c r="I37" s="83"/>
      <c r="J37" s="84"/>
      <c r="K37" s="83"/>
      <c r="L37" s="83"/>
      <c r="M37" s="83"/>
      <c r="N37" s="84"/>
      <c r="O37" s="83"/>
      <c r="P37" s="83"/>
      <c r="Q37" s="83"/>
      <c r="R37" s="83"/>
      <c r="S37" s="83"/>
      <c r="T37" s="83"/>
      <c r="U37" s="83"/>
      <c r="V37" s="84"/>
      <c r="W37" s="83"/>
      <c r="X37" s="83"/>
      <c r="Y37" s="83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J37" s="85"/>
      <c r="AK37" s="85"/>
    </row>
    <row r="39" spans="1:38" s="58" customFormat="1" x14ac:dyDescent="0.25">
      <c r="A39" s="51" t="s">
        <v>125</v>
      </c>
    </row>
    <row r="40" spans="1:38" ht="27.75" customHeight="1" x14ac:dyDescent="0.25">
      <c r="A40" s="496" t="s">
        <v>567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</row>
  </sheetData>
  <mergeCells count="12">
    <mergeCell ref="A40:AC40"/>
    <mergeCell ref="AA5:AC5"/>
    <mergeCell ref="A4:A6"/>
    <mergeCell ref="AE4:AG5"/>
    <mergeCell ref="AI4:AK5"/>
    <mergeCell ref="C4:Y4"/>
    <mergeCell ref="C5:E5"/>
    <mergeCell ref="G5:I5"/>
    <mergeCell ref="K5:M5"/>
    <mergeCell ref="O5:Q5"/>
    <mergeCell ref="S5:U5"/>
    <mergeCell ref="W5:Y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6"/>
  <sheetViews>
    <sheetView zoomScaleNormal="100" workbookViewId="0">
      <selection activeCell="A2" sqref="A2"/>
    </sheetView>
  </sheetViews>
  <sheetFormatPr defaultRowHeight="15" x14ac:dyDescent="0.25"/>
  <cols>
    <col min="1" max="1" width="21" customWidth="1"/>
  </cols>
  <sheetData>
    <row r="1" spans="1:13" x14ac:dyDescent="0.25">
      <c r="A1" s="365" t="s">
        <v>540</v>
      </c>
      <c r="B1" s="365"/>
      <c r="C1" s="365"/>
      <c r="D1" s="365"/>
      <c r="E1" s="365"/>
      <c r="F1" s="365"/>
      <c r="G1" s="365"/>
      <c r="H1" s="364"/>
      <c r="I1" s="364"/>
      <c r="J1" s="364"/>
      <c r="K1" s="364"/>
      <c r="L1" s="364"/>
      <c r="M1" s="364"/>
    </row>
    <row r="2" spans="1:13" x14ac:dyDescent="0.25">
      <c r="A2" s="357" t="s">
        <v>198</v>
      </c>
      <c r="B2" s="365"/>
      <c r="C2" s="365"/>
      <c r="D2" s="365"/>
      <c r="E2" s="365"/>
      <c r="F2" s="365"/>
      <c r="G2" s="365"/>
      <c r="H2" s="364"/>
      <c r="I2" s="364"/>
      <c r="J2" s="364"/>
      <c r="K2" s="364"/>
      <c r="L2" s="364"/>
      <c r="M2" s="364"/>
    </row>
    <row r="3" spans="1:13" x14ac:dyDescent="0.25">
      <c r="A3" s="366"/>
      <c r="B3" s="366"/>
      <c r="C3" s="366"/>
      <c r="D3" s="366"/>
      <c r="E3" s="366"/>
      <c r="F3" s="366"/>
      <c r="G3" s="366"/>
      <c r="H3" s="364"/>
      <c r="I3" s="364"/>
      <c r="J3" s="364"/>
      <c r="K3" s="364"/>
      <c r="L3" s="364"/>
      <c r="M3" s="364"/>
    </row>
    <row r="4" spans="1:13" x14ac:dyDescent="0.25">
      <c r="A4" s="538" t="s">
        <v>182</v>
      </c>
      <c r="B4" s="492" t="s">
        <v>168</v>
      </c>
      <c r="C4" s="492"/>
      <c r="D4" s="492"/>
      <c r="E4" s="492"/>
      <c r="F4" s="504" t="s">
        <v>0</v>
      </c>
      <c r="G4" s="504"/>
      <c r="H4" s="364"/>
      <c r="I4" s="364"/>
      <c r="J4" s="364"/>
      <c r="K4" s="364"/>
      <c r="L4" s="364"/>
      <c r="M4" s="364"/>
    </row>
    <row r="5" spans="1:13" x14ac:dyDescent="0.25">
      <c r="A5" s="539"/>
      <c r="B5" s="492" t="s">
        <v>200</v>
      </c>
      <c r="C5" s="492"/>
      <c r="D5" s="492"/>
      <c r="E5" s="492"/>
      <c r="F5" s="532"/>
      <c r="G5" s="532"/>
      <c r="H5" s="364"/>
      <c r="I5" s="364"/>
      <c r="J5" s="364"/>
      <c r="K5" s="364"/>
      <c r="L5" s="364"/>
      <c r="M5" s="364"/>
    </row>
    <row r="6" spans="1:13" x14ac:dyDescent="0.25">
      <c r="A6" s="539"/>
      <c r="B6" s="492" t="s">
        <v>1</v>
      </c>
      <c r="C6" s="492"/>
      <c r="D6" s="492" t="s">
        <v>199</v>
      </c>
      <c r="E6" s="492"/>
      <c r="F6" s="505"/>
      <c r="G6" s="505"/>
      <c r="H6" s="364"/>
      <c r="I6" s="364"/>
      <c r="J6" s="364"/>
      <c r="K6" s="364"/>
      <c r="L6" s="364"/>
      <c r="M6" s="364"/>
    </row>
    <row r="7" spans="1:13" x14ac:dyDescent="0.25">
      <c r="A7" s="540"/>
      <c r="B7" s="366" t="s">
        <v>185</v>
      </c>
      <c r="C7" s="366" t="s">
        <v>186</v>
      </c>
      <c r="D7" s="366" t="s">
        <v>185</v>
      </c>
      <c r="E7" s="366" t="s">
        <v>186</v>
      </c>
      <c r="F7" s="377" t="s">
        <v>185</v>
      </c>
      <c r="G7" s="377" t="s">
        <v>186</v>
      </c>
      <c r="H7" s="364"/>
      <c r="I7" s="364"/>
      <c r="J7" s="364"/>
      <c r="K7" s="364"/>
      <c r="L7" s="364"/>
      <c r="M7" s="364"/>
    </row>
    <row r="8" spans="1:13" x14ac:dyDescent="0.25">
      <c r="A8" s="368"/>
      <c r="B8" s="369"/>
      <c r="C8" s="369"/>
      <c r="D8" s="369"/>
      <c r="E8" s="369"/>
      <c r="F8" s="368"/>
      <c r="G8" s="368"/>
      <c r="H8" s="364"/>
      <c r="I8" s="364"/>
      <c r="J8" s="364"/>
      <c r="K8" s="364"/>
      <c r="L8" s="364"/>
      <c r="M8" s="364"/>
    </row>
    <row r="9" spans="1:13" x14ac:dyDescent="0.25">
      <c r="A9" s="370">
        <v>2013</v>
      </c>
      <c r="B9" s="371">
        <v>169019</v>
      </c>
      <c r="C9" s="374">
        <v>88.365782759630264</v>
      </c>
      <c r="D9" s="371">
        <v>22253</v>
      </c>
      <c r="E9" s="374">
        <v>11.634217240369734</v>
      </c>
      <c r="F9" s="371">
        <v>191272</v>
      </c>
      <c r="G9" s="374">
        <v>100</v>
      </c>
      <c r="H9" s="364"/>
      <c r="I9" s="364"/>
      <c r="J9" s="364"/>
      <c r="K9" s="364"/>
      <c r="L9" s="364"/>
      <c r="M9" s="364"/>
    </row>
    <row r="10" spans="1:13" x14ac:dyDescent="0.25">
      <c r="A10" s="370">
        <v>2014</v>
      </c>
      <c r="B10" s="371">
        <v>141547</v>
      </c>
      <c r="C10" s="374">
        <v>88.078229810959144</v>
      </c>
      <c r="D10" s="371">
        <v>19159</v>
      </c>
      <c r="E10" s="374">
        <v>11.921770189040858</v>
      </c>
      <c r="F10" s="371">
        <v>160706</v>
      </c>
      <c r="G10" s="374">
        <v>100</v>
      </c>
      <c r="H10" s="364"/>
      <c r="I10" s="364"/>
      <c r="J10" s="364"/>
      <c r="K10" s="364"/>
      <c r="L10" s="364"/>
      <c r="M10" s="364"/>
    </row>
    <row r="11" spans="1:13" x14ac:dyDescent="0.25">
      <c r="A11" s="370">
        <v>2015</v>
      </c>
      <c r="B11" s="371">
        <v>124079</v>
      </c>
      <c r="C11" s="374">
        <v>87.779530678514078</v>
      </c>
      <c r="D11" s="371">
        <v>17274</v>
      </c>
      <c r="E11" s="374">
        <v>12.220469321485925</v>
      </c>
      <c r="F11" s="371">
        <v>141353</v>
      </c>
      <c r="G11" s="374">
        <v>100</v>
      </c>
      <c r="H11" s="364"/>
      <c r="I11" s="364"/>
      <c r="J11" s="364"/>
      <c r="K11" s="364"/>
      <c r="L11" s="364"/>
      <c r="M11" s="364"/>
    </row>
    <row r="12" spans="1:13" x14ac:dyDescent="0.25">
      <c r="A12" s="370">
        <v>2016</v>
      </c>
      <c r="B12" s="371">
        <v>105326</v>
      </c>
      <c r="C12" s="374">
        <v>87.396589636144881</v>
      </c>
      <c r="D12" s="371">
        <v>15189</v>
      </c>
      <c r="E12" s="374">
        <v>12.603410363855122</v>
      </c>
      <c r="F12" s="371">
        <v>120515</v>
      </c>
      <c r="G12" s="374">
        <v>100</v>
      </c>
      <c r="H12" s="364"/>
      <c r="I12" s="364"/>
      <c r="J12" s="364"/>
      <c r="K12" s="364"/>
      <c r="L12" s="364"/>
      <c r="M12" s="364"/>
    </row>
    <row r="13" spans="1:13" x14ac:dyDescent="0.25">
      <c r="A13" s="370">
        <v>2017</v>
      </c>
      <c r="B13" s="371">
        <v>96054</v>
      </c>
      <c r="C13" s="374">
        <v>87.355171974754001</v>
      </c>
      <c r="D13" s="371">
        <v>13904</v>
      </c>
      <c r="E13" s="374">
        <v>12.644828025246003</v>
      </c>
      <c r="F13" s="372">
        <v>109958</v>
      </c>
      <c r="G13" s="374">
        <v>100</v>
      </c>
      <c r="H13" s="364"/>
      <c r="I13" s="364"/>
      <c r="J13" s="364"/>
      <c r="K13" s="364"/>
      <c r="L13" s="364"/>
      <c r="M13" s="364"/>
    </row>
    <row r="14" spans="1:13" x14ac:dyDescent="0.25">
      <c r="A14" s="369">
        <v>2018</v>
      </c>
      <c r="B14" s="373">
        <v>89548</v>
      </c>
      <c r="C14" s="374">
        <v>87.268545589209836</v>
      </c>
      <c r="D14" s="373">
        <v>13064</v>
      </c>
      <c r="E14" s="374">
        <v>12.73145441079016</v>
      </c>
      <c r="F14" s="373">
        <v>102612</v>
      </c>
      <c r="G14" s="374">
        <v>100</v>
      </c>
      <c r="H14" s="364"/>
      <c r="I14" s="364"/>
      <c r="J14" s="364"/>
      <c r="K14" s="364"/>
      <c r="L14" s="364"/>
      <c r="M14" s="364"/>
    </row>
    <row r="15" spans="1:13" x14ac:dyDescent="0.25">
      <c r="A15" s="369">
        <v>2019</v>
      </c>
      <c r="B15" s="373">
        <v>83836</v>
      </c>
      <c r="C15" s="374">
        <v>87.084242235379662</v>
      </c>
      <c r="D15" s="373">
        <v>12434</v>
      </c>
      <c r="E15" s="374">
        <v>12.91575776462034</v>
      </c>
      <c r="F15" s="373">
        <v>96270</v>
      </c>
      <c r="G15" s="374">
        <v>100</v>
      </c>
      <c r="H15" s="364"/>
      <c r="I15" s="364"/>
      <c r="J15" s="364"/>
      <c r="K15" s="364"/>
      <c r="L15" s="364"/>
      <c r="M15" s="364"/>
    </row>
    <row r="16" spans="1:13" x14ac:dyDescent="0.25">
      <c r="A16" s="376" t="s">
        <v>187</v>
      </c>
      <c r="B16" s="375">
        <v>-6.3787019252244601</v>
      </c>
      <c r="C16" s="375">
        <v>-0.18430335383017393</v>
      </c>
      <c r="D16" s="375">
        <v>-4.822412737293325</v>
      </c>
      <c r="E16" s="375">
        <v>0.18430335383017926</v>
      </c>
      <c r="F16" s="375">
        <v>-6.1805636767629517</v>
      </c>
      <c r="G16" s="375">
        <v>0</v>
      </c>
      <c r="H16" s="364"/>
      <c r="I16" s="364"/>
      <c r="J16" s="364"/>
      <c r="K16" s="364"/>
      <c r="L16" s="364"/>
      <c r="M16" s="364"/>
    </row>
    <row r="17" spans="1:13" x14ac:dyDescent="0.25">
      <c r="A17" s="369" t="s">
        <v>188</v>
      </c>
      <c r="B17" s="375">
        <v>-50.398475910992261</v>
      </c>
      <c r="C17" s="375">
        <v>-1.2815405242506017</v>
      </c>
      <c r="D17" s="375">
        <v>-44.124387723003636</v>
      </c>
      <c r="E17" s="375">
        <v>1.2815405242506053</v>
      </c>
      <c r="F17" s="375">
        <v>-49.668534861349286</v>
      </c>
      <c r="G17" s="375">
        <v>0</v>
      </c>
      <c r="H17" s="365"/>
      <c r="I17" s="365"/>
      <c r="J17" s="365"/>
      <c r="K17" s="365"/>
      <c r="L17" s="365"/>
      <c r="M17" s="365"/>
    </row>
    <row r="18" spans="1:13" x14ac:dyDescent="0.25">
      <c r="A18" s="366"/>
      <c r="B18" s="366"/>
      <c r="C18" s="366"/>
      <c r="D18" s="366"/>
      <c r="E18" s="366"/>
      <c r="F18" s="366"/>
      <c r="G18" s="366"/>
      <c r="H18" s="365"/>
      <c r="I18" s="365"/>
      <c r="J18" s="365"/>
      <c r="K18" s="365"/>
      <c r="L18" s="365"/>
      <c r="M18" s="365"/>
    </row>
    <row r="19" spans="1:13" x14ac:dyDescent="0.25">
      <c r="A19" s="367"/>
      <c r="B19" s="367"/>
      <c r="C19" s="367"/>
      <c r="D19" s="367"/>
      <c r="E19" s="367"/>
      <c r="F19" s="367"/>
      <c r="G19" s="367"/>
      <c r="H19" s="365"/>
      <c r="I19" s="365"/>
      <c r="J19" s="365"/>
      <c r="K19" s="365"/>
      <c r="L19" s="365"/>
      <c r="M19" s="365"/>
    </row>
    <row r="20" spans="1:13" x14ac:dyDescent="0.25">
      <c r="A20" s="367"/>
      <c r="B20" s="367"/>
      <c r="C20" s="367"/>
      <c r="D20" s="367"/>
      <c r="E20" s="367"/>
      <c r="F20" s="367"/>
      <c r="G20" s="367"/>
      <c r="H20" s="365"/>
      <c r="I20" s="365"/>
      <c r="J20" s="365"/>
      <c r="K20" s="365"/>
      <c r="L20" s="365"/>
      <c r="M20" s="365"/>
    </row>
    <row r="21" spans="1:13" x14ac:dyDescent="0.25">
      <c r="A21" s="367"/>
      <c r="B21" s="367"/>
      <c r="C21" s="367"/>
      <c r="D21" s="367"/>
      <c r="E21" s="367"/>
      <c r="F21" s="367"/>
      <c r="G21" s="367"/>
      <c r="H21" s="365"/>
      <c r="I21" s="365"/>
      <c r="J21" s="365"/>
      <c r="K21" s="365"/>
      <c r="L21" s="365"/>
      <c r="M21" s="365"/>
    </row>
    <row r="22" spans="1:13" x14ac:dyDescent="0.25">
      <c r="A22" s="367"/>
      <c r="B22" s="367"/>
      <c r="C22" s="367"/>
      <c r="D22" s="367"/>
      <c r="E22" s="367"/>
      <c r="F22" s="367"/>
      <c r="G22" s="367"/>
      <c r="H22" s="365"/>
      <c r="I22" s="365"/>
      <c r="J22" s="365"/>
      <c r="K22" s="365"/>
      <c r="L22" s="365"/>
      <c r="M22" s="365"/>
    </row>
    <row r="23" spans="1:13" x14ac:dyDescent="0.25">
      <c r="A23" s="367"/>
      <c r="B23" s="367"/>
      <c r="C23" s="367"/>
      <c r="D23" s="367"/>
      <c r="E23" s="367"/>
      <c r="F23" s="367"/>
      <c r="G23" s="367"/>
      <c r="H23" s="365"/>
      <c r="I23" s="365"/>
      <c r="J23" s="365"/>
      <c r="K23" s="365"/>
      <c r="L23" s="365"/>
      <c r="M23" s="365"/>
    </row>
    <row r="24" spans="1:13" x14ac:dyDescent="0.25">
      <c r="A24" s="367"/>
      <c r="B24" s="367"/>
      <c r="C24" s="367"/>
      <c r="D24" s="367"/>
      <c r="E24" s="367"/>
      <c r="F24" s="367"/>
      <c r="G24" s="367"/>
      <c r="H24" s="365"/>
      <c r="I24" s="365"/>
      <c r="J24" s="365"/>
      <c r="K24" s="365"/>
      <c r="L24" s="365"/>
      <c r="M24" s="365"/>
    </row>
    <row r="25" spans="1:13" x14ac:dyDescent="0.25">
      <c r="A25" s="367"/>
      <c r="B25" s="367"/>
      <c r="C25" s="367"/>
      <c r="D25" s="367"/>
      <c r="E25" s="367"/>
      <c r="F25" s="367"/>
      <c r="G25" s="367"/>
      <c r="H25" s="365"/>
      <c r="I25" s="365"/>
      <c r="J25" s="365"/>
      <c r="K25" s="365"/>
      <c r="L25" s="365"/>
      <c r="M25" s="365"/>
    </row>
    <row r="26" spans="1:13" x14ac:dyDescent="0.25">
      <c r="A26" s="367"/>
      <c r="B26" s="367"/>
      <c r="C26" s="367"/>
      <c r="D26" s="367"/>
      <c r="E26" s="367"/>
      <c r="F26" s="367"/>
      <c r="G26" s="367"/>
      <c r="H26" s="365"/>
      <c r="I26" s="365"/>
      <c r="J26" s="365"/>
      <c r="K26" s="365"/>
      <c r="L26" s="365"/>
      <c r="M26" s="365"/>
    </row>
  </sheetData>
  <mergeCells count="6">
    <mergeCell ref="F4:G6"/>
    <mergeCell ref="B6:C6"/>
    <mergeCell ref="B5:E5"/>
    <mergeCell ref="A4:A7"/>
    <mergeCell ref="B4:E4"/>
    <mergeCell ref="D6:E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T73"/>
  <sheetViews>
    <sheetView zoomScale="112" zoomScaleNormal="112" workbookViewId="0">
      <selection activeCell="A2" sqref="A2"/>
    </sheetView>
  </sheetViews>
  <sheetFormatPr defaultColWidth="8.85546875" defaultRowHeight="15" x14ac:dyDescent="0.25"/>
  <cols>
    <col min="1" max="1" width="43.85546875" style="365" customWidth="1"/>
    <col min="2" max="2" width="8" style="365" bestFit="1" customWidth="1"/>
    <col min="3" max="3" width="5.5703125" style="365" bestFit="1" customWidth="1"/>
    <col min="4" max="4" width="8" style="365" bestFit="1" customWidth="1"/>
    <col min="5" max="5" width="5.5703125" style="365" bestFit="1" customWidth="1"/>
    <col min="6" max="6" width="8" style="365" bestFit="1" customWidth="1"/>
    <col min="7" max="7" width="7" style="365" bestFit="1" customWidth="1"/>
    <col min="8" max="8" width="8" style="365" bestFit="1" customWidth="1"/>
    <col min="9" max="9" width="5.5703125" style="365" bestFit="1" customWidth="1"/>
    <col min="10" max="10" width="8" style="365" bestFit="1" customWidth="1"/>
    <col min="11" max="11" width="5.5703125" style="365" bestFit="1" customWidth="1"/>
    <col min="12" max="12" width="8" style="365" bestFit="1" customWidth="1"/>
    <col min="13" max="13" width="5.5703125" style="365" bestFit="1" customWidth="1"/>
    <col min="14" max="14" width="8" style="365" bestFit="1" customWidth="1"/>
    <col min="15" max="15" width="5.5703125" style="365" bestFit="1" customWidth="1"/>
    <col min="16" max="16" width="0.85546875" style="365" customWidth="1"/>
    <col min="17" max="17" width="13.7109375" style="389" customWidth="1"/>
    <col min="18" max="18" width="13" style="389" customWidth="1"/>
    <col min="19" max="19" width="12.7109375" style="389" customWidth="1"/>
    <col min="20" max="20" width="12.85546875" style="365" customWidth="1"/>
    <col min="21" max="16384" width="8.85546875" style="365"/>
  </cols>
  <sheetData>
    <row r="1" spans="1:20" x14ac:dyDescent="0.25">
      <c r="A1" s="365" t="s">
        <v>541</v>
      </c>
    </row>
    <row r="2" spans="1:20" x14ac:dyDescent="0.25">
      <c r="A2" s="357" t="s">
        <v>181</v>
      </c>
    </row>
    <row r="3" spans="1:20" x14ac:dyDescent="0.25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400"/>
      <c r="R3" s="400"/>
      <c r="S3" s="400"/>
      <c r="T3" s="366"/>
    </row>
    <row r="4" spans="1:20" x14ac:dyDescent="0.25">
      <c r="A4" s="538" t="s">
        <v>267</v>
      </c>
      <c r="B4" s="492" t="s">
        <v>270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292"/>
      <c r="Q4" s="541" t="s">
        <v>76</v>
      </c>
      <c r="R4" s="541" t="s">
        <v>266</v>
      </c>
      <c r="S4" s="541" t="s">
        <v>75</v>
      </c>
      <c r="T4" s="544" t="s">
        <v>265</v>
      </c>
    </row>
    <row r="5" spans="1:20" x14ac:dyDescent="0.25">
      <c r="A5" s="539"/>
      <c r="B5" s="492" t="s">
        <v>182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297"/>
      <c r="Q5" s="542"/>
      <c r="R5" s="542"/>
      <c r="S5" s="542"/>
      <c r="T5" s="545"/>
    </row>
    <row r="6" spans="1:20" s="367" customFormat="1" x14ac:dyDescent="0.25">
      <c r="A6" s="539"/>
      <c r="B6" s="502">
        <v>2013</v>
      </c>
      <c r="C6" s="502"/>
      <c r="D6" s="492">
        <v>2014</v>
      </c>
      <c r="E6" s="492"/>
      <c r="F6" s="492">
        <v>2015</v>
      </c>
      <c r="G6" s="492"/>
      <c r="H6" s="492">
        <v>2016</v>
      </c>
      <c r="I6" s="492"/>
      <c r="J6" s="492">
        <v>2017</v>
      </c>
      <c r="K6" s="492"/>
      <c r="L6" s="492">
        <v>2018</v>
      </c>
      <c r="M6" s="492"/>
      <c r="N6" s="492">
        <v>2019</v>
      </c>
      <c r="O6" s="492"/>
      <c r="P6" s="297"/>
      <c r="Q6" s="542"/>
      <c r="R6" s="542"/>
      <c r="S6" s="542"/>
      <c r="T6" s="545"/>
    </row>
    <row r="7" spans="1:20" x14ac:dyDescent="0.25">
      <c r="A7" s="540"/>
      <c r="B7" s="399" t="s">
        <v>185</v>
      </c>
      <c r="C7" s="399" t="s">
        <v>186</v>
      </c>
      <c r="D7" s="399" t="s">
        <v>185</v>
      </c>
      <c r="E7" s="399" t="s">
        <v>186</v>
      </c>
      <c r="F7" s="399" t="s">
        <v>185</v>
      </c>
      <c r="G7" s="399" t="s">
        <v>186</v>
      </c>
      <c r="H7" s="399" t="s">
        <v>185</v>
      </c>
      <c r="I7" s="399" t="s">
        <v>186</v>
      </c>
      <c r="J7" s="399" t="s">
        <v>185</v>
      </c>
      <c r="K7" s="399" t="s">
        <v>186</v>
      </c>
      <c r="L7" s="399" t="s">
        <v>185</v>
      </c>
      <c r="M7" s="399" t="s">
        <v>186</v>
      </c>
      <c r="N7" s="399" t="s">
        <v>185</v>
      </c>
      <c r="O7" s="399" t="s">
        <v>186</v>
      </c>
      <c r="P7" s="399"/>
      <c r="Q7" s="543"/>
      <c r="R7" s="543"/>
      <c r="S7" s="543"/>
      <c r="T7" s="503"/>
    </row>
    <row r="8" spans="1:20" x14ac:dyDescent="0.25">
      <c r="A8" s="368"/>
      <c r="B8" s="369"/>
      <c r="C8" s="369"/>
      <c r="D8" s="369"/>
      <c r="E8" s="369"/>
      <c r="F8" s="369"/>
      <c r="H8" s="369"/>
      <c r="I8" s="369"/>
      <c r="J8" s="369"/>
      <c r="K8" s="369"/>
      <c r="L8" s="369"/>
      <c r="M8" s="398"/>
      <c r="P8" s="398"/>
      <c r="R8" s="397"/>
    </row>
    <row r="9" spans="1:20" s="342" customFormat="1" x14ac:dyDescent="0.25">
      <c r="A9" s="401" t="s">
        <v>264</v>
      </c>
      <c r="B9" s="237">
        <v>1222</v>
      </c>
      <c r="C9" s="393">
        <f t="shared" ref="C9:C40" si="0">B9/B$70*100</f>
        <v>5.4913944187300592</v>
      </c>
      <c r="D9" s="237">
        <v>1140</v>
      </c>
      <c r="E9" s="393">
        <f t="shared" ref="E9:E40" si="1">D9/D$70*100</f>
        <v>5.9502061694242911</v>
      </c>
      <c r="F9" s="237">
        <v>1000</v>
      </c>
      <c r="G9" s="362">
        <f t="shared" ref="G9:G40" si="2">F9/F$70*100</f>
        <v>5.7890471228435798</v>
      </c>
      <c r="H9" s="237">
        <v>843</v>
      </c>
      <c r="I9" s="393">
        <f t="shared" ref="I9:I40" si="3">H9/H$70*100</f>
        <v>5.5500691289749158</v>
      </c>
      <c r="J9" s="237">
        <v>788</v>
      </c>
      <c r="K9" s="393">
        <f t="shared" ref="K9:K40" si="4">J9/J$70*100</f>
        <v>5.6674338319907935</v>
      </c>
      <c r="L9" s="237">
        <v>698</v>
      </c>
      <c r="M9" s="392">
        <f t="shared" ref="M9:M40" si="5">L9/L$70*100</f>
        <v>5.3429271279853028</v>
      </c>
      <c r="N9" s="26">
        <v>660</v>
      </c>
      <c r="O9" s="375">
        <f t="shared" ref="O9:O40" si="6">N9/N$70*100</f>
        <v>5.3080263792826123</v>
      </c>
      <c r="P9" s="392">
        <v>4</v>
      </c>
      <c r="Q9" s="322">
        <f t="shared" ref="Q9:Q40" si="7">(N9-L9)/L9*100</f>
        <v>-5.444126074498568</v>
      </c>
      <c r="R9" s="392">
        <f t="shared" ref="R9:R40" si="8">O9-M9</f>
        <v>-3.4900748702690443E-2</v>
      </c>
      <c r="S9" s="375">
        <f t="shared" ref="S9:S40" si="9">(N9-B9)/B9*100</f>
        <v>-45.990180032733221</v>
      </c>
      <c r="T9" s="375">
        <f t="shared" ref="T9:T40" si="10">O9-C9</f>
        <v>-0.18336803944744684</v>
      </c>
    </row>
    <row r="10" spans="1:20" s="342" customFormat="1" x14ac:dyDescent="0.25">
      <c r="A10" s="401" t="s">
        <v>263</v>
      </c>
      <c r="B10" s="237">
        <v>66</v>
      </c>
      <c r="C10" s="393">
        <f t="shared" si="0"/>
        <v>0.29658922392486409</v>
      </c>
      <c r="D10" s="237">
        <v>59</v>
      </c>
      <c r="E10" s="393">
        <f t="shared" si="1"/>
        <v>0.307949266663187</v>
      </c>
      <c r="F10" s="237">
        <v>64</v>
      </c>
      <c r="G10" s="362">
        <f t="shared" si="2"/>
        <v>0.37049901586198913</v>
      </c>
      <c r="H10" s="237">
        <v>49</v>
      </c>
      <c r="I10" s="393">
        <f t="shared" si="3"/>
        <v>0.32260188294160247</v>
      </c>
      <c r="J10" s="237">
        <v>39</v>
      </c>
      <c r="K10" s="393">
        <f t="shared" si="4"/>
        <v>0.28049482163406214</v>
      </c>
      <c r="L10" s="237">
        <v>36</v>
      </c>
      <c r="M10" s="392">
        <f t="shared" si="5"/>
        <v>0.27556644213104714</v>
      </c>
      <c r="N10" s="26">
        <v>32</v>
      </c>
      <c r="O10" s="375">
        <f t="shared" si="6"/>
        <v>0.25735885475309639</v>
      </c>
      <c r="P10" s="392"/>
      <c r="Q10" s="322">
        <f t="shared" si="7"/>
        <v>-11.111111111111111</v>
      </c>
      <c r="R10" s="392">
        <f t="shared" si="8"/>
        <v>-1.8207587377950751E-2</v>
      </c>
      <c r="S10" s="375">
        <f t="shared" si="9"/>
        <v>-51.515151515151516</v>
      </c>
      <c r="T10" s="375">
        <f t="shared" si="10"/>
        <v>-3.9230369171767698E-2</v>
      </c>
    </row>
    <row r="11" spans="1:20" s="342" customFormat="1" x14ac:dyDescent="0.25">
      <c r="A11" s="401" t="s">
        <v>262</v>
      </c>
      <c r="B11" s="237">
        <v>325</v>
      </c>
      <c r="C11" s="393">
        <f t="shared" si="0"/>
        <v>1.4604772390239518</v>
      </c>
      <c r="D11" s="237">
        <v>211</v>
      </c>
      <c r="E11" s="393">
        <f t="shared" si="1"/>
        <v>1.1013100892530925</v>
      </c>
      <c r="F11" s="237">
        <v>201</v>
      </c>
      <c r="G11" s="362">
        <f t="shared" si="2"/>
        <v>1.1635984716915595</v>
      </c>
      <c r="H11" s="237">
        <v>157</v>
      </c>
      <c r="I11" s="393">
        <f t="shared" si="3"/>
        <v>1.0336427677924813</v>
      </c>
      <c r="J11" s="237">
        <v>144</v>
      </c>
      <c r="K11" s="393">
        <f t="shared" si="4"/>
        <v>1.0356731875719216</v>
      </c>
      <c r="L11" s="237">
        <v>137</v>
      </c>
      <c r="M11" s="392">
        <f t="shared" si="5"/>
        <v>1.048683404776485</v>
      </c>
      <c r="N11" s="26">
        <v>136</v>
      </c>
      <c r="O11" s="375">
        <f t="shared" si="6"/>
        <v>1.0937751327006595</v>
      </c>
      <c r="P11" s="392"/>
      <c r="Q11" s="322">
        <f t="shared" si="7"/>
        <v>-0.72992700729927007</v>
      </c>
      <c r="R11" s="392">
        <f t="shared" si="8"/>
        <v>4.5091727924174485E-2</v>
      </c>
      <c r="S11" s="375">
        <f t="shared" si="9"/>
        <v>-58.153846153846153</v>
      </c>
      <c r="T11" s="375">
        <f t="shared" si="10"/>
        <v>-0.36670210632329225</v>
      </c>
    </row>
    <row r="12" spans="1:20" s="342" customFormat="1" x14ac:dyDescent="0.25">
      <c r="A12" s="401" t="s">
        <v>261</v>
      </c>
      <c r="B12" s="237">
        <v>67</v>
      </c>
      <c r="C12" s="393">
        <f t="shared" si="0"/>
        <v>0.30108300004493777</v>
      </c>
      <c r="D12" s="237">
        <v>56</v>
      </c>
      <c r="E12" s="393">
        <f t="shared" si="1"/>
        <v>0.29229082937522832</v>
      </c>
      <c r="F12" s="237">
        <v>37</v>
      </c>
      <c r="G12" s="362">
        <f t="shared" si="2"/>
        <v>0.21419474354521245</v>
      </c>
      <c r="H12" s="237">
        <v>35</v>
      </c>
      <c r="I12" s="393">
        <f t="shared" si="3"/>
        <v>0.23042991638685889</v>
      </c>
      <c r="J12" s="237">
        <v>39</v>
      </c>
      <c r="K12" s="393">
        <f t="shared" si="4"/>
        <v>0.28049482163406214</v>
      </c>
      <c r="L12" s="237">
        <v>45</v>
      </c>
      <c r="M12" s="392">
        <f t="shared" si="5"/>
        <v>0.34445805266380897</v>
      </c>
      <c r="N12" s="26">
        <v>32</v>
      </c>
      <c r="O12" s="375">
        <f t="shared" si="6"/>
        <v>0.25735885475309639</v>
      </c>
      <c r="P12" s="392"/>
      <c r="Q12" s="322">
        <f t="shared" si="7"/>
        <v>-28.888888888888886</v>
      </c>
      <c r="R12" s="392">
        <f t="shared" si="8"/>
        <v>-8.7099197910712578E-2</v>
      </c>
      <c r="S12" s="375">
        <f t="shared" si="9"/>
        <v>-52.238805970149251</v>
      </c>
      <c r="T12" s="375">
        <f t="shared" si="10"/>
        <v>-4.3724145291841376E-2</v>
      </c>
    </row>
    <row r="13" spans="1:20" s="342" customFormat="1" x14ac:dyDescent="0.25">
      <c r="A13" s="401" t="s">
        <v>260</v>
      </c>
      <c r="B13" s="237">
        <v>415</v>
      </c>
      <c r="C13" s="393">
        <f t="shared" si="0"/>
        <v>1.8649170898305847</v>
      </c>
      <c r="D13" s="237">
        <v>377</v>
      </c>
      <c r="E13" s="393">
        <f t="shared" si="1"/>
        <v>1.9677436191868052</v>
      </c>
      <c r="F13" s="237">
        <v>400</v>
      </c>
      <c r="G13" s="362">
        <f t="shared" si="2"/>
        <v>2.3156188491374321</v>
      </c>
      <c r="H13" s="237">
        <v>417</v>
      </c>
      <c r="I13" s="393">
        <f t="shared" si="3"/>
        <v>2.745407860952005</v>
      </c>
      <c r="J13" s="237">
        <v>384</v>
      </c>
      <c r="K13" s="393">
        <f t="shared" si="4"/>
        <v>2.7617951668584579</v>
      </c>
      <c r="L13" s="237">
        <v>350</v>
      </c>
      <c r="M13" s="392">
        <f t="shared" si="5"/>
        <v>2.6791181873851806</v>
      </c>
      <c r="N13" s="26">
        <v>319</v>
      </c>
      <c r="O13" s="375">
        <f t="shared" si="6"/>
        <v>2.5655460833199291</v>
      </c>
      <c r="P13" s="392"/>
      <c r="Q13" s="322">
        <f t="shared" si="7"/>
        <v>-8.8571428571428559</v>
      </c>
      <c r="R13" s="392">
        <f t="shared" si="8"/>
        <v>-0.11357210406525153</v>
      </c>
      <c r="S13" s="375">
        <f t="shared" si="9"/>
        <v>-23.132530120481928</v>
      </c>
      <c r="T13" s="375">
        <f t="shared" si="10"/>
        <v>0.70062899348934438</v>
      </c>
    </row>
    <row r="14" spans="1:20" s="342" customFormat="1" x14ac:dyDescent="0.25">
      <c r="A14" s="401" t="s">
        <v>259</v>
      </c>
      <c r="B14" s="237">
        <v>207</v>
      </c>
      <c r="C14" s="393">
        <f t="shared" si="0"/>
        <v>0.93021165685525553</v>
      </c>
      <c r="D14" s="237">
        <v>169</v>
      </c>
      <c r="E14" s="393">
        <f t="shared" si="1"/>
        <v>0.88209196722167127</v>
      </c>
      <c r="F14" s="237">
        <v>154</v>
      </c>
      <c r="G14" s="362">
        <f t="shared" si="2"/>
        <v>0.89151325691791128</v>
      </c>
      <c r="H14" s="237">
        <v>136</v>
      </c>
      <c r="I14" s="393">
        <f t="shared" si="3"/>
        <v>0.89538481796036606</v>
      </c>
      <c r="J14" s="237">
        <v>99</v>
      </c>
      <c r="K14" s="393">
        <f t="shared" si="4"/>
        <v>0.71202531645569622</v>
      </c>
      <c r="L14" s="237">
        <v>110</v>
      </c>
      <c r="M14" s="392">
        <f t="shared" si="5"/>
        <v>0.84200857317819966</v>
      </c>
      <c r="N14" s="26">
        <v>111</v>
      </c>
      <c r="O14" s="375">
        <f t="shared" si="6"/>
        <v>0.89271352742480303</v>
      </c>
      <c r="P14" s="392"/>
      <c r="Q14" s="322">
        <f t="shared" si="7"/>
        <v>0.90909090909090906</v>
      </c>
      <c r="R14" s="392">
        <f t="shared" si="8"/>
        <v>5.0704954246603373E-2</v>
      </c>
      <c r="S14" s="375">
        <f t="shared" si="9"/>
        <v>-46.376811594202898</v>
      </c>
      <c r="T14" s="375">
        <f t="shared" si="10"/>
        <v>-3.7498129430452498E-2</v>
      </c>
    </row>
    <row r="15" spans="1:20" s="342" customFormat="1" x14ac:dyDescent="0.25">
      <c r="A15" s="401" t="s">
        <v>258</v>
      </c>
      <c r="B15" s="237">
        <v>57</v>
      </c>
      <c r="C15" s="393">
        <f t="shared" si="0"/>
        <v>0.25614523884420076</v>
      </c>
      <c r="D15" s="237">
        <v>53</v>
      </c>
      <c r="E15" s="393">
        <f t="shared" si="1"/>
        <v>0.2766323920872697</v>
      </c>
      <c r="F15" s="237">
        <v>40</v>
      </c>
      <c r="G15" s="362">
        <f t="shared" si="2"/>
        <v>0.23156188491374319</v>
      </c>
      <c r="H15" s="237">
        <v>39</v>
      </c>
      <c r="I15" s="393">
        <f t="shared" si="3"/>
        <v>0.2567647639739285</v>
      </c>
      <c r="J15" s="237">
        <v>34</v>
      </c>
      <c r="K15" s="393">
        <f t="shared" si="4"/>
        <v>0.24453394706559264</v>
      </c>
      <c r="L15" s="237">
        <v>32</v>
      </c>
      <c r="M15" s="392">
        <f t="shared" si="5"/>
        <v>0.2449479485609308</v>
      </c>
      <c r="N15" s="26">
        <v>32</v>
      </c>
      <c r="O15" s="375">
        <f t="shared" si="6"/>
        <v>0.25735885475309639</v>
      </c>
      <c r="P15" s="392"/>
      <c r="Q15" s="322">
        <f t="shared" si="7"/>
        <v>0</v>
      </c>
      <c r="R15" s="392">
        <f t="shared" si="8"/>
        <v>1.2410906192165588E-2</v>
      </c>
      <c r="S15" s="375">
        <f t="shared" si="9"/>
        <v>-43.859649122807014</v>
      </c>
      <c r="T15" s="375">
        <f t="shared" si="10"/>
        <v>1.2136159088956266E-3</v>
      </c>
    </row>
    <row r="16" spans="1:20" s="342" customFormat="1" x14ac:dyDescent="0.25">
      <c r="A16" s="401" t="s">
        <v>257</v>
      </c>
      <c r="B16" s="237">
        <v>85</v>
      </c>
      <c r="C16" s="393">
        <f t="shared" si="0"/>
        <v>0.38197097020626436</v>
      </c>
      <c r="D16" s="237">
        <v>73</v>
      </c>
      <c r="E16" s="393">
        <f t="shared" si="1"/>
        <v>0.38102197400699411</v>
      </c>
      <c r="F16" s="237">
        <v>62</v>
      </c>
      <c r="G16" s="362">
        <f t="shared" si="2"/>
        <v>0.35892092161630196</v>
      </c>
      <c r="H16" s="237">
        <v>54</v>
      </c>
      <c r="I16" s="393">
        <f t="shared" si="3"/>
        <v>0.35552044242543945</v>
      </c>
      <c r="J16" s="237">
        <v>44</v>
      </c>
      <c r="K16" s="393">
        <f t="shared" si="4"/>
        <v>0.31645569620253167</v>
      </c>
      <c r="L16" s="237">
        <v>43</v>
      </c>
      <c r="M16" s="392">
        <f t="shared" si="5"/>
        <v>0.32914880587875078</v>
      </c>
      <c r="N16" s="26">
        <v>33</v>
      </c>
      <c r="O16" s="375">
        <f t="shared" si="6"/>
        <v>0.26540131896413061</v>
      </c>
      <c r="P16" s="392"/>
      <c r="Q16" s="322">
        <f t="shared" si="7"/>
        <v>-23.255813953488371</v>
      </c>
      <c r="R16" s="392">
        <f t="shared" si="8"/>
        <v>-6.3747486914620177E-2</v>
      </c>
      <c r="S16" s="375">
        <f t="shared" si="9"/>
        <v>-61.176470588235297</v>
      </c>
      <c r="T16" s="375">
        <f t="shared" si="10"/>
        <v>-0.11656965124213375</v>
      </c>
    </row>
    <row r="17" spans="1:20" s="342" customFormat="1" x14ac:dyDescent="0.25">
      <c r="A17" s="401" t="s">
        <v>256</v>
      </c>
      <c r="B17" s="237">
        <v>391</v>
      </c>
      <c r="C17" s="393">
        <f t="shared" si="0"/>
        <v>1.757066462948816</v>
      </c>
      <c r="D17" s="237">
        <v>306</v>
      </c>
      <c r="E17" s="393">
        <f t="shared" si="1"/>
        <v>1.5971606033717833</v>
      </c>
      <c r="F17" s="237">
        <v>256</v>
      </c>
      <c r="G17" s="362">
        <f t="shared" si="2"/>
        <v>1.4819960634479565</v>
      </c>
      <c r="H17" s="237">
        <v>250</v>
      </c>
      <c r="I17" s="393">
        <f t="shared" si="3"/>
        <v>1.6459279741918493</v>
      </c>
      <c r="J17" s="237">
        <v>219</v>
      </c>
      <c r="K17" s="393">
        <f t="shared" si="4"/>
        <v>1.5750863060989644</v>
      </c>
      <c r="L17" s="237">
        <v>216</v>
      </c>
      <c r="M17" s="392">
        <f t="shared" si="5"/>
        <v>1.653398652786283</v>
      </c>
      <c r="N17" s="26">
        <v>215</v>
      </c>
      <c r="O17" s="375">
        <f t="shared" si="6"/>
        <v>1.729129805372366</v>
      </c>
      <c r="P17" s="392"/>
      <c r="Q17" s="322">
        <f t="shared" si="7"/>
        <v>-0.46296296296296291</v>
      </c>
      <c r="R17" s="392">
        <f t="shared" si="8"/>
        <v>7.5731152586083095E-2</v>
      </c>
      <c r="S17" s="375">
        <f t="shared" si="9"/>
        <v>-45.012787723785166</v>
      </c>
      <c r="T17" s="375">
        <f t="shared" si="10"/>
        <v>-2.7936657576449919E-2</v>
      </c>
    </row>
    <row r="18" spans="1:20" s="342" customFormat="1" x14ac:dyDescent="0.25">
      <c r="A18" s="401" t="s">
        <v>255</v>
      </c>
      <c r="B18" s="237">
        <v>168</v>
      </c>
      <c r="C18" s="393">
        <f t="shared" si="0"/>
        <v>0.75495438817238125</v>
      </c>
      <c r="D18" s="237">
        <v>131</v>
      </c>
      <c r="E18" s="393">
        <f t="shared" si="1"/>
        <v>0.68375176157419493</v>
      </c>
      <c r="F18" s="237">
        <v>117</v>
      </c>
      <c r="G18" s="362">
        <f t="shared" si="2"/>
        <v>0.67731851337269888</v>
      </c>
      <c r="H18" s="237">
        <v>108</v>
      </c>
      <c r="I18" s="393">
        <f t="shared" si="3"/>
        <v>0.71104088485087891</v>
      </c>
      <c r="J18" s="237">
        <v>110</v>
      </c>
      <c r="K18" s="393">
        <f t="shared" si="4"/>
        <v>0.79113924050632911</v>
      </c>
      <c r="L18" s="237">
        <v>91</v>
      </c>
      <c r="M18" s="392">
        <f t="shared" si="5"/>
        <v>0.69657072872014703</v>
      </c>
      <c r="N18" s="26">
        <v>104</v>
      </c>
      <c r="O18" s="375">
        <f t="shared" si="6"/>
        <v>0.83641627794756312</v>
      </c>
      <c r="P18" s="392"/>
      <c r="Q18" s="322">
        <f t="shared" si="7"/>
        <v>14.285714285714285</v>
      </c>
      <c r="R18" s="392">
        <f t="shared" si="8"/>
        <v>0.1398455492274161</v>
      </c>
      <c r="S18" s="375">
        <f t="shared" si="9"/>
        <v>-38.095238095238095</v>
      </c>
      <c r="T18" s="375">
        <f t="shared" si="10"/>
        <v>8.1461889775181873E-2</v>
      </c>
    </row>
    <row r="19" spans="1:20" s="342" customFormat="1" x14ac:dyDescent="0.25">
      <c r="A19" s="401" t="s">
        <v>254</v>
      </c>
      <c r="B19" s="237">
        <v>55</v>
      </c>
      <c r="C19" s="393">
        <f t="shared" si="0"/>
        <v>0.24715768660405341</v>
      </c>
      <c r="D19" s="237">
        <v>48</v>
      </c>
      <c r="E19" s="393">
        <f t="shared" si="1"/>
        <v>0.25053499660733858</v>
      </c>
      <c r="F19" s="237">
        <v>36</v>
      </c>
      <c r="G19" s="362">
        <f t="shared" si="2"/>
        <v>0.20840569642236886</v>
      </c>
      <c r="H19" s="237">
        <v>35</v>
      </c>
      <c r="I19" s="393">
        <f t="shared" si="3"/>
        <v>0.23042991638685889</v>
      </c>
      <c r="J19" s="237">
        <v>41</v>
      </c>
      <c r="K19" s="393">
        <f t="shared" si="4"/>
        <v>0.29487917146144998</v>
      </c>
      <c r="L19" s="237">
        <v>33</v>
      </c>
      <c r="M19" s="392">
        <f t="shared" si="5"/>
        <v>0.25260257195345986</v>
      </c>
      <c r="N19" s="26">
        <v>31</v>
      </c>
      <c r="O19" s="375">
        <f t="shared" si="6"/>
        <v>0.24931639054206209</v>
      </c>
      <c r="P19" s="392"/>
      <c r="Q19" s="322">
        <f t="shared" si="7"/>
        <v>-6.0606060606060606</v>
      </c>
      <c r="R19" s="392">
        <f t="shared" si="8"/>
        <v>-3.2861814113977761E-3</v>
      </c>
      <c r="S19" s="375">
        <f t="shared" si="9"/>
        <v>-43.636363636363633</v>
      </c>
      <c r="T19" s="375">
        <f t="shared" si="10"/>
        <v>2.1587039380086825E-3</v>
      </c>
    </row>
    <row r="20" spans="1:20" s="342" customFormat="1" x14ac:dyDescent="0.25">
      <c r="A20" s="401" t="s">
        <v>253</v>
      </c>
      <c r="B20" s="237">
        <v>36</v>
      </c>
      <c r="C20" s="393">
        <f t="shared" si="0"/>
        <v>0.16177594032265313</v>
      </c>
      <c r="D20" s="237">
        <v>55</v>
      </c>
      <c r="E20" s="393">
        <f t="shared" si="1"/>
        <v>0.28707135027924213</v>
      </c>
      <c r="F20" s="237">
        <v>40</v>
      </c>
      <c r="G20" s="362">
        <f t="shared" si="2"/>
        <v>0.23156188491374319</v>
      </c>
      <c r="H20" s="237">
        <v>23</v>
      </c>
      <c r="I20" s="393">
        <f t="shared" si="3"/>
        <v>0.15142537362565014</v>
      </c>
      <c r="J20" s="237">
        <v>39</v>
      </c>
      <c r="K20" s="393">
        <f t="shared" si="4"/>
        <v>0.28049482163406214</v>
      </c>
      <c r="L20" s="237">
        <v>37</v>
      </c>
      <c r="M20" s="392">
        <f t="shared" si="5"/>
        <v>0.28322106552357623</v>
      </c>
      <c r="N20" s="26">
        <v>21</v>
      </c>
      <c r="O20" s="375">
        <f t="shared" si="6"/>
        <v>0.16889174843171947</v>
      </c>
      <c r="P20" s="392"/>
      <c r="Q20" s="322">
        <f t="shared" si="7"/>
        <v>-43.243243243243242</v>
      </c>
      <c r="R20" s="392">
        <f t="shared" si="8"/>
        <v>-0.11432931709185676</v>
      </c>
      <c r="S20" s="375">
        <f t="shared" si="9"/>
        <v>-41.666666666666671</v>
      </c>
      <c r="T20" s="375">
        <f t="shared" si="10"/>
        <v>7.1158081090663405E-3</v>
      </c>
    </row>
    <row r="21" spans="1:20" s="342" customFormat="1" x14ac:dyDescent="0.25">
      <c r="A21" s="401" t="s">
        <v>252</v>
      </c>
      <c r="B21" s="237">
        <v>126</v>
      </c>
      <c r="C21" s="393">
        <f t="shared" si="0"/>
        <v>0.56621579112928588</v>
      </c>
      <c r="D21" s="237">
        <v>100</v>
      </c>
      <c r="E21" s="393">
        <f t="shared" si="1"/>
        <v>0.52194790959862203</v>
      </c>
      <c r="F21" s="237">
        <v>102</v>
      </c>
      <c r="G21" s="362">
        <f t="shared" si="2"/>
        <v>0.59048280653004515</v>
      </c>
      <c r="H21" s="237">
        <v>69</v>
      </c>
      <c r="I21" s="393">
        <f t="shared" si="3"/>
        <v>0.45427612087695046</v>
      </c>
      <c r="J21" s="237">
        <v>47</v>
      </c>
      <c r="K21" s="393">
        <f t="shared" si="4"/>
        <v>0.33803222094361335</v>
      </c>
      <c r="L21" s="237">
        <v>63</v>
      </c>
      <c r="M21" s="392">
        <f t="shared" si="5"/>
        <v>0.48224127372933251</v>
      </c>
      <c r="N21" s="26">
        <v>59</v>
      </c>
      <c r="O21" s="375">
        <f t="shared" si="6"/>
        <v>0.47450538845102141</v>
      </c>
      <c r="P21" s="392"/>
      <c r="Q21" s="322">
        <f t="shared" si="7"/>
        <v>-6.3492063492063489</v>
      </c>
      <c r="R21" s="392">
        <f t="shared" si="8"/>
        <v>-7.7358852783110943E-3</v>
      </c>
      <c r="S21" s="375">
        <f t="shared" si="9"/>
        <v>-53.174603174603178</v>
      </c>
      <c r="T21" s="375">
        <f t="shared" si="10"/>
        <v>-9.1710402678264469E-2</v>
      </c>
    </row>
    <row r="22" spans="1:20" s="342" customFormat="1" x14ac:dyDescent="0.25">
      <c r="A22" s="401" t="s">
        <v>251</v>
      </c>
      <c r="B22" s="237">
        <v>28</v>
      </c>
      <c r="C22" s="393">
        <f t="shared" si="0"/>
        <v>0.12582573136206354</v>
      </c>
      <c r="D22" s="237">
        <v>24</v>
      </c>
      <c r="E22" s="393">
        <f t="shared" si="1"/>
        <v>0.12526749830366929</v>
      </c>
      <c r="F22" s="237">
        <v>23</v>
      </c>
      <c r="G22" s="362">
        <f t="shared" si="2"/>
        <v>0.13314808382540233</v>
      </c>
      <c r="H22" s="237">
        <v>17</v>
      </c>
      <c r="I22" s="393">
        <f t="shared" si="3"/>
        <v>0.11192310224504576</v>
      </c>
      <c r="J22" s="237">
        <v>21</v>
      </c>
      <c r="K22" s="393">
        <f t="shared" si="4"/>
        <v>0.15103567318757191</v>
      </c>
      <c r="L22" s="237">
        <v>15</v>
      </c>
      <c r="M22" s="392">
        <f t="shared" si="5"/>
        <v>0.11481935088793632</v>
      </c>
      <c r="N22" s="26">
        <v>14</v>
      </c>
      <c r="O22" s="375">
        <f t="shared" si="6"/>
        <v>0.11259449895447966</v>
      </c>
      <c r="P22" s="392"/>
      <c r="Q22" s="322">
        <f t="shared" si="7"/>
        <v>-6.666666666666667</v>
      </c>
      <c r="R22" s="392">
        <f t="shared" si="8"/>
        <v>-2.2248519334566591E-3</v>
      </c>
      <c r="S22" s="375">
        <f t="shared" si="9"/>
        <v>-50</v>
      </c>
      <c r="T22" s="375">
        <f t="shared" si="10"/>
        <v>-1.3231232407583879E-2</v>
      </c>
    </row>
    <row r="23" spans="1:20" s="342" customFormat="1" x14ac:dyDescent="0.25">
      <c r="A23" s="401" t="s">
        <v>250</v>
      </c>
      <c r="B23" s="237">
        <v>43</v>
      </c>
      <c r="C23" s="393">
        <f t="shared" si="0"/>
        <v>0.19323237316316899</v>
      </c>
      <c r="D23" s="237">
        <v>48</v>
      </c>
      <c r="E23" s="393">
        <f t="shared" si="1"/>
        <v>0.25053499660733858</v>
      </c>
      <c r="F23" s="237">
        <v>42</v>
      </c>
      <c r="G23" s="362">
        <f t="shared" si="2"/>
        <v>0.24313997915943034</v>
      </c>
      <c r="H23" s="237">
        <v>30</v>
      </c>
      <c r="I23" s="393">
        <f t="shared" si="3"/>
        <v>0.19751135690302193</v>
      </c>
      <c r="J23" s="237">
        <v>26</v>
      </c>
      <c r="K23" s="393">
        <f t="shared" si="4"/>
        <v>0.18699654775604144</v>
      </c>
      <c r="L23" s="237">
        <v>24</v>
      </c>
      <c r="M23" s="392">
        <f t="shared" si="5"/>
        <v>0.18371096142069809</v>
      </c>
      <c r="N23" s="26">
        <v>24</v>
      </c>
      <c r="O23" s="375">
        <f t="shared" si="6"/>
        <v>0.19301914106482226</v>
      </c>
      <c r="P23" s="392"/>
      <c r="Q23" s="322">
        <f t="shared" si="7"/>
        <v>0</v>
      </c>
      <c r="R23" s="392">
        <f t="shared" si="8"/>
        <v>9.3081796441241704E-3</v>
      </c>
      <c r="S23" s="375">
        <f t="shared" si="9"/>
        <v>-44.186046511627907</v>
      </c>
      <c r="T23" s="375">
        <f t="shared" si="10"/>
        <v>-2.1323209834672729E-4</v>
      </c>
    </row>
    <row r="24" spans="1:20" s="342" customFormat="1" x14ac:dyDescent="0.25">
      <c r="A24" s="401" t="s">
        <v>249</v>
      </c>
      <c r="B24" s="237">
        <v>142</v>
      </c>
      <c r="C24" s="393">
        <f t="shared" si="0"/>
        <v>0.63811620905046507</v>
      </c>
      <c r="D24" s="237">
        <v>122</v>
      </c>
      <c r="E24" s="393">
        <f t="shared" si="1"/>
        <v>0.63677644971031888</v>
      </c>
      <c r="F24" s="237">
        <v>128</v>
      </c>
      <c r="G24" s="362">
        <f t="shared" si="2"/>
        <v>0.74099803172397827</v>
      </c>
      <c r="H24" s="237">
        <v>113</v>
      </c>
      <c r="I24" s="393">
        <f t="shared" si="3"/>
        <v>0.74395944433471595</v>
      </c>
      <c r="J24" s="237">
        <v>92</v>
      </c>
      <c r="K24" s="393">
        <f t="shared" si="4"/>
        <v>0.66168009205983891</v>
      </c>
      <c r="L24" s="237">
        <v>77</v>
      </c>
      <c r="M24" s="392">
        <f t="shared" si="5"/>
        <v>0.58940600122473974</v>
      </c>
      <c r="N24" s="26">
        <v>76</v>
      </c>
      <c r="O24" s="375">
        <f t="shared" si="6"/>
        <v>0.61122728003860383</v>
      </c>
      <c r="P24" s="392"/>
      <c r="Q24" s="322">
        <f t="shared" si="7"/>
        <v>-1.2987012987012987</v>
      </c>
      <c r="R24" s="392">
        <f t="shared" si="8"/>
        <v>2.1821278813864087E-2</v>
      </c>
      <c r="S24" s="375">
        <f t="shared" si="9"/>
        <v>-46.478873239436616</v>
      </c>
      <c r="T24" s="375">
        <f t="shared" si="10"/>
        <v>-2.688892901186124E-2</v>
      </c>
    </row>
    <row r="25" spans="1:20" s="342" customFormat="1" x14ac:dyDescent="0.25">
      <c r="A25" s="401" t="s">
        <v>248</v>
      </c>
      <c r="B25" s="237">
        <v>170</v>
      </c>
      <c r="C25" s="393">
        <f t="shared" si="0"/>
        <v>0.76394194041252872</v>
      </c>
      <c r="D25" s="237">
        <v>136</v>
      </c>
      <c r="E25" s="393">
        <f t="shared" si="1"/>
        <v>0.70984915705412599</v>
      </c>
      <c r="F25" s="237">
        <v>114</v>
      </c>
      <c r="G25" s="362">
        <f t="shared" si="2"/>
        <v>0.65995137200416809</v>
      </c>
      <c r="H25" s="237">
        <v>102</v>
      </c>
      <c r="I25" s="393">
        <f t="shared" si="3"/>
        <v>0.67153861347027455</v>
      </c>
      <c r="J25" s="237">
        <v>126</v>
      </c>
      <c r="K25" s="393">
        <f t="shared" si="4"/>
        <v>0.90621403912543153</v>
      </c>
      <c r="L25" s="237">
        <v>116</v>
      </c>
      <c r="M25" s="392">
        <f t="shared" si="5"/>
        <v>0.88793631353337421</v>
      </c>
      <c r="N25" s="26">
        <v>98</v>
      </c>
      <c r="O25" s="375">
        <f t="shared" si="6"/>
        <v>0.7881614926813576</v>
      </c>
      <c r="P25" s="392"/>
      <c r="Q25" s="322">
        <f t="shared" si="7"/>
        <v>-15.517241379310345</v>
      </c>
      <c r="R25" s="392">
        <f t="shared" si="8"/>
        <v>-9.977482085201661E-2</v>
      </c>
      <c r="S25" s="375">
        <f t="shared" si="9"/>
        <v>-42.352941176470587</v>
      </c>
      <c r="T25" s="375">
        <f t="shared" si="10"/>
        <v>2.4219552268828881E-2</v>
      </c>
    </row>
    <row r="26" spans="1:20" s="342" customFormat="1" x14ac:dyDescent="0.25">
      <c r="A26" s="401" t="s">
        <v>247</v>
      </c>
      <c r="B26" s="237">
        <v>65</v>
      </c>
      <c r="C26" s="393">
        <f t="shared" si="0"/>
        <v>0.29209544780479035</v>
      </c>
      <c r="D26" s="237">
        <v>58</v>
      </c>
      <c r="E26" s="393">
        <f t="shared" si="1"/>
        <v>0.30272978756720081</v>
      </c>
      <c r="F26" s="237">
        <v>45</v>
      </c>
      <c r="G26" s="362">
        <f t="shared" si="2"/>
        <v>0.2605071205279611</v>
      </c>
      <c r="H26" s="237">
        <v>38</v>
      </c>
      <c r="I26" s="393">
        <f t="shared" si="3"/>
        <v>0.25018105207716107</v>
      </c>
      <c r="J26" s="237">
        <v>31</v>
      </c>
      <c r="K26" s="393">
        <f t="shared" si="4"/>
        <v>0.22295742232451093</v>
      </c>
      <c r="L26" s="237">
        <v>31</v>
      </c>
      <c r="M26" s="392">
        <f t="shared" si="5"/>
        <v>0.23729332516840171</v>
      </c>
      <c r="N26" s="26">
        <v>36</v>
      </c>
      <c r="O26" s="375">
        <f t="shared" si="6"/>
        <v>0.28952871159723342</v>
      </c>
      <c r="P26" s="392"/>
      <c r="Q26" s="322">
        <f t="shared" si="7"/>
        <v>16.129032258064516</v>
      </c>
      <c r="R26" s="392">
        <f t="shared" si="8"/>
        <v>5.2235386428831715E-2</v>
      </c>
      <c r="S26" s="375">
        <f t="shared" si="9"/>
        <v>-44.61538461538462</v>
      </c>
      <c r="T26" s="375">
        <f t="shared" si="10"/>
        <v>-2.56673620755693E-3</v>
      </c>
    </row>
    <row r="27" spans="1:20" s="342" customFormat="1" x14ac:dyDescent="0.25">
      <c r="A27" s="401" t="s">
        <v>246</v>
      </c>
      <c r="B27" s="237">
        <v>128</v>
      </c>
      <c r="C27" s="393">
        <f t="shared" si="0"/>
        <v>0.57520334336943335</v>
      </c>
      <c r="D27" s="237">
        <v>128</v>
      </c>
      <c r="E27" s="393">
        <f t="shared" si="1"/>
        <v>0.66809332428623625</v>
      </c>
      <c r="F27" s="237">
        <v>123</v>
      </c>
      <c r="G27" s="362">
        <f t="shared" si="2"/>
        <v>0.71205279610976036</v>
      </c>
      <c r="H27" s="237">
        <v>114</v>
      </c>
      <c r="I27" s="393">
        <f t="shared" si="3"/>
        <v>0.75054315623148338</v>
      </c>
      <c r="J27" s="237">
        <v>92</v>
      </c>
      <c r="K27" s="393">
        <f t="shared" si="4"/>
        <v>0.66168009205983891</v>
      </c>
      <c r="L27" s="237">
        <v>82</v>
      </c>
      <c r="M27" s="392">
        <f t="shared" si="5"/>
        <v>0.6276791181873852</v>
      </c>
      <c r="N27" s="26">
        <v>75</v>
      </c>
      <c r="O27" s="375">
        <f t="shared" si="6"/>
        <v>0.60318481582756955</v>
      </c>
      <c r="P27" s="392"/>
      <c r="Q27" s="322">
        <f t="shared" si="7"/>
        <v>-8.536585365853659</v>
      </c>
      <c r="R27" s="392">
        <f t="shared" si="8"/>
        <v>-2.4494302359815645E-2</v>
      </c>
      <c r="S27" s="375">
        <f t="shared" si="9"/>
        <v>-41.40625</v>
      </c>
      <c r="T27" s="375">
        <f t="shared" si="10"/>
        <v>2.7981472458136203E-2</v>
      </c>
    </row>
    <row r="28" spans="1:20" s="342" customFormat="1" x14ac:dyDescent="0.25">
      <c r="A28" s="401" t="s">
        <v>245</v>
      </c>
      <c r="B28" s="237">
        <v>789</v>
      </c>
      <c r="C28" s="393">
        <f t="shared" si="0"/>
        <v>3.5455893587381477</v>
      </c>
      <c r="D28" s="237">
        <v>677</v>
      </c>
      <c r="E28" s="393">
        <f t="shared" si="1"/>
        <v>3.5335873479826709</v>
      </c>
      <c r="F28" s="237">
        <v>580</v>
      </c>
      <c r="G28" s="362">
        <f t="shared" si="2"/>
        <v>3.3576473312492765</v>
      </c>
      <c r="H28" s="237">
        <v>426</v>
      </c>
      <c r="I28" s="393">
        <f t="shared" si="3"/>
        <v>2.8046612680229113</v>
      </c>
      <c r="J28" s="237">
        <v>394</v>
      </c>
      <c r="K28" s="393">
        <f t="shared" si="4"/>
        <v>2.8337169159953968</v>
      </c>
      <c r="L28" s="237">
        <v>351</v>
      </c>
      <c r="M28" s="392">
        <f t="shared" si="5"/>
        <v>2.6867728107777098</v>
      </c>
      <c r="N28" s="26">
        <v>405</v>
      </c>
      <c r="O28" s="375">
        <f t="shared" si="6"/>
        <v>3.2571980054688754</v>
      </c>
      <c r="P28" s="392"/>
      <c r="Q28" s="322">
        <f t="shared" si="7"/>
        <v>15.384615384615385</v>
      </c>
      <c r="R28" s="392">
        <f t="shared" si="8"/>
        <v>0.57042519469116559</v>
      </c>
      <c r="S28" s="375">
        <f t="shared" si="9"/>
        <v>-48.669201520912544</v>
      </c>
      <c r="T28" s="375">
        <f t="shared" si="10"/>
        <v>-0.28839135326927234</v>
      </c>
    </row>
    <row r="29" spans="1:20" s="342" customFormat="1" x14ac:dyDescent="0.25">
      <c r="A29" s="401" t="s">
        <v>244</v>
      </c>
      <c r="B29" s="237">
        <v>559</v>
      </c>
      <c r="C29" s="393">
        <f t="shared" si="0"/>
        <v>2.5120208511211972</v>
      </c>
      <c r="D29" s="237">
        <v>494</v>
      </c>
      <c r="E29" s="393">
        <f t="shared" si="1"/>
        <v>2.5784226734171929</v>
      </c>
      <c r="F29" s="237">
        <v>366</v>
      </c>
      <c r="G29" s="362">
        <f t="shared" si="2"/>
        <v>2.1187912469607504</v>
      </c>
      <c r="H29" s="237">
        <v>343</v>
      </c>
      <c r="I29" s="393">
        <f t="shared" si="3"/>
        <v>2.2582131805912171</v>
      </c>
      <c r="J29" s="237">
        <v>312</v>
      </c>
      <c r="K29" s="393">
        <f t="shared" si="4"/>
        <v>2.2439585730724971</v>
      </c>
      <c r="L29" s="237">
        <v>227</v>
      </c>
      <c r="M29" s="392">
        <f t="shared" si="5"/>
        <v>1.7375995101041029</v>
      </c>
      <c r="N29" s="26">
        <v>245</v>
      </c>
      <c r="O29" s="375">
        <f t="shared" si="6"/>
        <v>1.9704037317033938</v>
      </c>
      <c r="P29" s="392"/>
      <c r="Q29" s="322">
        <f t="shared" si="7"/>
        <v>7.929515418502203</v>
      </c>
      <c r="R29" s="392">
        <f t="shared" si="8"/>
        <v>0.23280422159929093</v>
      </c>
      <c r="S29" s="375">
        <f t="shared" si="9"/>
        <v>-56.171735241502688</v>
      </c>
      <c r="T29" s="375">
        <f t="shared" si="10"/>
        <v>-0.54161711941780344</v>
      </c>
    </row>
    <row r="30" spans="1:20" s="342" customFormat="1" x14ac:dyDescent="0.25">
      <c r="A30" s="401" t="s">
        <v>243</v>
      </c>
      <c r="B30" s="237">
        <v>86</v>
      </c>
      <c r="C30" s="393">
        <f t="shared" si="0"/>
        <v>0.38646474632633798</v>
      </c>
      <c r="D30" s="237">
        <v>61</v>
      </c>
      <c r="E30" s="393">
        <f t="shared" si="1"/>
        <v>0.31838822485515944</v>
      </c>
      <c r="F30" s="237">
        <v>50</v>
      </c>
      <c r="G30" s="362">
        <f t="shared" si="2"/>
        <v>0.28945235614217901</v>
      </c>
      <c r="H30" s="237">
        <v>49</v>
      </c>
      <c r="I30" s="393">
        <f t="shared" si="3"/>
        <v>0.32260188294160247</v>
      </c>
      <c r="J30" s="237">
        <v>39</v>
      </c>
      <c r="K30" s="393">
        <f t="shared" si="4"/>
        <v>0.28049482163406214</v>
      </c>
      <c r="L30" s="237">
        <v>36</v>
      </c>
      <c r="M30" s="392">
        <f t="shared" si="5"/>
        <v>0.27556644213104714</v>
      </c>
      <c r="N30" s="26">
        <v>32</v>
      </c>
      <c r="O30" s="375">
        <f t="shared" si="6"/>
        <v>0.25735885475309639</v>
      </c>
      <c r="P30" s="392"/>
      <c r="Q30" s="322">
        <f t="shared" si="7"/>
        <v>-11.111111111111111</v>
      </c>
      <c r="R30" s="392">
        <f t="shared" si="8"/>
        <v>-1.8207587377950751E-2</v>
      </c>
      <c r="S30" s="375">
        <f t="shared" si="9"/>
        <v>-62.790697674418603</v>
      </c>
      <c r="T30" s="375">
        <f t="shared" si="10"/>
        <v>-0.12910589157324159</v>
      </c>
    </row>
    <row r="31" spans="1:20" s="342" customFormat="1" x14ac:dyDescent="0.25">
      <c r="A31" s="401" t="s">
        <v>242</v>
      </c>
      <c r="B31" s="237">
        <v>49</v>
      </c>
      <c r="C31" s="393">
        <f t="shared" si="0"/>
        <v>0.2201950298836112</v>
      </c>
      <c r="D31" s="237">
        <v>54</v>
      </c>
      <c r="E31" s="393">
        <f t="shared" si="1"/>
        <v>0.28185187118325589</v>
      </c>
      <c r="F31" s="237">
        <v>59</v>
      </c>
      <c r="G31" s="362">
        <f t="shared" si="2"/>
        <v>0.34155378024777122</v>
      </c>
      <c r="H31" s="237">
        <v>50</v>
      </c>
      <c r="I31" s="393">
        <f t="shared" si="3"/>
        <v>0.32918559483836984</v>
      </c>
      <c r="J31" s="237">
        <v>44</v>
      </c>
      <c r="K31" s="393">
        <f t="shared" si="4"/>
        <v>0.31645569620253167</v>
      </c>
      <c r="L31" s="237">
        <v>44</v>
      </c>
      <c r="M31" s="392">
        <f t="shared" si="5"/>
        <v>0.33680342927127987</v>
      </c>
      <c r="N31" s="26">
        <v>58</v>
      </c>
      <c r="O31" s="375">
        <f t="shared" si="6"/>
        <v>0.46646292423998709</v>
      </c>
      <c r="P31" s="392"/>
      <c r="Q31" s="322">
        <f t="shared" si="7"/>
        <v>31.818181818181817</v>
      </c>
      <c r="R31" s="392">
        <f t="shared" si="8"/>
        <v>0.12965949496870721</v>
      </c>
      <c r="S31" s="375">
        <f t="shared" si="9"/>
        <v>18.367346938775512</v>
      </c>
      <c r="T31" s="375">
        <f t="shared" si="10"/>
        <v>0.24626789435637589</v>
      </c>
    </row>
    <row r="32" spans="1:20" s="342" customFormat="1" x14ac:dyDescent="0.25">
      <c r="A32" s="401" t="s">
        <v>241</v>
      </c>
      <c r="B32" s="237">
        <v>90</v>
      </c>
      <c r="C32" s="393">
        <f t="shared" si="0"/>
        <v>0.40443985080663281</v>
      </c>
      <c r="D32" s="237">
        <v>84</v>
      </c>
      <c r="E32" s="393">
        <f t="shared" si="1"/>
        <v>0.43843624406284254</v>
      </c>
      <c r="F32" s="237">
        <v>85</v>
      </c>
      <c r="G32" s="362">
        <f t="shared" si="2"/>
        <v>0.49206900544170429</v>
      </c>
      <c r="H32" s="237">
        <v>70</v>
      </c>
      <c r="I32" s="393">
        <f t="shared" si="3"/>
        <v>0.46085983277371778</v>
      </c>
      <c r="J32" s="237">
        <v>78</v>
      </c>
      <c r="K32" s="393">
        <f t="shared" si="4"/>
        <v>0.56098964326812428</v>
      </c>
      <c r="L32" s="237">
        <v>54</v>
      </c>
      <c r="M32" s="392">
        <f t="shared" si="5"/>
        <v>0.41334966319657074</v>
      </c>
      <c r="N32" s="26">
        <v>50</v>
      </c>
      <c r="O32" s="375">
        <f t="shared" si="6"/>
        <v>0.40212321055171302</v>
      </c>
      <c r="P32" s="392"/>
      <c r="Q32" s="322">
        <f t="shared" si="7"/>
        <v>-7.4074074074074066</v>
      </c>
      <c r="R32" s="392">
        <f t="shared" si="8"/>
        <v>-1.1226452644857721E-2</v>
      </c>
      <c r="S32" s="375">
        <f t="shared" si="9"/>
        <v>-44.444444444444443</v>
      </c>
      <c r="T32" s="375">
        <f t="shared" si="10"/>
        <v>-2.3166402549197884E-3</v>
      </c>
    </row>
    <row r="33" spans="1:20" s="342" customFormat="1" x14ac:dyDescent="0.25">
      <c r="A33" s="401" t="s">
        <v>240</v>
      </c>
      <c r="B33" s="237">
        <v>1176</v>
      </c>
      <c r="C33" s="393">
        <f t="shared" si="0"/>
        <v>5.284680717206669</v>
      </c>
      <c r="D33" s="237">
        <v>1194</v>
      </c>
      <c r="E33" s="393">
        <f t="shared" si="1"/>
        <v>6.232058040607547</v>
      </c>
      <c r="F33" s="237">
        <v>1192</v>
      </c>
      <c r="G33" s="362">
        <f t="shared" si="2"/>
        <v>6.9005441704295469</v>
      </c>
      <c r="H33" s="237">
        <v>1035</v>
      </c>
      <c r="I33" s="393">
        <f t="shared" si="3"/>
        <v>6.8141418131542562</v>
      </c>
      <c r="J33" s="237">
        <v>1028</v>
      </c>
      <c r="K33" s="393">
        <f t="shared" si="4"/>
        <v>7.3935558112773307</v>
      </c>
      <c r="L33" s="237">
        <v>1006</v>
      </c>
      <c r="M33" s="392">
        <f t="shared" si="5"/>
        <v>7.7005511328842617</v>
      </c>
      <c r="N33" s="26">
        <v>912</v>
      </c>
      <c r="O33" s="375">
        <f t="shared" si="6"/>
        <v>7.3347273604632459</v>
      </c>
      <c r="P33" s="392">
        <v>2</v>
      </c>
      <c r="Q33" s="322">
        <f t="shared" si="7"/>
        <v>-9.3439363817097423</v>
      </c>
      <c r="R33" s="392">
        <f t="shared" si="8"/>
        <v>-0.36582377242101582</v>
      </c>
      <c r="S33" s="375">
        <f t="shared" si="9"/>
        <v>-22.448979591836736</v>
      </c>
      <c r="T33" s="375">
        <f t="shared" si="10"/>
        <v>2.0500466432565769</v>
      </c>
    </row>
    <row r="34" spans="1:20" s="342" customFormat="1" x14ac:dyDescent="0.25">
      <c r="A34" s="401" t="s">
        <v>239</v>
      </c>
      <c r="B34" s="237">
        <v>396</v>
      </c>
      <c r="C34" s="393">
        <f t="shared" si="0"/>
        <v>1.7795353435491843</v>
      </c>
      <c r="D34" s="237">
        <v>334</v>
      </c>
      <c r="E34" s="393">
        <f t="shared" si="1"/>
        <v>1.7433060180593978</v>
      </c>
      <c r="F34" s="237">
        <v>305</v>
      </c>
      <c r="G34" s="362">
        <f t="shared" si="2"/>
        <v>1.765659372467292</v>
      </c>
      <c r="H34" s="237">
        <v>279</v>
      </c>
      <c r="I34" s="393">
        <f t="shared" si="3"/>
        <v>1.836855619198104</v>
      </c>
      <c r="J34" s="237">
        <v>222</v>
      </c>
      <c r="K34" s="393">
        <f t="shared" si="4"/>
        <v>1.5966628308400461</v>
      </c>
      <c r="L34" s="237">
        <v>181</v>
      </c>
      <c r="M34" s="392">
        <f t="shared" si="5"/>
        <v>1.3854868340477648</v>
      </c>
      <c r="N34" s="26">
        <v>167</v>
      </c>
      <c r="O34" s="375">
        <f t="shared" si="6"/>
        <v>1.3430915232427216</v>
      </c>
      <c r="P34" s="392"/>
      <c r="Q34" s="322">
        <f t="shared" si="7"/>
        <v>-7.7348066298342539</v>
      </c>
      <c r="R34" s="392">
        <f t="shared" si="8"/>
        <v>-4.2395310805043218E-2</v>
      </c>
      <c r="S34" s="375">
        <f t="shared" si="9"/>
        <v>-57.828282828282831</v>
      </c>
      <c r="T34" s="375">
        <f t="shared" si="10"/>
        <v>-0.43644382030646267</v>
      </c>
    </row>
    <row r="35" spans="1:20" s="342" customFormat="1" x14ac:dyDescent="0.25">
      <c r="A35" s="401" t="s">
        <v>238</v>
      </c>
      <c r="B35" s="237">
        <v>24</v>
      </c>
      <c r="C35" s="393">
        <f t="shared" si="0"/>
        <v>0.10785062688176875</v>
      </c>
      <c r="D35" s="237">
        <v>38</v>
      </c>
      <c r="E35" s="393">
        <f t="shared" si="1"/>
        <v>0.19834020564747637</v>
      </c>
      <c r="F35" s="237">
        <v>55</v>
      </c>
      <c r="G35" s="362">
        <f t="shared" si="2"/>
        <v>0.31839759175639692</v>
      </c>
      <c r="H35" s="237">
        <v>54</v>
      </c>
      <c r="I35" s="393">
        <f t="shared" si="3"/>
        <v>0.35552044242543945</v>
      </c>
      <c r="J35" s="237">
        <v>83</v>
      </c>
      <c r="K35" s="393">
        <f t="shared" si="4"/>
        <v>0.59695051783659381</v>
      </c>
      <c r="L35" s="237">
        <v>102</v>
      </c>
      <c r="M35" s="392">
        <f t="shared" si="5"/>
        <v>0.78077158603796692</v>
      </c>
      <c r="N35" s="26">
        <v>93</v>
      </c>
      <c r="O35" s="375">
        <f t="shared" si="6"/>
        <v>0.74794917162618624</v>
      </c>
      <c r="P35" s="392"/>
      <c r="Q35" s="322">
        <f t="shared" si="7"/>
        <v>-8.8235294117647065</v>
      </c>
      <c r="R35" s="392">
        <f t="shared" si="8"/>
        <v>-3.2822414411780687E-2</v>
      </c>
      <c r="S35" s="375">
        <f t="shared" si="9"/>
        <v>287.5</v>
      </c>
      <c r="T35" s="375">
        <f t="shared" si="10"/>
        <v>0.64009854474441752</v>
      </c>
    </row>
    <row r="36" spans="1:20" s="342" customFormat="1" x14ac:dyDescent="0.25">
      <c r="A36" s="401" t="s">
        <v>237</v>
      </c>
      <c r="B36" s="237">
        <v>1258</v>
      </c>
      <c r="C36" s="393">
        <f t="shared" si="0"/>
        <v>5.6531703590527123</v>
      </c>
      <c r="D36" s="237">
        <v>1077</v>
      </c>
      <c r="E36" s="393">
        <f t="shared" si="1"/>
        <v>5.6213789863771595</v>
      </c>
      <c r="F36" s="237">
        <v>923</v>
      </c>
      <c r="G36" s="362">
        <f t="shared" si="2"/>
        <v>5.3432904943846244</v>
      </c>
      <c r="H36" s="237">
        <v>732</v>
      </c>
      <c r="I36" s="393">
        <f t="shared" si="3"/>
        <v>4.8192771084337354</v>
      </c>
      <c r="J36" s="237">
        <v>648</v>
      </c>
      <c r="K36" s="393">
        <f t="shared" si="4"/>
        <v>4.6605293440736482</v>
      </c>
      <c r="L36" s="237">
        <v>573</v>
      </c>
      <c r="M36" s="392">
        <f t="shared" si="5"/>
        <v>4.3860992039191675</v>
      </c>
      <c r="N36" s="26">
        <v>533</v>
      </c>
      <c r="O36" s="375">
        <f t="shared" si="6"/>
        <v>4.2866334244812609</v>
      </c>
      <c r="P36" s="392"/>
      <c r="Q36" s="322">
        <f t="shared" si="7"/>
        <v>-6.9808027923211169</v>
      </c>
      <c r="R36" s="392">
        <f t="shared" si="8"/>
        <v>-9.9465779437906576E-2</v>
      </c>
      <c r="S36" s="375">
        <f t="shared" si="9"/>
        <v>-57.631160572337045</v>
      </c>
      <c r="T36" s="375">
        <f t="shared" si="10"/>
        <v>-1.3665369345714513</v>
      </c>
    </row>
    <row r="37" spans="1:20" s="342" customFormat="1" x14ac:dyDescent="0.25">
      <c r="A37" s="401" t="s">
        <v>236</v>
      </c>
      <c r="B37" s="237">
        <v>337</v>
      </c>
      <c r="C37" s="393">
        <f t="shared" si="0"/>
        <v>1.5144025524648361</v>
      </c>
      <c r="D37" s="237">
        <v>286</v>
      </c>
      <c r="E37" s="393">
        <f t="shared" si="1"/>
        <v>1.4927710214520591</v>
      </c>
      <c r="F37" s="237">
        <v>242</v>
      </c>
      <c r="G37" s="362">
        <f t="shared" si="2"/>
        <v>1.4009494037281462</v>
      </c>
      <c r="H37" s="237">
        <v>246</v>
      </c>
      <c r="I37" s="393">
        <f t="shared" si="3"/>
        <v>1.6195931266047798</v>
      </c>
      <c r="J37" s="237">
        <v>228</v>
      </c>
      <c r="K37" s="393">
        <f t="shared" si="4"/>
        <v>1.6398158803222096</v>
      </c>
      <c r="L37" s="237">
        <v>213</v>
      </c>
      <c r="M37" s="392">
        <f t="shared" si="5"/>
        <v>1.6304347826086956</v>
      </c>
      <c r="N37" s="26">
        <v>175</v>
      </c>
      <c r="O37" s="375">
        <f t="shared" si="6"/>
        <v>1.4074312369309956</v>
      </c>
      <c r="P37" s="392"/>
      <c r="Q37" s="322">
        <f t="shared" si="7"/>
        <v>-17.84037558685446</v>
      </c>
      <c r="R37" s="392">
        <f t="shared" si="8"/>
        <v>-0.22300354567769998</v>
      </c>
      <c r="S37" s="375">
        <f t="shared" si="9"/>
        <v>-48.071216617210681</v>
      </c>
      <c r="T37" s="375">
        <f t="shared" si="10"/>
        <v>-0.10697131553384054</v>
      </c>
    </row>
    <row r="38" spans="1:20" s="342" customFormat="1" x14ac:dyDescent="0.25">
      <c r="A38" s="401" t="s">
        <v>235</v>
      </c>
      <c r="B38" s="237">
        <v>237</v>
      </c>
      <c r="C38" s="393">
        <f t="shared" si="0"/>
        <v>1.0650249404574663</v>
      </c>
      <c r="D38" s="237">
        <v>224</v>
      </c>
      <c r="E38" s="393">
        <f t="shared" si="1"/>
        <v>1.1691633175009133</v>
      </c>
      <c r="F38" s="237">
        <v>239</v>
      </c>
      <c r="G38" s="362">
        <f t="shared" si="2"/>
        <v>1.3835822623596157</v>
      </c>
      <c r="H38" s="237">
        <v>190</v>
      </c>
      <c r="I38" s="393">
        <f t="shared" si="3"/>
        <v>1.2509052603858055</v>
      </c>
      <c r="J38" s="237">
        <v>176</v>
      </c>
      <c r="K38" s="393">
        <f t="shared" si="4"/>
        <v>1.2658227848101267</v>
      </c>
      <c r="L38" s="237">
        <v>179</v>
      </c>
      <c r="M38" s="392">
        <f t="shared" si="5"/>
        <v>1.3701775872627067</v>
      </c>
      <c r="N38" s="26">
        <v>179</v>
      </c>
      <c r="O38" s="375">
        <f t="shared" si="6"/>
        <v>1.4396010937751327</v>
      </c>
      <c r="P38" s="392"/>
      <c r="Q38" s="322">
        <f t="shared" si="7"/>
        <v>0</v>
      </c>
      <c r="R38" s="392">
        <f t="shared" si="8"/>
        <v>6.9423506512426014E-2</v>
      </c>
      <c r="S38" s="375">
        <f t="shared" si="9"/>
        <v>-24.472573839662449</v>
      </c>
      <c r="T38" s="375">
        <f t="shared" si="10"/>
        <v>0.37457615331766636</v>
      </c>
    </row>
    <row r="39" spans="1:20" s="342" customFormat="1" x14ac:dyDescent="0.25">
      <c r="A39" s="401" t="s">
        <v>234</v>
      </c>
      <c r="B39" s="237">
        <v>39</v>
      </c>
      <c r="C39" s="393">
        <f t="shared" si="0"/>
        <v>0.1752572686828742</v>
      </c>
      <c r="D39" s="237">
        <v>40</v>
      </c>
      <c r="E39" s="393">
        <f t="shared" si="1"/>
        <v>0.20877916383944881</v>
      </c>
      <c r="F39" s="237">
        <v>35</v>
      </c>
      <c r="G39" s="362">
        <f t="shared" si="2"/>
        <v>0.2026166492995253</v>
      </c>
      <c r="H39" s="237">
        <v>26</v>
      </c>
      <c r="I39" s="393">
        <f t="shared" si="3"/>
        <v>0.17117650931595232</v>
      </c>
      <c r="J39" s="237">
        <v>19</v>
      </c>
      <c r="K39" s="393">
        <f t="shared" si="4"/>
        <v>0.13665132336018412</v>
      </c>
      <c r="L39" s="237">
        <v>23</v>
      </c>
      <c r="M39" s="392">
        <f t="shared" si="5"/>
        <v>0.17605633802816903</v>
      </c>
      <c r="N39" s="26">
        <v>18</v>
      </c>
      <c r="O39" s="375">
        <f t="shared" si="6"/>
        <v>0.14476435579861671</v>
      </c>
      <c r="P39" s="392"/>
      <c r="Q39" s="322">
        <f t="shared" si="7"/>
        <v>-21.739130434782609</v>
      </c>
      <c r="R39" s="392">
        <f t="shared" si="8"/>
        <v>-3.1291982229552318E-2</v>
      </c>
      <c r="S39" s="375">
        <f t="shared" si="9"/>
        <v>-53.846153846153847</v>
      </c>
      <c r="T39" s="375">
        <f t="shared" si="10"/>
        <v>-3.0492912884257484E-2</v>
      </c>
    </row>
    <row r="40" spans="1:20" s="342" customFormat="1" x14ac:dyDescent="0.25">
      <c r="A40" s="401" t="s">
        <v>233</v>
      </c>
      <c r="B40" s="237">
        <v>389</v>
      </c>
      <c r="C40" s="393">
        <f t="shared" si="0"/>
        <v>1.7480789107086683</v>
      </c>
      <c r="D40" s="237">
        <v>248</v>
      </c>
      <c r="E40" s="393">
        <f t="shared" si="1"/>
        <v>1.2944308158045825</v>
      </c>
      <c r="F40" s="237">
        <v>236</v>
      </c>
      <c r="G40" s="362">
        <f t="shared" si="2"/>
        <v>1.3662151209910849</v>
      </c>
      <c r="H40" s="237">
        <v>200</v>
      </c>
      <c r="I40" s="393">
        <f t="shared" si="3"/>
        <v>1.3167423793534794</v>
      </c>
      <c r="J40" s="237">
        <v>132</v>
      </c>
      <c r="K40" s="393">
        <f t="shared" si="4"/>
        <v>0.949367088607595</v>
      </c>
      <c r="L40" s="237">
        <v>94</v>
      </c>
      <c r="M40" s="392">
        <f t="shared" si="5"/>
        <v>0.71953459889773419</v>
      </c>
      <c r="N40" s="26">
        <v>77</v>
      </c>
      <c r="O40" s="375">
        <f t="shared" si="6"/>
        <v>0.6192697442496381</v>
      </c>
      <c r="P40" s="392"/>
      <c r="Q40" s="322">
        <f t="shared" si="7"/>
        <v>-18.085106382978726</v>
      </c>
      <c r="R40" s="392">
        <f t="shared" si="8"/>
        <v>-0.10026485464809609</v>
      </c>
      <c r="S40" s="375">
        <f t="shared" si="9"/>
        <v>-80.205655526992288</v>
      </c>
      <c r="T40" s="375">
        <f t="shared" si="10"/>
        <v>-1.1288091664590301</v>
      </c>
    </row>
    <row r="41" spans="1:20" s="342" customFormat="1" x14ac:dyDescent="0.25">
      <c r="A41" s="401" t="s">
        <v>232</v>
      </c>
      <c r="B41" s="237">
        <v>40</v>
      </c>
      <c r="C41" s="393">
        <f t="shared" ref="C41:C70" si="11">B41/B$70*100</f>
        <v>0.17975104480294793</v>
      </c>
      <c r="D41" s="237">
        <v>48</v>
      </c>
      <c r="E41" s="393">
        <f t="shared" ref="E41:E70" si="12">D41/D$70*100</f>
        <v>0.25053499660733858</v>
      </c>
      <c r="F41" s="237">
        <v>46</v>
      </c>
      <c r="G41" s="362">
        <f t="shared" ref="G41:G70" si="13">F41/F$70*100</f>
        <v>0.26629616765080466</v>
      </c>
      <c r="H41" s="237">
        <v>53</v>
      </c>
      <c r="I41" s="393">
        <f t="shared" ref="I41:I70" si="14">H41/H$70*100</f>
        <v>0.34893673052867208</v>
      </c>
      <c r="J41" s="237">
        <v>65</v>
      </c>
      <c r="K41" s="393">
        <f t="shared" ref="K41:K70" si="15">J41/J$70*100</f>
        <v>0.46749136939010355</v>
      </c>
      <c r="L41" s="237">
        <v>68</v>
      </c>
      <c r="M41" s="392">
        <f t="shared" ref="M41:M70" si="16">L41/L$70*100</f>
        <v>0.52051439069197791</v>
      </c>
      <c r="N41" s="26">
        <v>48</v>
      </c>
      <c r="O41" s="375">
        <f t="shared" ref="O41:O70" si="17">N41/N$70*100</f>
        <v>0.38603828212964453</v>
      </c>
      <c r="P41" s="392"/>
      <c r="Q41" s="322">
        <f t="shared" ref="Q41:Q70" si="18">(N41-L41)/L41*100</f>
        <v>-29.411764705882355</v>
      </c>
      <c r="R41" s="392">
        <f t="shared" ref="R41:R70" si="19">O41-M41</f>
        <v>-0.13447610856233339</v>
      </c>
      <c r="S41" s="375">
        <f t="shared" ref="S41:S70" si="20">(N41-B41)/B41*100</f>
        <v>20</v>
      </c>
      <c r="T41" s="375">
        <f t="shared" ref="T41:T70" si="21">O41-C41</f>
        <v>0.2062872373266966</v>
      </c>
    </row>
    <row r="42" spans="1:20" s="342" customFormat="1" x14ac:dyDescent="0.25">
      <c r="A42" s="401" t="s">
        <v>231</v>
      </c>
      <c r="B42" s="237">
        <v>84</v>
      </c>
      <c r="C42" s="393">
        <f t="shared" si="11"/>
        <v>0.37747719408619063</v>
      </c>
      <c r="D42" s="237">
        <v>73</v>
      </c>
      <c r="E42" s="393">
        <f t="shared" si="12"/>
        <v>0.38102197400699411</v>
      </c>
      <c r="F42" s="237">
        <v>56</v>
      </c>
      <c r="G42" s="362">
        <f t="shared" si="13"/>
        <v>0.32418663887924049</v>
      </c>
      <c r="H42" s="237">
        <v>47</v>
      </c>
      <c r="I42" s="393">
        <f t="shared" si="14"/>
        <v>0.30943445914806766</v>
      </c>
      <c r="J42" s="237">
        <v>40</v>
      </c>
      <c r="K42" s="393">
        <f t="shared" si="15"/>
        <v>0.28768699654775604</v>
      </c>
      <c r="L42" s="237">
        <v>39</v>
      </c>
      <c r="M42" s="392">
        <f t="shared" si="16"/>
        <v>0.29853031230863442</v>
      </c>
      <c r="N42" s="26">
        <v>46</v>
      </c>
      <c r="O42" s="375">
        <f t="shared" si="17"/>
        <v>0.36995335370757598</v>
      </c>
      <c r="P42" s="392"/>
      <c r="Q42" s="322">
        <f t="shared" si="18"/>
        <v>17.948717948717949</v>
      </c>
      <c r="R42" s="392">
        <f t="shared" si="19"/>
        <v>7.1423041398941567E-2</v>
      </c>
      <c r="S42" s="375">
        <f t="shared" si="20"/>
        <v>-45.238095238095241</v>
      </c>
      <c r="T42" s="375">
        <f t="shared" si="21"/>
        <v>-7.5238403786146435E-3</v>
      </c>
    </row>
    <row r="43" spans="1:20" s="342" customFormat="1" x14ac:dyDescent="0.25">
      <c r="A43" s="401" t="s">
        <v>230</v>
      </c>
      <c r="B43" s="237">
        <v>318</v>
      </c>
      <c r="C43" s="393">
        <f t="shared" si="11"/>
        <v>1.429020806183436</v>
      </c>
      <c r="D43" s="237">
        <v>271</v>
      </c>
      <c r="E43" s="393">
        <f t="shared" si="12"/>
        <v>1.4144788350122659</v>
      </c>
      <c r="F43" s="237">
        <v>256</v>
      </c>
      <c r="G43" s="362">
        <f t="shared" si="13"/>
        <v>1.4819960634479565</v>
      </c>
      <c r="H43" s="237">
        <v>219</v>
      </c>
      <c r="I43" s="393">
        <f t="shared" si="14"/>
        <v>1.4418329053920602</v>
      </c>
      <c r="J43" s="237">
        <v>185</v>
      </c>
      <c r="K43" s="393">
        <f t="shared" si="15"/>
        <v>1.3305523590333717</v>
      </c>
      <c r="L43" s="237">
        <v>149</v>
      </c>
      <c r="M43" s="392">
        <f t="shared" si="16"/>
        <v>1.1405388854868339</v>
      </c>
      <c r="N43" s="26">
        <v>136</v>
      </c>
      <c r="O43" s="375">
        <f t="shared" si="17"/>
        <v>1.0937751327006595</v>
      </c>
      <c r="P43" s="392"/>
      <c r="Q43" s="322">
        <f t="shared" si="18"/>
        <v>-8.724832214765101</v>
      </c>
      <c r="R43" s="392">
        <f t="shared" si="19"/>
        <v>-4.6763752786174395E-2</v>
      </c>
      <c r="S43" s="375">
        <f t="shared" si="20"/>
        <v>-57.232704402515722</v>
      </c>
      <c r="T43" s="375">
        <f t="shared" si="21"/>
        <v>-0.33524567348277645</v>
      </c>
    </row>
    <row r="44" spans="1:20" s="342" customFormat="1" x14ac:dyDescent="0.25">
      <c r="A44" s="401" t="s">
        <v>229</v>
      </c>
      <c r="B44" s="237">
        <v>1258</v>
      </c>
      <c r="C44" s="393">
        <f t="shared" si="11"/>
        <v>5.6531703590527123</v>
      </c>
      <c r="D44" s="237">
        <v>1102</v>
      </c>
      <c r="E44" s="393">
        <f t="shared" si="12"/>
        <v>5.7518659637768152</v>
      </c>
      <c r="F44" s="237">
        <v>952</v>
      </c>
      <c r="G44" s="362">
        <f t="shared" si="13"/>
        <v>5.511172860947088</v>
      </c>
      <c r="H44" s="237">
        <v>905</v>
      </c>
      <c r="I44" s="393">
        <f t="shared" si="14"/>
        <v>5.9582592665744949</v>
      </c>
      <c r="J44" s="237">
        <v>784</v>
      </c>
      <c r="K44" s="393">
        <f t="shared" si="15"/>
        <v>5.6386651323360182</v>
      </c>
      <c r="L44" s="237">
        <v>831</v>
      </c>
      <c r="M44" s="392">
        <f t="shared" si="16"/>
        <v>6.3609920391916726</v>
      </c>
      <c r="N44" s="26">
        <v>759</v>
      </c>
      <c r="O44" s="375">
        <f t="shared" si="17"/>
        <v>6.1042303361750037</v>
      </c>
      <c r="P44" s="392">
        <v>3</v>
      </c>
      <c r="Q44" s="322">
        <f t="shared" si="18"/>
        <v>-8.6642599277978327</v>
      </c>
      <c r="R44" s="392">
        <f t="shared" si="19"/>
        <v>-0.2567617030166689</v>
      </c>
      <c r="S44" s="375">
        <f t="shared" si="20"/>
        <v>-39.666136724960253</v>
      </c>
      <c r="T44" s="375">
        <f t="shared" si="21"/>
        <v>0.4510599771222914</v>
      </c>
    </row>
    <row r="45" spans="1:20" s="342" customFormat="1" x14ac:dyDescent="0.25">
      <c r="A45" s="401" t="s">
        <v>228</v>
      </c>
      <c r="B45" s="237">
        <v>32</v>
      </c>
      <c r="C45" s="393">
        <f t="shared" si="11"/>
        <v>0.14380083584235834</v>
      </c>
      <c r="D45" s="237">
        <v>29</v>
      </c>
      <c r="E45" s="393">
        <f t="shared" si="12"/>
        <v>0.15136489378360041</v>
      </c>
      <c r="F45" s="237">
        <v>39</v>
      </c>
      <c r="G45" s="362">
        <f t="shared" si="13"/>
        <v>0.22577283779089963</v>
      </c>
      <c r="H45" s="237">
        <v>34</v>
      </c>
      <c r="I45" s="393">
        <f t="shared" si="14"/>
        <v>0.22384620449009152</v>
      </c>
      <c r="J45" s="237">
        <v>32</v>
      </c>
      <c r="K45" s="393">
        <f t="shared" si="15"/>
        <v>0.23014959723820483</v>
      </c>
      <c r="L45" s="237">
        <v>28</v>
      </c>
      <c r="M45" s="392">
        <f t="shared" si="16"/>
        <v>0.21432945499081446</v>
      </c>
      <c r="N45" s="26">
        <v>16</v>
      </c>
      <c r="O45" s="375">
        <f t="shared" si="17"/>
        <v>0.12867942737654819</v>
      </c>
      <c r="P45" s="392"/>
      <c r="Q45" s="322">
        <f t="shared" si="18"/>
        <v>-42.857142857142854</v>
      </c>
      <c r="R45" s="392">
        <f t="shared" si="19"/>
        <v>-8.5650027614266266E-2</v>
      </c>
      <c r="S45" s="375">
        <f t="shared" si="20"/>
        <v>-50</v>
      </c>
      <c r="T45" s="375">
        <f t="shared" si="21"/>
        <v>-1.5121408465810143E-2</v>
      </c>
    </row>
    <row r="46" spans="1:20" s="342" customFormat="1" x14ac:dyDescent="0.25">
      <c r="A46" s="401" t="s">
        <v>227</v>
      </c>
      <c r="B46" s="237">
        <v>283</v>
      </c>
      <c r="C46" s="393">
        <f t="shared" si="11"/>
        <v>1.2717386419808565</v>
      </c>
      <c r="D46" s="237">
        <v>259</v>
      </c>
      <c r="E46" s="393">
        <f t="shared" si="12"/>
        <v>1.351845085860431</v>
      </c>
      <c r="F46" s="237">
        <v>235</v>
      </c>
      <c r="G46" s="362">
        <f t="shared" si="13"/>
        <v>1.3604260738682412</v>
      </c>
      <c r="H46" s="237">
        <v>241</v>
      </c>
      <c r="I46" s="393">
        <f t="shared" si="14"/>
        <v>1.5866745671209426</v>
      </c>
      <c r="J46" s="237">
        <v>203</v>
      </c>
      <c r="K46" s="393">
        <f t="shared" si="15"/>
        <v>1.4600115074798619</v>
      </c>
      <c r="L46" s="237">
        <v>223</v>
      </c>
      <c r="M46" s="392">
        <f t="shared" si="16"/>
        <v>1.7069810165339865</v>
      </c>
      <c r="N46" s="26">
        <v>201</v>
      </c>
      <c r="O46" s="375">
        <f t="shared" si="17"/>
        <v>1.6165353064178865</v>
      </c>
      <c r="P46" s="392"/>
      <c r="Q46" s="322">
        <f t="shared" si="18"/>
        <v>-9.8654708520179373</v>
      </c>
      <c r="R46" s="392">
        <f t="shared" si="19"/>
        <v>-9.0445710116100031E-2</v>
      </c>
      <c r="S46" s="375">
        <f t="shared" si="20"/>
        <v>-28.975265017667844</v>
      </c>
      <c r="T46" s="375">
        <f t="shared" si="21"/>
        <v>0.34479666443702994</v>
      </c>
    </row>
    <row r="47" spans="1:20" s="342" customFormat="1" x14ac:dyDescent="0.25">
      <c r="A47" s="401" t="s">
        <v>226</v>
      </c>
      <c r="B47" s="237">
        <v>227</v>
      </c>
      <c r="C47" s="393">
        <f t="shared" si="11"/>
        <v>1.0200871792567294</v>
      </c>
      <c r="D47" s="237">
        <v>200</v>
      </c>
      <c r="E47" s="393">
        <f t="shared" si="12"/>
        <v>1.0438958191972441</v>
      </c>
      <c r="F47" s="237">
        <v>176</v>
      </c>
      <c r="G47" s="362">
        <f t="shared" si="13"/>
        <v>1.0188722936204702</v>
      </c>
      <c r="H47" s="237">
        <v>151</v>
      </c>
      <c r="I47" s="393">
        <f t="shared" si="14"/>
        <v>0.99414049641187696</v>
      </c>
      <c r="J47" s="237">
        <v>146</v>
      </c>
      <c r="K47" s="393">
        <f t="shared" si="15"/>
        <v>1.0500575373993095</v>
      </c>
      <c r="L47" s="237">
        <v>142</v>
      </c>
      <c r="M47" s="392">
        <f t="shared" si="16"/>
        <v>1.0869565217391304</v>
      </c>
      <c r="N47" s="26">
        <v>124</v>
      </c>
      <c r="O47" s="375">
        <f t="shared" si="17"/>
        <v>0.99726556216824835</v>
      </c>
      <c r="P47" s="392"/>
      <c r="Q47" s="322">
        <f t="shared" si="18"/>
        <v>-12.676056338028168</v>
      </c>
      <c r="R47" s="392">
        <f t="shared" si="19"/>
        <v>-8.9690959570882023E-2</v>
      </c>
      <c r="S47" s="375">
        <f t="shared" si="20"/>
        <v>-45.374449339207047</v>
      </c>
      <c r="T47" s="375">
        <f t="shared" si="21"/>
        <v>-2.2821617088481072E-2</v>
      </c>
    </row>
    <row r="48" spans="1:20" s="342" customFormat="1" x14ac:dyDescent="0.25">
      <c r="A48" s="401" t="s">
        <v>225</v>
      </c>
      <c r="B48" s="237">
        <v>316</v>
      </c>
      <c r="C48" s="393">
        <f t="shared" si="11"/>
        <v>1.4200332539432885</v>
      </c>
      <c r="D48" s="237">
        <v>310</v>
      </c>
      <c r="E48" s="393">
        <f t="shared" si="12"/>
        <v>1.6180385197557285</v>
      </c>
      <c r="F48" s="237">
        <v>267</v>
      </c>
      <c r="G48" s="362">
        <f t="shared" si="13"/>
        <v>1.5456755817992358</v>
      </c>
      <c r="H48" s="237">
        <v>244</v>
      </c>
      <c r="I48" s="393">
        <f t="shared" si="14"/>
        <v>1.6064257028112447</v>
      </c>
      <c r="J48" s="237">
        <v>228</v>
      </c>
      <c r="K48" s="393">
        <f t="shared" si="15"/>
        <v>1.6398158803222096</v>
      </c>
      <c r="L48" s="237">
        <v>185</v>
      </c>
      <c r="M48" s="392">
        <f t="shared" si="16"/>
        <v>1.4161053276178812</v>
      </c>
      <c r="N48" s="26">
        <v>163</v>
      </c>
      <c r="O48" s="375">
        <f t="shared" si="17"/>
        <v>1.3109216663985845</v>
      </c>
      <c r="P48" s="392"/>
      <c r="Q48" s="322">
        <f t="shared" si="18"/>
        <v>-11.891891891891893</v>
      </c>
      <c r="R48" s="392">
        <f t="shared" si="19"/>
        <v>-0.10518366121929668</v>
      </c>
      <c r="S48" s="375">
        <f t="shared" si="20"/>
        <v>-48.417721518987342</v>
      </c>
      <c r="T48" s="375">
        <f t="shared" si="21"/>
        <v>-0.10911158754470396</v>
      </c>
    </row>
    <row r="49" spans="1:20" s="342" customFormat="1" x14ac:dyDescent="0.25">
      <c r="A49" s="401" t="s">
        <v>224</v>
      </c>
      <c r="B49" s="237">
        <v>502</v>
      </c>
      <c r="C49" s="393">
        <f t="shared" si="11"/>
        <v>2.2558756122769963</v>
      </c>
      <c r="D49" s="237">
        <v>447</v>
      </c>
      <c r="E49" s="393">
        <f t="shared" si="12"/>
        <v>2.3331071559058407</v>
      </c>
      <c r="F49" s="237">
        <v>416</v>
      </c>
      <c r="G49" s="362">
        <f t="shared" si="13"/>
        <v>2.4082436031029291</v>
      </c>
      <c r="H49" s="237">
        <v>389</v>
      </c>
      <c r="I49" s="393">
        <f t="shared" si="14"/>
        <v>2.5610639278425178</v>
      </c>
      <c r="J49" s="237">
        <v>327</v>
      </c>
      <c r="K49" s="393">
        <f t="shared" si="15"/>
        <v>2.3518411967779058</v>
      </c>
      <c r="L49" s="237">
        <v>319</v>
      </c>
      <c r="M49" s="392">
        <f t="shared" si="16"/>
        <v>2.4418248622167789</v>
      </c>
      <c r="N49" s="26">
        <v>343</v>
      </c>
      <c r="O49" s="375">
        <f t="shared" si="17"/>
        <v>2.7585652243847516</v>
      </c>
      <c r="P49" s="392"/>
      <c r="Q49" s="322">
        <f t="shared" si="18"/>
        <v>7.523510971786834</v>
      </c>
      <c r="R49" s="392">
        <f t="shared" si="19"/>
        <v>0.31674036216797274</v>
      </c>
      <c r="S49" s="375">
        <f t="shared" si="20"/>
        <v>-31.673306772908365</v>
      </c>
      <c r="T49" s="375">
        <f t="shared" si="21"/>
        <v>0.50268961210775531</v>
      </c>
    </row>
    <row r="50" spans="1:20" s="342" customFormat="1" x14ac:dyDescent="0.25">
      <c r="A50" s="401" t="s">
        <v>223</v>
      </c>
      <c r="B50" s="237">
        <v>359</v>
      </c>
      <c r="C50" s="393">
        <f t="shared" si="11"/>
        <v>1.6132656271064576</v>
      </c>
      <c r="D50" s="237">
        <v>302</v>
      </c>
      <c r="E50" s="393">
        <f t="shared" si="12"/>
        <v>1.5762826869878386</v>
      </c>
      <c r="F50" s="237">
        <v>231</v>
      </c>
      <c r="G50" s="362">
        <f t="shared" si="13"/>
        <v>1.337269885376867</v>
      </c>
      <c r="H50" s="237">
        <v>235</v>
      </c>
      <c r="I50" s="393">
        <f t="shared" si="14"/>
        <v>1.5471722957403384</v>
      </c>
      <c r="J50" s="237">
        <v>215</v>
      </c>
      <c r="K50" s="393">
        <f t="shared" si="15"/>
        <v>1.5463176064441888</v>
      </c>
      <c r="L50" s="237">
        <v>178</v>
      </c>
      <c r="M50" s="392">
        <f t="shared" si="16"/>
        <v>1.3625229638701777</v>
      </c>
      <c r="N50" s="26">
        <v>183</v>
      </c>
      <c r="O50" s="375">
        <f t="shared" si="17"/>
        <v>1.4717709506192698</v>
      </c>
      <c r="P50" s="392"/>
      <c r="Q50" s="322">
        <f t="shared" si="18"/>
        <v>2.8089887640449436</v>
      </c>
      <c r="R50" s="392">
        <f t="shared" si="19"/>
        <v>0.10924798674909209</v>
      </c>
      <c r="S50" s="375">
        <f t="shared" si="20"/>
        <v>-49.025069637883007</v>
      </c>
      <c r="T50" s="375">
        <f t="shared" si="21"/>
        <v>-0.14149467648718783</v>
      </c>
    </row>
    <row r="51" spans="1:20" s="342" customFormat="1" x14ac:dyDescent="0.25">
      <c r="A51" s="401" t="s">
        <v>222</v>
      </c>
      <c r="B51" s="237">
        <v>167</v>
      </c>
      <c r="C51" s="393">
        <f t="shared" si="11"/>
        <v>0.75046061205230752</v>
      </c>
      <c r="D51" s="237">
        <v>113</v>
      </c>
      <c r="E51" s="393">
        <f t="shared" si="12"/>
        <v>0.58980113784644295</v>
      </c>
      <c r="F51" s="237">
        <v>121</v>
      </c>
      <c r="G51" s="362">
        <f t="shared" si="13"/>
        <v>0.70047470186407312</v>
      </c>
      <c r="H51" s="237">
        <v>99</v>
      </c>
      <c r="I51" s="393">
        <f t="shared" si="14"/>
        <v>0.65178747777997237</v>
      </c>
      <c r="J51" s="237">
        <v>86</v>
      </c>
      <c r="K51" s="393">
        <f t="shared" si="15"/>
        <v>0.61852704257767543</v>
      </c>
      <c r="L51" s="237">
        <v>80</v>
      </c>
      <c r="M51" s="392">
        <f t="shared" si="16"/>
        <v>0.61236987140232702</v>
      </c>
      <c r="N51" s="26">
        <v>82</v>
      </c>
      <c r="O51" s="375">
        <f t="shared" si="17"/>
        <v>0.65948206530480946</v>
      </c>
      <c r="P51" s="392"/>
      <c r="Q51" s="322">
        <f t="shared" si="18"/>
        <v>2.5</v>
      </c>
      <c r="R51" s="392">
        <f t="shared" si="19"/>
        <v>4.7112193902482447E-2</v>
      </c>
      <c r="S51" s="375">
        <f t="shared" si="20"/>
        <v>-50.898203592814376</v>
      </c>
      <c r="T51" s="375">
        <f t="shared" si="21"/>
        <v>-9.0978546747498057E-2</v>
      </c>
    </row>
    <row r="52" spans="1:20" s="342" customFormat="1" x14ac:dyDescent="0.25">
      <c r="A52" s="401" t="s">
        <v>221</v>
      </c>
      <c r="B52" s="237">
        <v>42</v>
      </c>
      <c r="C52" s="393">
        <f t="shared" si="11"/>
        <v>0.18873859704309531</v>
      </c>
      <c r="D52" s="237">
        <v>28</v>
      </c>
      <c r="E52" s="393">
        <f t="shared" si="12"/>
        <v>0.14614541468761416</v>
      </c>
      <c r="F52" s="237">
        <v>36</v>
      </c>
      <c r="G52" s="362">
        <f t="shared" si="13"/>
        <v>0.20840569642236886</v>
      </c>
      <c r="H52" s="237">
        <v>19</v>
      </c>
      <c r="I52" s="393">
        <f t="shared" si="14"/>
        <v>0.12509052603858054</v>
      </c>
      <c r="J52" s="237">
        <v>17</v>
      </c>
      <c r="K52" s="393">
        <f t="shared" si="15"/>
        <v>0.12226697353279632</v>
      </c>
      <c r="L52" s="237">
        <v>17</v>
      </c>
      <c r="M52" s="392">
        <f t="shared" si="16"/>
        <v>0.13012859767299448</v>
      </c>
      <c r="N52" s="26">
        <v>18</v>
      </c>
      <c r="O52" s="375">
        <f t="shared" si="17"/>
        <v>0.14476435579861671</v>
      </c>
      <c r="P52" s="392"/>
      <c r="Q52" s="322">
        <f t="shared" si="18"/>
        <v>5.8823529411764701</v>
      </c>
      <c r="R52" s="392">
        <f t="shared" si="19"/>
        <v>1.4635758125622234E-2</v>
      </c>
      <c r="S52" s="375">
        <f t="shared" si="20"/>
        <v>-57.142857142857139</v>
      </c>
      <c r="T52" s="375">
        <f t="shared" si="21"/>
        <v>-4.3974241244478601E-2</v>
      </c>
    </row>
    <row r="53" spans="1:20" s="342" customFormat="1" x14ac:dyDescent="0.25">
      <c r="A53" s="401" t="s">
        <v>220</v>
      </c>
      <c r="B53" s="237">
        <v>240</v>
      </c>
      <c r="C53" s="393">
        <f t="shared" si="11"/>
        <v>1.0785062688176874</v>
      </c>
      <c r="D53" s="237">
        <v>181</v>
      </c>
      <c r="E53" s="393">
        <f t="shared" si="12"/>
        <v>0.94472571637350589</v>
      </c>
      <c r="F53" s="237">
        <v>168</v>
      </c>
      <c r="G53" s="362">
        <f t="shared" si="13"/>
        <v>0.97255991663772134</v>
      </c>
      <c r="H53" s="237">
        <v>177</v>
      </c>
      <c r="I53" s="393">
        <f t="shared" si="14"/>
        <v>1.1653170057278295</v>
      </c>
      <c r="J53" s="237">
        <v>148</v>
      </c>
      <c r="K53" s="393">
        <f t="shared" si="15"/>
        <v>1.0644418872266974</v>
      </c>
      <c r="L53" s="237">
        <v>147</v>
      </c>
      <c r="M53" s="392">
        <f t="shared" si="16"/>
        <v>1.1252296387017757</v>
      </c>
      <c r="N53" s="26">
        <v>166</v>
      </c>
      <c r="O53" s="375">
        <f t="shared" si="17"/>
        <v>1.3350490590316872</v>
      </c>
      <c r="P53" s="392"/>
      <c r="Q53" s="322">
        <f t="shared" si="18"/>
        <v>12.925170068027212</v>
      </c>
      <c r="R53" s="392">
        <f t="shared" si="19"/>
        <v>0.20981942032991152</v>
      </c>
      <c r="S53" s="375">
        <f t="shared" si="20"/>
        <v>-30.833333333333336</v>
      </c>
      <c r="T53" s="375">
        <f t="shared" si="21"/>
        <v>0.25654279021399984</v>
      </c>
    </row>
    <row r="54" spans="1:20" s="342" customFormat="1" x14ac:dyDescent="0.25">
      <c r="A54" s="401" t="s">
        <v>219</v>
      </c>
      <c r="B54" s="237">
        <v>629</v>
      </c>
      <c r="C54" s="393">
        <f t="shared" si="11"/>
        <v>2.8265851795263561</v>
      </c>
      <c r="D54" s="237">
        <v>558</v>
      </c>
      <c r="E54" s="393">
        <f t="shared" si="12"/>
        <v>2.9124693355603108</v>
      </c>
      <c r="F54" s="237">
        <v>481</v>
      </c>
      <c r="G54" s="362">
        <f t="shared" si="13"/>
        <v>2.7845316660877617</v>
      </c>
      <c r="H54" s="237">
        <v>447</v>
      </c>
      <c r="I54" s="393">
        <f t="shared" si="14"/>
        <v>2.9429192178550267</v>
      </c>
      <c r="J54" s="237">
        <v>461</v>
      </c>
      <c r="K54" s="393">
        <f t="shared" si="15"/>
        <v>3.3155926352128882</v>
      </c>
      <c r="L54" s="237">
        <v>375</v>
      </c>
      <c r="M54" s="392">
        <f t="shared" si="16"/>
        <v>2.8704837721984076</v>
      </c>
      <c r="N54" s="26">
        <v>383</v>
      </c>
      <c r="O54" s="375">
        <f t="shared" si="17"/>
        <v>3.0802637928261221</v>
      </c>
      <c r="P54" s="392"/>
      <c r="Q54" s="322">
        <f t="shared" si="18"/>
        <v>2.1333333333333333</v>
      </c>
      <c r="R54" s="392">
        <f t="shared" si="19"/>
        <v>0.2097800206277145</v>
      </c>
      <c r="S54" s="375">
        <f t="shared" si="20"/>
        <v>-39.109697933227345</v>
      </c>
      <c r="T54" s="375">
        <f t="shared" si="21"/>
        <v>0.25367861329976593</v>
      </c>
    </row>
    <row r="55" spans="1:20" s="342" customFormat="1" x14ac:dyDescent="0.25">
      <c r="A55" s="401" t="s">
        <v>218</v>
      </c>
      <c r="B55" s="237">
        <v>4275</v>
      </c>
      <c r="C55" s="393">
        <f t="shared" si="11"/>
        <v>19.210892913315057</v>
      </c>
      <c r="D55" s="237">
        <v>3614</v>
      </c>
      <c r="E55" s="393">
        <f t="shared" si="12"/>
        <v>18.863197452894202</v>
      </c>
      <c r="F55" s="237">
        <v>3226</v>
      </c>
      <c r="G55" s="362">
        <f t="shared" si="13"/>
        <v>18.675466018293388</v>
      </c>
      <c r="H55" s="237">
        <v>2843</v>
      </c>
      <c r="I55" s="393">
        <f t="shared" si="14"/>
        <v>18.71749292250971</v>
      </c>
      <c r="J55" s="237">
        <v>2566</v>
      </c>
      <c r="K55" s="393">
        <f t="shared" si="15"/>
        <v>18.455120828538547</v>
      </c>
      <c r="L55" s="237">
        <v>2523</v>
      </c>
      <c r="M55" s="392">
        <f t="shared" si="16"/>
        <v>19.312614819350888</v>
      </c>
      <c r="N55" s="26">
        <v>2312</v>
      </c>
      <c r="O55" s="375">
        <f t="shared" si="17"/>
        <v>18.594177255911212</v>
      </c>
      <c r="P55" s="392">
        <v>1</v>
      </c>
      <c r="Q55" s="322">
        <f t="shared" si="18"/>
        <v>-8.3630598493856532</v>
      </c>
      <c r="R55" s="392">
        <f t="shared" si="19"/>
        <v>-0.71843756343967513</v>
      </c>
      <c r="S55" s="375">
        <f t="shared" si="20"/>
        <v>-45.918128654970758</v>
      </c>
      <c r="T55" s="375">
        <f t="shared" si="21"/>
        <v>-0.61671565740384438</v>
      </c>
    </row>
    <row r="56" spans="1:20" s="342" customFormat="1" x14ac:dyDescent="0.25">
      <c r="A56" s="401" t="s">
        <v>217</v>
      </c>
      <c r="B56" s="237">
        <v>545</v>
      </c>
      <c r="C56" s="393">
        <f t="shared" si="11"/>
        <v>2.4491079854401652</v>
      </c>
      <c r="D56" s="237">
        <v>430</v>
      </c>
      <c r="E56" s="393">
        <f t="shared" si="12"/>
        <v>2.2443760112740749</v>
      </c>
      <c r="F56" s="237">
        <v>415</v>
      </c>
      <c r="G56" s="362">
        <f t="shared" si="13"/>
        <v>2.4024545559800856</v>
      </c>
      <c r="H56" s="237">
        <v>365</v>
      </c>
      <c r="I56" s="393">
        <f t="shared" si="14"/>
        <v>2.4030548423200999</v>
      </c>
      <c r="J56" s="237">
        <v>314</v>
      </c>
      <c r="K56" s="393">
        <f t="shared" si="15"/>
        <v>2.2583429228998848</v>
      </c>
      <c r="L56" s="237">
        <v>361</v>
      </c>
      <c r="M56" s="392">
        <f t="shared" si="16"/>
        <v>2.7633190447030005</v>
      </c>
      <c r="N56" s="26">
        <v>347</v>
      </c>
      <c r="O56" s="375">
        <f t="shared" si="17"/>
        <v>2.7907350812288887</v>
      </c>
      <c r="P56" s="392"/>
      <c r="Q56" s="322">
        <f t="shared" si="18"/>
        <v>-3.8781163434903045</v>
      </c>
      <c r="R56" s="392">
        <f t="shared" si="19"/>
        <v>2.7416036525888199E-2</v>
      </c>
      <c r="S56" s="375">
        <f t="shared" si="20"/>
        <v>-36.330275229357802</v>
      </c>
      <c r="T56" s="375">
        <f t="shared" si="21"/>
        <v>0.34162709578872352</v>
      </c>
    </row>
    <row r="57" spans="1:20" s="342" customFormat="1" x14ac:dyDescent="0.25">
      <c r="A57" s="401" t="s">
        <v>216</v>
      </c>
      <c r="B57" s="237">
        <v>64</v>
      </c>
      <c r="C57" s="393">
        <f t="shared" si="11"/>
        <v>0.28760167168471668</v>
      </c>
      <c r="D57" s="237">
        <v>70</v>
      </c>
      <c r="E57" s="393">
        <f t="shared" si="12"/>
        <v>0.36536353671903543</v>
      </c>
      <c r="F57" s="237">
        <v>69</v>
      </c>
      <c r="G57" s="362">
        <f t="shared" si="13"/>
        <v>0.39944425147620699</v>
      </c>
      <c r="H57" s="237">
        <v>77</v>
      </c>
      <c r="I57" s="393">
        <f t="shared" si="14"/>
        <v>0.50694581605108957</v>
      </c>
      <c r="J57" s="237">
        <v>75</v>
      </c>
      <c r="K57" s="393">
        <f t="shared" si="15"/>
        <v>0.53941311852704255</v>
      </c>
      <c r="L57" s="237">
        <v>70</v>
      </c>
      <c r="M57" s="392">
        <f t="shared" si="16"/>
        <v>0.5358236374770361</v>
      </c>
      <c r="N57" s="26">
        <v>72</v>
      </c>
      <c r="O57" s="375">
        <f t="shared" si="17"/>
        <v>0.57905742319446685</v>
      </c>
      <c r="P57" s="392"/>
      <c r="Q57" s="322">
        <f t="shared" si="18"/>
        <v>2.8571428571428572</v>
      </c>
      <c r="R57" s="392">
        <f t="shared" si="19"/>
        <v>4.323378571743075E-2</v>
      </c>
      <c r="S57" s="375">
        <f t="shared" si="20"/>
        <v>12.5</v>
      </c>
      <c r="T57" s="375">
        <f t="shared" si="21"/>
        <v>0.29145575150975017</v>
      </c>
    </row>
    <row r="58" spans="1:20" s="342" customFormat="1" x14ac:dyDescent="0.25">
      <c r="A58" s="401" t="s">
        <v>215</v>
      </c>
      <c r="B58" s="237">
        <v>29</v>
      </c>
      <c r="C58" s="393">
        <f t="shared" si="11"/>
        <v>0.13031950748213725</v>
      </c>
      <c r="D58" s="237">
        <v>25</v>
      </c>
      <c r="E58" s="393">
        <f t="shared" si="12"/>
        <v>0.13048697739965551</v>
      </c>
      <c r="F58" s="237">
        <v>16</v>
      </c>
      <c r="G58" s="362">
        <f t="shared" si="13"/>
        <v>9.2624753965497283E-2</v>
      </c>
      <c r="H58" s="237">
        <v>23</v>
      </c>
      <c r="I58" s="393">
        <f t="shared" si="14"/>
        <v>0.15142537362565014</v>
      </c>
      <c r="J58" s="237">
        <v>18</v>
      </c>
      <c r="K58" s="393">
        <f t="shared" si="15"/>
        <v>0.1294591484464902</v>
      </c>
      <c r="L58" s="237">
        <v>16</v>
      </c>
      <c r="M58" s="392">
        <f t="shared" si="16"/>
        <v>0.1224739742804654</v>
      </c>
      <c r="N58" s="26">
        <v>10</v>
      </c>
      <c r="O58" s="375">
        <f t="shared" si="17"/>
        <v>8.0424642110342615E-2</v>
      </c>
      <c r="P58" s="392"/>
      <c r="Q58" s="322">
        <f t="shared" si="18"/>
        <v>-37.5</v>
      </c>
      <c r="R58" s="392">
        <f t="shared" si="19"/>
        <v>-4.2049332170122786E-2</v>
      </c>
      <c r="S58" s="375">
        <f t="shared" si="20"/>
        <v>-65.517241379310349</v>
      </c>
      <c r="T58" s="375">
        <f t="shared" si="21"/>
        <v>-4.9894865371794633E-2</v>
      </c>
    </row>
    <row r="59" spans="1:20" s="342" customFormat="1" x14ac:dyDescent="0.25">
      <c r="A59" s="401" t="s">
        <v>214</v>
      </c>
      <c r="B59" s="237">
        <v>326</v>
      </c>
      <c r="C59" s="393">
        <f t="shared" si="11"/>
        <v>1.4649710151440256</v>
      </c>
      <c r="D59" s="237">
        <v>332</v>
      </c>
      <c r="E59" s="393">
        <f t="shared" si="12"/>
        <v>1.7328670598674254</v>
      </c>
      <c r="F59" s="237">
        <v>334</v>
      </c>
      <c r="G59" s="362">
        <f t="shared" si="13"/>
        <v>1.9335417390297558</v>
      </c>
      <c r="H59" s="237">
        <v>248</v>
      </c>
      <c r="I59" s="393">
        <f t="shared" si="14"/>
        <v>1.6327605503983145</v>
      </c>
      <c r="J59" s="237">
        <v>279</v>
      </c>
      <c r="K59" s="393">
        <f t="shared" si="15"/>
        <v>2.0066168009205985</v>
      </c>
      <c r="L59" s="237">
        <v>281</v>
      </c>
      <c r="M59" s="392">
        <f t="shared" si="16"/>
        <v>2.1509491733006736</v>
      </c>
      <c r="N59" s="26">
        <v>267</v>
      </c>
      <c r="O59" s="375">
        <f t="shared" si="17"/>
        <v>2.1473379443461478</v>
      </c>
      <c r="P59" s="392"/>
      <c r="Q59" s="322">
        <f t="shared" si="18"/>
        <v>-4.9822064056939501</v>
      </c>
      <c r="R59" s="392">
        <f t="shared" si="19"/>
        <v>-3.6112289545258136E-3</v>
      </c>
      <c r="S59" s="375">
        <f t="shared" si="20"/>
        <v>-18.098159509202453</v>
      </c>
      <c r="T59" s="375">
        <f t="shared" si="21"/>
        <v>0.68236692920212216</v>
      </c>
    </row>
    <row r="60" spans="1:20" s="342" customFormat="1" x14ac:dyDescent="0.25">
      <c r="A60" s="401" t="s">
        <v>213</v>
      </c>
      <c r="B60" s="237">
        <v>126</v>
      </c>
      <c r="C60" s="393">
        <f t="shared" si="11"/>
        <v>0.56621579112928588</v>
      </c>
      <c r="D60" s="237">
        <v>100</v>
      </c>
      <c r="E60" s="393">
        <f t="shared" si="12"/>
        <v>0.52194790959862203</v>
      </c>
      <c r="F60" s="237">
        <v>98</v>
      </c>
      <c r="G60" s="362">
        <f t="shared" si="13"/>
        <v>0.5673266180386709</v>
      </c>
      <c r="H60" s="237">
        <v>90</v>
      </c>
      <c r="I60" s="393">
        <f t="shared" si="14"/>
        <v>0.59253407070906583</v>
      </c>
      <c r="J60" s="237">
        <v>73</v>
      </c>
      <c r="K60" s="393">
        <f t="shared" si="15"/>
        <v>0.52502876869965476</v>
      </c>
      <c r="L60" s="237">
        <v>51</v>
      </c>
      <c r="M60" s="392">
        <f t="shared" si="16"/>
        <v>0.39038579301898346</v>
      </c>
      <c r="N60" s="26">
        <v>57</v>
      </c>
      <c r="O60" s="375">
        <f t="shared" si="17"/>
        <v>0.45842046002895287</v>
      </c>
      <c r="P60" s="392"/>
      <c r="Q60" s="322">
        <f t="shared" si="18"/>
        <v>11.76470588235294</v>
      </c>
      <c r="R60" s="392">
        <f t="shared" si="19"/>
        <v>6.8034667009969407E-2</v>
      </c>
      <c r="S60" s="375">
        <f t="shared" si="20"/>
        <v>-54.761904761904766</v>
      </c>
      <c r="T60" s="375">
        <f t="shared" si="21"/>
        <v>-0.10779533110033301</v>
      </c>
    </row>
    <row r="61" spans="1:20" s="342" customFormat="1" x14ac:dyDescent="0.25">
      <c r="A61" s="401" t="s">
        <v>212</v>
      </c>
      <c r="B61" s="237">
        <v>984</v>
      </c>
      <c r="C61" s="393">
        <f t="shared" si="11"/>
        <v>4.4218757021525192</v>
      </c>
      <c r="D61" s="237">
        <v>739</v>
      </c>
      <c r="E61" s="393">
        <f t="shared" si="12"/>
        <v>3.8571950519338172</v>
      </c>
      <c r="F61" s="237">
        <v>687</v>
      </c>
      <c r="G61" s="362">
        <f t="shared" si="13"/>
        <v>3.9770753733935398</v>
      </c>
      <c r="H61" s="237">
        <v>569</v>
      </c>
      <c r="I61" s="393">
        <f t="shared" si="14"/>
        <v>3.746132069260649</v>
      </c>
      <c r="J61" s="237">
        <v>490</v>
      </c>
      <c r="K61" s="393">
        <f t="shared" si="15"/>
        <v>3.5241657077100115</v>
      </c>
      <c r="L61" s="237">
        <v>455</v>
      </c>
      <c r="M61" s="392">
        <f t="shared" si="16"/>
        <v>3.4828536436007349</v>
      </c>
      <c r="N61" s="26">
        <v>480</v>
      </c>
      <c r="O61" s="375">
        <f t="shared" si="17"/>
        <v>3.8603828212964451</v>
      </c>
      <c r="P61" s="392"/>
      <c r="Q61" s="322">
        <f t="shared" si="18"/>
        <v>5.4945054945054945</v>
      </c>
      <c r="R61" s="392">
        <f t="shared" si="19"/>
        <v>0.37752917769571015</v>
      </c>
      <c r="S61" s="375">
        <f t="shared" si="20"/>
        <v>-51.219512195121951</v>
      </c>
      <c r="T61" s="375">
        <f t="shared" si="21"/>
        <v>-0.56149288085607418</v>
      </c>
    </row>
    <row r="62" spans="1:20" s="342" customFormat="1" x14ac:dyDescent="0.25">
      <c r="A62" s="401" t="s">
        <v>211</v>
      </c>
      <c r="B62" s="237">
        <v>21</v>
      </c>
      <c r="C62" s="393">
        <f t="shared" si="11"/>
        <v>9.4369298521547657E-2</v>
      </c>
      <c r="D62" s="237">
        <v>17</v>
      </c>
      <c r="E62" s="393">
        <f t="shared" si="12"/>
        <v>8.8731144631765749E-2</v>
      </c>
      <c r="F62" s="237">
        <v>21</v>
      </c>
      <c r="G62" s="362">
        <f t="shared" si="13"/>
        <v>0.12156998957971517</v>
      </c>
      <c r="H62" s="237">
        <v>20</v>
      </c>
      <c r="I62" s="393">
        <f t="shared" si="14"/>
        <v>0.13167423793534794</v>
      </c>
      <c r="J62" s="237">
        <v>21</v>
      </c>
      <c r="K62" s="393">
        <f t="shared" si="15"/>
        <v>0.15103567318757191</v>
      </c>
      <c r="L62" s="237">
        <v>18</v>
      </c>
      <c r="M62" s="392">
        <f t="shared" si="16"/>
        <v>0.13778322106552357</v>
      </c>
      <c r="N62" s="26">
        <v>18</v>
      </c>
      <c r="O62" s="375">
        <f t="shared" si="17"/>
        <v>0.14476435579861671</v>
      </c>
      <c r="P62" s="392"/>
      <c r="Q62" s="322">
        <f t="shared" si="18"/>
        <v>0</v>
      </c>
      <c r="R62" s="392">
        <f t="shared" si="19"/>
        <v>6.9811347330931417E-3</v>
      </c>
      <c r="S62" s="375">
        <f t="shared" si="20"/>
        <v>-14.285714285714285</v>
      </c>
      <c r="T62" s="375">
        <f t="shared" si="21"/>
        <v>5.0395057277069055E-2</v>
      </c>
    </row>
    <row r="63" spans="1:20" s="342" customFormat="1" x14ac:dyDescent="0.25">
      <c r="A63" s="401" t="s">
        <v>210</v>
      </c>
      <c r="B63" s="237">
        <v>540</v>
      </c>
      <c r="C63" s="393">
        <f t="shared" si="11"/>
        <v>2.4266391048397966</v>
      </c>
      <c r="D63" s="237">
        <v>449</v>
      </c>
      <c r="E63" s="393">
        <f t="shared" si="12"/>
        <v>2.3435461140978129</v>
      </c>
      <c r="F63" s="237">
        <v>359</v>
      </c>
      <c r="G63" s="362">
        <f t="shared" si="13"/>
        <v>2.0782679171008454</v>
      </c>
      <c r="H63" s="237">
        <v>337</v>
      </c>
      <c r="I63" s="393">
        <f t="shared" si="14"/>
        <v>2.2187109092106128</v>
      </c>
      <c r="J63" s="237">
        <v>332</v>
      </c>
      <c r="K63" s="393">
        <f t="shared" si="15"/>
        <v>2.3878020713463752</v>
      </c>
      <c r="L63" s="237">
        <v>276</v>
      </c>
      <c r="M63" s="392">
        <f t="shared" si="16"/>
        <v>2.112676056338028</v>
      </c>
      <c r="N63" s="26">
        <v>272</v>
      </c>
      <c r="O63" s="375">
        <f t="shared" si="17"/>
        <v>2.187550265401319</v>
      </c>
      <c r="P63" s="392"/>
      <c r="Q63" s="322">
        <f t="shared" si="18"/>
        <v>-1.4492753623188406</v>
      </c>
      <c r="R63" s="392">
        <f t="shared" si="19"/>
        <v>7.4874209063291008E-2</v>
      </c>
      <c r="S63" s="375">
        <f t="shared" si="20"/>
        <v>-49.629629629629626</v>
      </c>
      <c r="T63" s="375">
        <f t="shared" si="21"/>
        <v>-0.23908883943847759</v>
      </c>
    </row>
    <row r="64" spans="1:20" s="342" customFormat="1" x14ac:dyDescent="0.25">
      <c r="A64" s="401" t="s">
        <v>209</v>
      </c>
      <c r="B64" s="237">
        <v>144</v>
      </c>
      <c r="C64" s="393">
        <f t="shared" si="11"/>
        <v>0.64710376129061253</v>
      </c>
      <c r="D64" s="237">
        <v>100</v>
      </c>
      <c r="E64" s="393">
        <f t="shared" si="12"/>
        <v>0.52194790959862203</v>
      </c>
      <c r="F64" s="237">
        <v>110</v>
      </c>
      <c r="G64" s="362">
        <f t="shared" si="13"/>
        <v>0.63679518351279385</v>
      </c>
      <c r="H64" s="237">
        <v>80</v>
      </c>
      <c r="I64" s="393">
        <f t="shared" si="14"/>
        <v>0.52669695174139175</v>
      </c>
      <c r="J64" s="237">
        <v>57</v>
      </c>
      <c r="K64" s="393">
        <f t="shared" si="15"/>
        <v>0.4099539700805524</v>
      </c>
      <c r="L64" s="237">
        <v>59</v>
      </c>
      <c r="M64" s="392">
        <f t="shared" si="16"/>
        <v>0.4516227801592162</v>
      </c>
      <c r="N64" s="26">
        <v>43</v>
      </c>
      <c r="O64" s="375">
        <f t="shared" si="17"/>
        <v>0.34582596107447322</v>
      </c>
      <c r="P64" s="392"/>
      <c r="Q64" s="322">
        <f t="shared" si="18"/>
        <v>-27.118644067796609</v>
      </c>
      <c r="R64" s="392">
        <f t="shared" si="19"/>
        <v>-0.10579681908474298</v>
      </c>
      <c r="S64" s="375">
        <f t="shared" si="20"/>
        <v>-70.138888888888886</v>
      </c>
      <c r="T64" s="375">
        <f t="shared" si="21"/>
        <v>-0.30127780021613931</v>
      </c>
    </row>
    <row r="65" spans="1:20" s="342" customFormat="1" x14ac:dyDescent="0.25">
      <c r="A65" s="401" t="s">
        <v>208</v>
      </c>
      <c r="B65" s="237">
        <v>314</v>
      </c>
      <c r="C65" s="393">
        <f t="shared" si="11"/>
        <v>1.411045701703141</v>
      </c>
      <c r="D65" s="237">
        <v>293</v>
      </c>
      <c r="E65" s="393">
        <f t="shared" si="12"/>
        <v>1.5293073751239628</v>
      </c>
      <c r="F65" s="237">
        <v>280</v>
      </c>
      <c r="G65" s="362">
        <f t="shared" si="13"/>
        <v>1.6209331943962024</v>
      </c>
      <c r="H65" s="237">
        <v>234</v>
      </c>
      <c r="I65" s="393">
        <f t="shared" si="14"/>
        <v>1.5405885838435711</v>
      </c>
      <c r="J65" s="237">
        <v>228</v>
      </c>
      <c r="K65" s="393">
        <f t="shared" si="15"/>
        <v>1.6398158803222096</v>
      </c>
      <c r="L65" s="237">
        <v>234</v>
      </c>
      <c r="M65" s="392">
        <f t="shared" si="16"/>
        <v>1.7911818738518066</v>
      </c>
      <c r="N65" s="26">
        <v>220</v>
      </c>
      <c r="O65" s="375">
        <f t="shared" si="17"/>
        <v>1.7693421264275373</v>
      </c>
      <c r="P65" s="392"/>
      <c r="Q65" s="322">
        <f t="shared" si="18"/>
        <v>-5.982905982905983</v>
      </c>
      <c r="R65" s="392">
        <f t="shared" si="19"/>
        <v>-2.1839747424269307E-2</v>
      </c>
      <c r="S65" s="375">
        <f t="shared" si="20"/>
        <v>-29.936305732484076</v>
      </c>
      <c r="T65" s="375">
        <f t="shared" si="21"/>
        <v>0.35829642472439627</v>
      </c>
    </row>
    <row r="66" spans="1:20" s="342" customFormat="1" x14ac:dyDescent="0.25">
      <c r="A66" s="401" t="s">
        <v>207</v>
      </c>
      <c r="B66" s="237">
        <v>34</v>
      </c>
      <c r="C66" s="393">
        <f t="shared" si="11"/>
        <v>0.15278838808250572</v>
      </c>
      <c r="D66" s="237">
        <v>33</v>
      </c>
      <c r="E66" s="393">
        <f t="shared" si="12"/>
        <v>0.17224281016754528</v>
      </c>
      <c r="F66" s="237">
        <v>25</v>
      </c>
      <c r="G66" s="362">
        <f t="shared" si="13"/>
        <v>0.14472617807108951</v>
      </c>
      <c r="H66" s="237">
        <v>21</v>
      </c>
      <c r="I66" s="393">
        <f t="shared" si="14"/>
        <v>0.13825794983211537</v>
      </c>
      <c r="J66" s="237">
        <v>19</v>
      </c>
      <c r="K66" s="393">
        <f t="shared" si="15"/>
        <v>0.13665132336018412</v>
      </c>
      <c r="L66" s="237">
        <v>20</v>
      </c>
      <c r="M66" s="392">
        <f t="shared" si="16"/>
        <v>0.15309246785058175</v>
      </c>
      <c r="N66" s="26">
        <v>23</v>
      </c>
      <c r="O66" s="375">
        <f t="shared" si="17"/>
        <v>0.18497667685378799</v>
      </c>
      <c r="P66" s="392"/>
      <c r="Q66" s="322">
        <f t="shared" si="18"/>
        <v>15</v>
      </c>
      <c r="R66" s="392">
        <f t="shared" si="19"/>
        <v>3.1884209003206238E-2</v>
      </c>
      <c r="S66" s="375">
        <f t="shared" si="20"/>
        <v>-32.352941176470587</v>
      </c>
      <c r="T66" s="375">
        <f t="shared" si="21"/>
        <v>3.218828877128227E-2</v>
      </c>
    </row>
    <row r="67" spans="1:20" s="342" customFormat="1" x14ac:dyDescent="0.25">
      <c r="A67" s="401" t="s">
        <v>206</v>
      </c>
      <c r="B67" s="237">
        <v>32</v>
      </c>
      <c r="C67" s="393">
        <f t="shared" si="11"/>
        <v>0.14380083584235834</v>
      </c>
      <c r="D67" s="237">
        <v>32</v>
      </c>
      <c r="E67" s="393">
        <f t="shared" si="12"/>
        <v>0.16702333107155906</v>
      </c>
      <c r="F67" s="237">
        <v>29</v>
      </c>
      <c r="G67" s="362">
        <f t="shared" si="13"/>
        <v>0.1678823665624638</v>
      </c>
      <c r="H67" s="237">
        <v>13</v>
      </c>
      <c r="I67" s="393">
        <f t="shared" si="14"/>
        <v>8.5588254657976162E-2</v>
      </c>
      <c r="J67" s="237">
        <v>19</v>
      </c>
      <c r="K67" s="393">
        <f t="shared" si="15"/>
        <v>0.13665132336018412</v>
      </c>
      <c r="L67" s="237">
        <v>15</v>
      </c>
      <c r="M67" s="392">
        <f t="shared" si="16"/>
        <v>0.11481935088793632</v>
      </c>
      <c r="N67" s="26">
        <v>23</v>
      </c>
      <c r="O67" s="375">
        <f t="shared" si="17"/>
        <v>0.18497667685378799</v>
      </c>
      <c r="P67" s="392"/>
      <c r="Q67" s="322">
        <f t="shared" si="18"/>
        <v>53.333333333333336</v>
      </c>
      <c r="R67" s="392">
        <f t="shared" si="19"/>
        <v>7.0157325965851669E-2</v>
      </c>
      <c r="S67" s="375">
        <f t="shared" si="20"/>
        <v>-28.125</v>
      </c>
      <c r="T67" s="375">
        <f t="shared" si="21"/>
        <v>4.1175841011429654E-2</v>
      </c>
    </row>
    <row r="68" spans="1:20" s="342" customFormat="1" x14ac:dyDescent="0.25">
      <c r="A68" s="401" t="s">
        <v>205</v>
      </c>
      <c r="B68" s="237">
        <v>255</v>
      </c>
      <c r="C68" s="393">
        <f t="shared" si="11"/>
        <v>1.1459129106187931</v>
      </c>
      <c r="D68" s="237">
        <v>228</v>
      </c>
      <c r="E68" s="393">
        <f t="shared" si="12"/>
        <v>1.1900412338848583</v>
      </c>
      <c r="F68" s="237">
        <v>160</v>
      </c>
      <c r="G68" s="362">
        <f t="shared" si="13"/>
        <v>0.92624753965497275</v>
      </c>
      <c r="H68" s="237">
        <v>144</v>
      </c>
      <c r="I68" s="393">
        <f t="shared" si="14"/>
        <v>0.94805451313450528</v>
      </c>
      <c r="J68" s="237">
        <v>146</v>
      </c>
      <c r="K68" s="393">
        <f t="shared" si="15"/>
        <v>1.0500575373993095</v>
      </c>
      <c r="L68" s="237">
        <v>149</v>
      </c>
      <c r="M68" s="392">
        <f t="shared" si="16"/>
        <v>1.1405388854868339</v>
      </c>
      <c r="N68" s="26">
        <v>129</v>
      </c>
      <c r="O68" s="375">
        <f t="shared" si="17"/>
        <v>1.0374778832234195</v>
      </c>
      <c r="P68" s="392"/>
      <c r="Q68" s="322">
        <f t="shared" si="18"/>
        <v>-13.422818791946309</v>
      </c>
      <c r="R68" s="392">
        <f t="shared" si="19"/>
        <v>-0.10306100226341441</v>
      </c>
      <c r="S68" s="375">
        <f t="shared" si="20"/>
        <v>-49.411764705882355</v>
      </c>
      <c r="T68" s="375">
        <f t="shared" si="21"/>
        <v>-0.10843502739537358</v>
      </c>
    </row>
    <row r="69" spans="1:20" s="342" customFormat="1" ht="16.5" customHeight="1" x14ac:dyDescent="0.25">
      <c r="A69" s="401" t="s">
        <v>204</v>
      </c>
      <c r="B69" s="237">
        <v>842</v>
      </c>
      <c r="C69" s="393">
        <f t="shared" si="11"/>
        <v>3.7837594931020533</v>
      </c>
      <c r="D69" s="237">
        <v>671</v>
      </c>
      <c r="E69" s="393">
        <f t="shared" si="12"/>
        <v>3.5022704734067536</v>
      </c>
      <c r="F69" s="237">
        <v>614</v>
      </c>
      <c r="G69" s="362">
        <f t="shared" si="13"/>
        <v>3.5544749334259578</v>
      </c>
      <c r="H69" s="237">
        <v>536</v>
      </c>
      <c r="I69" s="393">
        <f t="shared" si="14"/>
        <v>3.5288695766673248</v>
      </c>
      <c r="J69" s="359">
        <v>512</v>
      </c>
      <c r="K69" s="393">
        <f t="shared" si="15"/>
        <v>3.6823935558112773</v>
      </c>
      <c r="L69" s="237">
        <v>436</v>
      </c>
      <c r="M69" s="392">
        <f t="shared" si="16"/>
        <v>3.3374157991426823</v>
      </c>
      <c r="N69" s="26">
        <v>441</v>
      </c>
      <c r="O69" s="375">
        <f t="shared" si="17"/>
        <v>3.5467267170661092</v>
      </c>
      <c r="P69" s="392"/>
      <c r="Q69" s="322">
        <f t="shared" si="18"/>
        <v>1.1467889908256881</v>
      </c>
      <c r="R69" s="392">
        <f t="shared" si="19"/>
        <v>0.20931091792342693</v>
      </c>
      <c r="S69" s="375">
        <f t="shared" si="20"/>
        <v>-47.624703087885983</v>
      </c>
      <c r="T69" s="375">
        <f t="shared" si="21"/>
        <v>-0.23703277603594408</v>
      </c>
    </row>
    <row r="70" spans="1:20" s="315" customFormat="1" ht="16.5" customHeight="1" x14ac:dyDescent="0.25">
      <c r="A70" s="401" t="s">
        <v>203</v>
      </c>
      <c r="B70" s="79">
        <v>22253</v>
      </c>
      <c r="C70" s="396">
        <f t="shared" si="11"/>
        <v>100</v>
      </c>
      <c r="D70" s="79">
        <v>19159</v>
      </c>
      <c r="E70" s="396">
        <f t="shared" si="12"/>
        <v>100</v>
      </c>
      <c r="F70" s="79">
        <v>17274</v>
      </c>
      <c r="G70" s="462">
        <f t="shared" si="13"/>
        <v>100</v>
      </c>
      <c r="H70" s="79">
        <v>15189</v>
      </c>
      <c r="I70" s="396">
        <f t="shared" si="14"/>
        <v>100</v>
      </c>
      <c r="J70" s="79">
        <v>13904</v>
      </c>
      <c r="K70" s="396">
        <f t="shared" si="15"/>
        <v>100</v>
      </c>
      <c r="L70" s="79">
        <v>13064</v>
      </c>
      <c r="M70" s="395">
        <f t="shared" si="16"/>
        <v>100</v>
      </c>
      <c r="N70" s="79">
        <f>SUM(N9:N69)</f>
        <v>12434</v>
      </c>
      <c r="O70" s="94">
        <f t="shared" si="17"/>
        <v>100</v>
      </c>
      <c r="P70" s="395"/>
      <c r="Q70" s="93">
        <f t="shared" si="18"/>
        <v>-4.822412737293325</v>
      </c>
      <c r="R70" s="395">
        <f t="shared" si="19"/>
        <v>0</v>
      </c>
      <c r="S70" s="94">
        <f t="shared" si="20"/>
        <v>-44.124387723003636</v>
      </c>
      <c r="T70" s="94">
        <f t="shared" si="21"/>
        <v>0</v>
      </c>
    </row>
    <row r="71" spans="1:20" s="342" customFormat="1" x14ac:dyDescent="0.25">
      <c r="A71" s="346"/>
      <c r="B71" s="346"/>
      <c r="C71" s="346"/>
      <c r="D71" s="346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66"/>
      <c r="P71" s="463"/>
      <c r="Q71" s="464"/>
      <c r="R71" s="463"/>
      <c r="S71" s="400"/>
      <c r="T71" s="366"/>
    </row>
    <row r="72" spans="1:20" s="342" customFormat="1" x14ac:dyDescent="0.25">
      <c r="A72" s="394"/>
      <c r="B72" s="237"/>
      <c r="C72" s="393"/>
      <c r="D72" s="237"/>
      <c r="K72" s="393"/>
      <c r="M72" s="392"/>
      <c r="N72" s="365"/>
      <c r="O72" s="365"/>
      <c r="P72" s="392"/>
      <c r="Q72" s="391"/>
      <c r="R72" s="391"/>
      <c r="S72" s="390"/>
    </row>
    <row r="73" spans="1:20" s="342" customFormat="1" x14ac:dyDescent="0.25">
      <c r="Q73" s="390"/>
      <c r="R73" s="390"/>
      <c r="S73" s="390"/>
    </row>
  </sheetData>
  <mergeCells count="14">
    <mergeCell ref="A4:A7"/>
    <mergeCell ref="S4:S7"/>
    <mergeCell ref="T4:T7"/>
    <mergeCell ref="B6:C6"/>
    <mergeCell ref="D6:E6"/>
    <mergeCell ref="F6:G6"/>
    <mergeCell ref="H6:I6"/>
    <mergeCell ref="J6:K6"/>
    <mergeCell ref="L6:M6"/>
    <mergeCell ref="N6:O6"/>
    <mergeCell ref="Q4:Q7"/>
    <mergeCell ref="R4:R7"/>
    <mergeCell ref="B4:O4"/>
    <mergeCell ref="B5:O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20"/>
  <sheetViews>
    <sheetView zoomScale="106" zoomScaleNormal="106" workbookViewId="0">
      <selection activeCell="A2" sqref="A2"/>
    </sheetView>
  </sheetViews>
  <sheetFormatPr defaultColWidth="8.85546875" defaultRowHeight="15" x14ac:dyDescent="0.25"/>
  <cols>
    <col min="1" max="1" width="22" style="365" customWidth="1"/>
    <col min="2" max="2" width="10" style="365" customWidth="1"/>
    <col min="3" max="5" width="8.85546875" style="365"/>
    <col min="6" max="6" width="10.140625" style="365" customWidth="1"/>
    <col min="7" max="16384" width="8.85546875" style="365"/>
  </cols>
  <sheetData>
    <row r="1" spans="1:22" x14ac:dyDescent="0.25">
      <c r="A1" s="365" t="s">
        <v>542</v>
      </c>
    </row>
    <row r="2" spans="1:22" x14ac:dyDescent="0.25">
      <c r="A2" s="357" t="s">
        <v>181</v>
      </c>
    </row>
    <row r="4" spans="1:22" x14ac:dyDescent="0.25">
      <c r="A4" s="538" t="s">
        <v>182</v>
      </c>
      <c r="B4" s="492" t="s">
        <v>273</v>
      </c>
      <c r="C4" s="492"/>
      <c r="D4" s="492"/>
      <c r="E4" s="492"/>
      <c r="F4" s="504" t="s">
        <v>0</v>
      </c>
      <c r="G4" s="504"/>
    </row>
    <row r="5" spans="1:22" x14ac:dyDescent="0.25">
      <c r="A5" s="539"/>
      <c r="B5" s="502" t="s">
        <v>169</v>
      </c>
      <c r="C5" s="502"/>
      <c r="D5" s="502" t="s">
        <v>170</v>
      </c>
      <c r="E5" s="502"/>
      <c r="F5" s="505"/>
      <c r="G5" s="505"/>
    </row>
    <row r="6" spans="1:22" x14ac:dyDescent="0.25">
      <c r="A6" s="540"/>
      <c r="B6" s="366" t="s">
        <v>185</v>
      </c>
      <c r="C6" s="366" t="s">
        <v>186</v>
      </c>
      <c r="D6" s="366" t="s">
        <v>185</v>
      </c>
      <c r="E6" s="366" t="s">
        <v>186</v>
      </c>
      <c r="F6" s="377" t="s">
        <v>185</v>
      </c>
      <c r="G6" s="377" t="s">
        <v>186</v>
      </c>
      <c r="P6"/>
      <c r="Q6"/>
      <c r="R6"/>
      <c r="S6"/>
      <c r="T6"/>
      <c r="U6"/>
      <c r="V6"/>
    </row>
    <row r="7" spans="1:22" x14ac:dyDescent="0.25">
      <c r="A7" s="368"/>
      <c r="B7" s="369"/>
      <c r="C7" s="369"/>
      <c r="D7" s="369"/>
      <c r="E7" s="369"/>
      <c r="F7" s="368"/>
      <c r="G7" s="368"/>
      <c r="P7"/>
      <c r="Q7"/>
      <c r="R7"/>
      <c r="S7"/>
      <c r="T7"/>
      <c r="U7"/>
      <c r="V7"/>
    </row>
    <row r="8" spans="1:22" s="342" customFormat="1" x14ac:dyDescent="0.25">
      <c r="A8" s="352">
        <v>2013</v>
      </c>
      <c r="B8" s="237">
        <v>113133</v>
      </c>
      <c r="C8" s="405">
        <f t="shared" ref="C8:C14" si="0">B8/$F8*100</f>
        <v>66.93507830480597</v>
      </c>
      <c r="D8" s="237">
        <v>55886</v>
      </c>
      <c r="E8" s="405">
        <f t="shared" ref="E8:E14" si="1">D8/$F8*100</f>
        <v>33.06492169519403</v>
      </c>
      <c r="F8" s="237">
        <v>169019</v>
      </c>
      <c r="G8" s="405">
        <f t="shared" ref="G8:G14" si="2">F8/$F8*100</f>
        <v>100</v>
      </c>
      <c r="P8"/>
      <c r="Q8"/>
      <c r="R8"/>
      <c r="S8"/>
      <c r="T8"/>
      <c r="U8"/>
      <c r="V8"/>
    </row>
    <row r="9" spans="1:22" s="342" customFormat="1" x14ac:dyDescent="0.25">
      <c r="A9" s="352">
        <v>2014</v>
      </c>
      <c r="B9" s="237">
        <v>94591</v>
      </c>
      <c r="C9" s="405">
        <f t="shared" si="0"/>
        <v>66.826566440828842</v>
      </c>
      <c r="D9" s="237">
        <v>46956</v>
      </c>
      <c r="E9" s="405">
        <f t="shared" si="1"/>
        <v>33.173433559171158</v>
      </c>
      <c r="F9" s="237">
        <v>141547</v>
      </c>
      <c r="G9" s="405">
        <f t="shared" si="2"/>
        <v>100</v>
      </c>
      <c r="P9"/>
      <c r="Q9"/>
      <c r="R9"/>
      <c r="S9"/>
      <c r="T9"/>
      <c r="U9"/>
      <c r="V9"/>
    </row>
    <row r="10" spans="1:22" s="342" customFormat="1" x14ac:dyDescent="0.25">
      <c r="A10" s="352">
        <v>2015</v>
      </c>
      <c r="B10" s="237">
        <v>82829</v>
      </c>
      <c r="C10" s="405">
        <f t="shared" si="0"/>
        <v>66.755051217369584</v>
      </c>
      <c r="D10" s="237">
        <v>41250</v>
      </c>
      <c r="E10" s="405">
        <f t="shared" si="1"/>
        <v>33.244948782630424</v>
      </c>
      <c r="F10" s="237">
        <v>124079</v>
      </c>
      <c r="G10" s="405">
        <f t="shared" si="2"/>
        <v>100</v>
      </c>
      <c r="P10"/>
      <c r="Q10"/>
      <c r="R10"/>
      <c r="S10"/>
      <c r="T10"/>
      <c r="U10"/>
      <c r="V10"/>
    </row>
    <row r="11" spans="1:22" s="342" customFormat="1" x14ac:dyDescent="0.25">
      <c r="A11" s="352">
        <v>2016</v>
      </c>
      <c r="B11" s="237">
        <v>70686</v>
      </c>
      <c r="C11" s="405">
        <f t="shared" si="0"/>
        <v>67.111634354290487</v>
      </c>
      <c r="D11" s="237">
        <v>34640</v>
      </c>
      <c r="E11" s="405">
        <f t="shared" si="1"/>
        <v>32.888365645709513</v>
      </c>
      <c r="F11" s="237">
        <v>105326</v>
      </c>
      <c r="G11" s="405">
        <f t="shared" si="2"/>
        <v>100</v>
      </c>
      <c r="H11" s="359"/>
      <c r="P11"/>
      <c r="Q11"/>
      <c r="R11"/>
      <c r="S11"/>
      <c r="T11"/>
      <c r="U11"/>
      <c r="V11"/>
    </row>
    <row r="12" spans="1:22" s="342" customFormat="1" x14ac:dyDescent="0.25">
      <c r="A12" s="352">
        <v>2017</v>
      </c>
      <c r="B12" s="237">
        <v>64305</v>
      </c>
      <c r="C12" s="405">
        <f t="shared" si="0"/>
        <v>66.946717471422318</v>
      </c>
      <c r="D12" s="237">
        <v>31749</v>
      </c>
      <c r="E12" s="405">
        <f t="shared" si="1"/>
        <v>33.053282528577675</v>
      </c>
      <c r="F12" s="237">
        <f>B12+D12</f>
        <v>96054</v>
      </c>
      <c r="G12" s="405">
        <f t="shared" si="2"/>
        <v>100</v>
      </c>
      <c r="H12" s="237"/>
      <c r="P12"/>
      <c r="Q12"/>
      <c r="R12"/>
      <c r="S12"/>
      <c r="T12"/>
      <c r="U12"/>
      <c r="V12"/>
    </row>
    <row r="13" spans="1:22" s="342" customFormat="1" x14ac:dyDescent="0.25">
      <c r="A13" s="348">
        <v>2018</v>
      </c>
      <c r="B13" s="237">
        <v>59590</v>
      </c>
      <c r="C13" s="405">
        <f t="shared" si="0"/>
        <v>66.54531647831331</v>
      </c>
      <c r="D13" s="237">
        <v>29958</v>
      </c>
      <c r="E13" s="405">
        <f t="shared" si="1"/>
        <v>33.454683521686697</v>
      </c>
      <c r="F13" s="26">
        <f>B13+D13</f>
        <v>89548</v>
      </c>
      <c r="G13" s="405">
        <f t="shared" si="2"/>
        <v>100</v>
      </c>
      <c r="P13"/>
      <c r="Q13"/>
      <c r="R13"/>
      <c r="S13"/>
      <c r="T13"/>
      <c r="U13"/>
      <c r="V13"/>
    </row>
    <row r="14" spans="1:22" s="342" customFormat="1" ht="15" customHeight="1" x14ac:dyDescent="0.25">
      <c r="A14" s="348" t="s">
        <v>193</v>
      </c>
      <c r="B14" s="237">
        <v>55980</v>
      </c>
      <c r="C14" s="405">
        <f t="shared" si="0"/>
        <v>66.773223913354641</v>
      </c>
      <c r="D14" s="237">
        <v>27855</v>
      </c>
      <c r="E14" s="405">
        <f t="shared" si="1"/>
        <v>33.225583281645115</v>
      </c>
      <c r="F14" s="26">
        <v>83836</v>
      </c>
      <c r="G14" s="405">
        <f t="shared" si="2"/>
        <v>100</v>
      </c>
      <c r="H14" s="359"/>
      <c r="P14"/>
      <c r="Q14"/>
      <c r="R14"/>
      <c r="S14"/>
      <c r="T14"/>
      <c r="U14"/>
      <c r="V14"/>
    </row>
    <row r="15" spans="1:22" ht="3.75" customHeight="1" x14ac:dyDescent="0.25">
      <c r="A15" s="369"/>
      <c r="B15" s="156"/>
      <c r="C15" s="404"/>
      <c r="D15" s="156"/>
      <c r="E15" s="404"/>
      <c r="F15" s="10"/>
      <c r="G15" s="404"/>
      <c r="P15"/>
      <c r="Q15"/>
      <c r="R15"/>
      <c r="S15"/>
      <c r="T15"/>
      <c r="U15"/>
      <c r="V15"/>
    </row>
    <row r="16" spans="1:22" x14ac:dyDescent="0.25">
      <c r="A16" s="369" t="s">
        <v>272</v>
      </c>
      <c r="B16" s="25">
        <f>(B14-B13)/B13*100</f>
        <v>-6.0580634334619905</v>
      </c>
      <c r="C16" s="25">
        <f>C14-C13</f>
        <v>0.22790743504133104</v>
      </c>
      <c r="D16" s="25">
        <f>(D14-D13)/D13*100</f>
        <v>-7.019827758862407</v>
      </c>
      <c r="E16" s="25">
        <f>E14-E13</f>
        <v>-0.22910024004158203</v>
      </c>
      <c r="F16" s="25">
        <f>(F14-F13)/F13*100</f>
        <v>-6.3787019252244601</v>
      </c>
      <c r="G16" s="403">
        <f>G14-G13</f>
        <v>0</v>
      </c>
      <c r="P16"/>
      <c r="Q16"/>
      <c r="R16"/>
      <c r="S16"/>
      <c r="T16"/>
      <c r="U16"/>
      <c r="V16"/>
    </row>
    <row r="17" spans="1:7" x14ac:dyDescent="0.25">
      <c r="A17" s="369" t="s">
        <v>271</v>
      </c>
      <c r="B17" s="335">
        <f>(B14-B8)/B8*100</f>
        <v>-50.518416377184373</v>
      </c>
      <c r="C17" s="335">
        <f>C14-C8</f>
        <v>-0.16185439145132818</v>
      </c>
      <c r="D17" s="335">
        <f>(D14-D8)/D8*100</f>
        <v>-50.157463407651292</v>
      </c>
      <c r="E17" s="402">
        <f>E14-E8</f>
        <v>0.1606615864510843</v>
      </c>
      <c r="F17" s="335">
        <f>(F14-F8)/F8*100</f>
        <v>-50.398475910992261</v>
      </c>
      <c r="G17" s="403">
        <f>(G14-G8)/G8*100</f>
        <v>0</v>
      </c>
    </row>
    <row r="18" spans="1:7" ht="20.25" customHeight="1" x14ac:dyDescent="0.25">
      <c r="A18" s="366"/>
      <c r="B18" s="366"/>
      <c r="C18" s="366"/>
      <c r="D18" s="366"/>
      <c r="E18" s="366"/>
      <c r="F18" s="366"/>
      <c r="G18" s="366"/>
    </row>
    <row r="20" spans="1:7" x14ac:dyDescent="0.25">
      <c r="A20" s="365" t="s">
        <v>195</v>
      </c>
    </row>
  </sheetData>
  <mergeCells count="5">
    <mergeCell ref="A4:A6"/>
    <mergeCell ref="F4:G5"/>
    <mergeCell ref="B5:C5"/>
    <mergeCell ref="D5:E5"/>
    <mergeCell ref="B4:E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X21"/>
  <sheetViews>
    <sheetView zoomScale="98" zoomScaleNormal="98" workbookViewId="0">
      <selection activeCell="A2" sqref="A2"/>
    </sheetView>
  </sheetViews>
  <sheetFormatPr defaultColWidth="8.85546875" defaultRowHeight="15" x14ac:dyDescent="0.25"/>
  <cols>
    <col min="1" max="1" width="22.28515625" style="365" customWidth="1"/>
    <col min="2" max="16384" width="8.85546875" style="365"/>
  </cols>
  <sheetData>
    <row r="1" spans="1:24" x14ac:dyDescent="0.25">
      <c r="A1" s="365" t="s">
        <v>543</v>
      </c>
    </row>
    <row r="2" spans="1:24" x14ac:dyDescent="0.25">
      <c r="A2" s="357" t="s">
        <v>181</v>
      </c>
    </row>
    <row r="4" spans="1:24" x14ac:dyDescent="0.25">
      <c r="A4" s="538" t="s">
        <v>182</v>
      </c>
      <c r="B4" s="492" t="s">
        <v>270</v>
      </c>
      <c r="C4" s="492"/>
      <c r="D4" s="492"/>
      <c r="E4" s="492"/>
      <c r="F4" s="504" t="s">
        <v>0</v>
      </c>
      <c r="G4" s="504"/>
    </row>
    <row r="5" spans="1:24" x14ac:dyDescent="0.25">
      <c r="A5" s="539"/>
      <c r="B5" s="492" t="s">
        <v>169</v>
      </c>
      <c r="C5" s="492"/>
      <c r="D5" s="492" t="s">
        <v>170</v>
      </c>
      <c r="E5" s="492"/>
      <c r="F5" s="505"/>
      <c r="G5" s="505"/>
    </row>
    <row r="6" spans="1:24" x14ac:dyDescent="0.25">
      <c r="A6" s="540"/>
      <c r="B6" s="366" t="s">
        <v>185</v>
      </c>
      <c r="C6" s="366" t="s">
        <v>186</v>
      </c>
      <c r="D6" s="366" t="s">
        <v>185</v>
      </c>
      <c r="E6" s="366" t="s">
        <v>186</v>
      </c>
      <c r="F6" s="377" t="s">
        <v>185</v>
      </c>
      <c r="G6" s="377" t="s">
        <v>186</v>
      </c>
    </row>
    <row r="7" spans="1:24" x14ac:dyDescent="0.25">
      <c r="A7" s="368"/>
      <c r="B7" s="369"/>
      <c r="C7" s="369"/>
      <c r="D7" s="369"/>
      <c r="E7" s="369"/>
      <c r="F7" s="368"/>
      <c r="G7" s="368"/>
    </row>
    <row r="8" spans="1:24" x14ac:dyDescent="0.25">
      <c r="A8" s="370">
        <v>2013</v>
      </c>
      <c r="B8" s="156">
        <v>13707</v>
      </c>
      <c r="C8" s="404">
        <f t="shared" ref="C8:C14" si="0">B8/$F8*100</f>
        <v>61.596189277850179</v>
      </c>
      <c r="D8" s="156">
        <v>8546</v>
      </c>
      <c r="E8" s="404">
        <f t="shared" ref="E8:E14" si="1">D8/$F8*100</f>
        <v>38.403810722149821</v>
      </c>
      <c r="F8" s="156">
        <v>22253</v>
      </c>
      <c r="G8" s="404">
        <f t="shared" ref="G8:G14" si="2">F8/$F8*100</f>
        <v>100</v>
      </c>
      <c r="R8"/>
      <c r="S8"/>
      <c r="T8"/>
      <c r="U8"/>
      <c r="V8"/>
      <c r="W8"/>
      <c r="X8"/>
    </row>
    <row r="9" spans="1:24" x14ac:dyDescent="0.25">
      <c r="A9" s="370">
        <v>2014</v>
      </c>
      <c r="B9" s="156">
        <v>11535</v>
      </c>
      <c r="C9" s="404">
        <f t="shared" si="0"/>
        <v>60.20669137220105</v>
      </c>
      <c r="D9" s="156">
        <v>7624</v>
      </c>
      <c r="E9" s="404">
        <f t="shared" si="1"/>
        <v>39.793308627798943</v>
      </c>
      <c r="F9" s="156">
        <v>19159</v>
      </c>
      <c r="G9" s="404">
        <f t="shared" si="2"/>
        <v>100</v>
      </c>
      <c r="R9"/>
      <c r="S9"/>
      <c r="T9"/>
      <c r="U9"/>
      <c r="V9"/>
      <c r="W9"/>
      <c r="X9"/>
    </row>
    <row r="10" spans="1:24" x14ac:dyDescent="0.25">
      <c r="A10" s="370">
        <v>2015</v>
      </c>
      <c r="B10" s="156">
        <v>10355</v>
      </c>
      <c r="C10" s="404">
        <f t="shared" si="0"/>
        <v>59.945582957045275</v>
      </c>
      <c r="D10" s="156">
        <v>6919</v>
      </c>
      <c r="E10" s="404">
        <f t="shared" si="1"/>
        <v>40.054417042954732</v>
      </c>
      <c r="F10" s="156">
        <v>17274</v>
      </c>
      <c r="G10" s="404">
        <f t="shared" si="2"/>
        <v>100</v>
      </c>
      <c r="R10"/>
      <c r="S10"/>
      <c r="T10"/>
      <c r="U10"/>
      <c r="V10"/>
      <c r="W10"/>
      <c r="X10"/>
    </row>
    <row r="11" spans="1:24" x14ac:dyDescent="0.25">
      <c r="A11" s="370">
        <v>2016</v>
      </c>
      <c r="B11" s="156">
        <v>9132</v>
      </c>
      <c r="C11" s="404">
        <f t="shared" si="0"/>
        <v>60.122457041279873</v>
      </c>
      <c r="D11" s="156">
        <v>6057</v>
      </c>
      <c r="E11" s="404">
        <f t="shared" si="1"/>
        <v>39.877542958720127</v>
      </c>
      <c r="F11" s="156">
        <v>15189</v>
      </c>
      <c r="G11" s="404">
        <f t="shared" si="2"/>
        <v>100</v>
      </c>
      <c r="R11"/>
      <c r="S11"/>
      <c r="T11"/>
      <c r="U11"/>
      <c r="V11"/>
      <c r="W11"/>
      <c r="X11"/>
    </row>
    <row r="12" spans="1:24" x14ac:dyDescent="0.25">
      <c r="A12" s="370">
        <v>2017</v>
      </c>
      <c r="B12" s="10">
        <v>8168</v>
      </c>
      <c r="C12" s="404">
        <f t="shared" si="0"/>
        <v>58.745684695051779</v>
      </c>
      <c r="D12" s="10">
        <v>5736</v>
      </c>
      <c r="E12" s="404">
        <f t="shared" si="1"/>
        <v>41.254315304948214</v>
      </c>
      <c r="F12" s="156">
        <v>13904</v>
      </c>
      <c r="G12" s="404">
        <f t="shared" si="2"/>
        <v>100</v>
      </c>
      <c r="R12"/>
      <c r="S12"/>
      <c r="T12"/>
      <c r="U12"/>
      <c r="V12"/>
      <c r="W12"/>
      <c r="X12"/>
    </row>
    <row r="13" spans="1:24" ht="15.75" customHeight="1" x14ac:dyDescent="0.25">
      <c r="A13" s="369">
        <v>2018</v>
      </c>
      <c r="B13" s="10">
        <v>7600</v>
      </c>
      <c r="C13" s="404">
        <f t="shared" si="0"/>
        <v>58.175137783221068</v>
      </c>
      <c r="D13" s="10">
        <v>5464</v>
      </c>
      <c r="E13" s="404">
        <f t="shared" si="1"/>
        <v>41.824862216778932</v>
      </c>
      <c r="F13" s="10">
        <v>13064</v>
      </c>
      <c r="G13" s="404">
        <f t="shared" si="2"/>
        <v>100</v>
      </c>
      <c r="R13"/>
      <c r="S13"/>
      <c r="T13"/>
      <c r="U13"/>
      <c r="V13"/>
      <c r="W13"/>
      <c r="X13"/>
    </row>
    <row r="14" spans="1:24" ht="15.75" customHeight="1" x14ac:dyDescent="0.25">
      <c r="A14" s="369">
        <v>2019</v>
      </c>
      <c r="B14" s="10">
        <v>7239</v>
      </c>
      <c r="C14" s="404">
        <f t="shared" si="0"/>
        <v>58.219398423677013</v>
      </c>
      <c r="D14" s="10">
        <v>5195</v>
      </c>
      <c r="E14" s="404">
        <f t="shared" si="1"/>
        <v>41.780601576322987</v>
      </c>
      <c r="F14" s="10">
        <v>12434</v>
      </c>
      <c r="G14" s="404">
        <f t="shared" si="2"/>
        <v>100</v>
      </c>
      <c r="R14"/>
      <c r="S14"/>
      <c r="T14"/>
      <c r="U14"/>
      <c r="V14"/>
      <c r="W14"/>
      <c r="X14"/>
    </row>
    <row r="15" spans="1:24" ht="13.5" customHeight="1" x14ac:dyDescent="0.25">
      <c r="A15" s="369"/>
      <c r="B15" s="10"/>
      <c r="C15" s="404"/>
      <c r="D15" s="10"/>
      <c r="E15" s="404"/>
      <c r="F15" s="10"/>
      <c r="G15" s="404"/>
      <c r="R15"/>
      <c r="S15"/>
      <c r="T15"/>
      <c r="U15"/>
      <c r="V15"/>
      <c r="W15"/>
      <c r="X15"/>
    </row>
    <row r="16" spans="1:24" x14ac:dyDescent="0.25">
      <c r="A16" s="369" t="s">
        <v>276</v>
      </c>
      <c r="B16" s="375">
        <f>(B14-B13)/B13*100</f>
        <v>-4.75</v>
      </c>
      <c r="C16" s="406">
        <f>(C14-C13)</f>
        <v>4.4260640455945577E-2</v>
      </c>
      <c r="D16" s="375">
        <f>(D14-D13)/D13*100</f>
        <v>-4.9231332357247437</v>
      </c>
      <c r="E16" s="407">
        <f>(E14-E13)</f>
        <v>-4.4260640455945577E-2</v>
      </c>
      <c r="F16" s="375">
        <f>(F14-F13)/F13*100</f>
        <v>-4.822412737293325</v>
      </c>
      <c r="G16" s="406">
        <f>(G14-G13)</f>
        <v>0</v>
      </c>
      <c r="R16"/>
      <c r="S16"/>
      <c r="T16"/>
      <c r="U16"/>
      <c r="V16"/>
      <c r="W16"/>
      <c r="X16"/>
    </row>
    <row r="17" spans="1:24" x14ac:dyDescent="0.25">
      <c r="A17" s="369" t="s">
        <v>188</v>
      </c>
      <c r="B17" s="375">
        <f>(B14-B8)/B8*100</f>
        <v>-47.187568395710223</v>
      </c>
      <c r="C17" s="375">
        <f>(C14-C8)</f>
        <v>-3.3767908541731657</v>
      </c>
      <c r="D17" s="375">
        <f>(D14-D8)/D8*100</f>
        <v>-39.211326936578516</v>
      </c>
      <c r="E17" s="375">
        <f>(E14-E8)</f>
        <v>3.3767908541731657</v>
      </c>
      <c r="F17" s="375">
        <f>(F14-F8)/F8*100</f>
        <v>-44.124387723003636</v>
      </c>
      <c r="G17" s="375">
        <f>(G14-G8)</f>
        <v>0</v>
      </c>
      <c r="R17"/>
      <c r="S17"/>
      <c r="T17"/>
      <c r="U17"/>
      <c r="V17"/>
      <c r="W17"/>
      <c r="X17"/>
    </row>
    <row r="18" spans="1:24" x14ac:dyDescent="0.25">
      <c r="A18" s="366"/>
      <c r="B18" s="366"/>
      <c r="C18" s="366"/>
      <c r="D18" s="366"/>
      <c r="E18" s="366"/>
      <c r="F18" s="366"/>
      <c r="G18" s="366"/>
      <c r="R18"/>
      <c r="S18"/>
      <c r="T18"/>
      <c r="U18"/>
      <c r="V18"/>
      <c r="W18"/>
      <c r="X18"/>
    </row>
    <row r="19" spans="1:24" x14ac:dyDescent="0.25">
      <c r="R19"/>
      <c r="S19"/>
      <c r="T19"/>
      <c r="U19"/>
      <c r="V19"/>
      <c r="W19"/>
      <c r="X19"/>
    </row>
    <row r="20" spans="1:24" x14ac:dyDescent="0.25">
      <c r="R20"/>
      <c r="S20"/>
      <c r="T20"/>
      <c r="U20"/>
      <c r="V20"/>
      <c r="W20"/>
      <c r="X20"/>
    </row>
    <row r="21" spans="1:24" x14ac:dyDescent="0.25">
      <c r="R21"/>
      <c r="S21"/>
      <c r="T21"/>
      <c r="U21"/>
      <c r="V21"/>
      <c r="W21"/>
      <c r="X21"/>
    </row>
  </sheetData>
  <mergeCells count="5">
    <mergeCell ref="A4:A6"/>
    <mergeCell ref="F4:G5"/>
    <mergeCell ref="B4:E4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22"/>
  <sheetViews>
    <sheetView zoomScale="106" zoomScaleNormal="106" workbookViewId="0"/>
  </sheetViews>
  <sheetFormatPr defaultColWidth="8.85546875" defaultRowHeight="15" x14ac:dyDescent="0.25"/>
  <cols>
    <col min="1" max="1" width="20.42578125" style="365" customWidth="1"/>
    <col min="2" max="2" width="15.140625" style="365" bestFit="1" customWidth="1"/>
    <col min="3" max="3" width="5.7109375" style="365" customWidth="1"/>
    <col min="4" max="4" width="10" style="365" bestFit="1" customWidth="1"/>
    <col min="5" max="5" width="5" style="365" bestFit="1" customWidth="1"/>
    <col min="6" max="6" width="10" style="365" bestFit="1" customWidth="1"/>
    <col min="7" max="7" width="6" style="365" bestFit="1" customWidth="1"/>
    <col min="8" max="8" width="10" style="365" bestFit="1" customWidth="1"/>
    <col min="9" max="9" width="6" style="365" bestFit="1" customWidth="1"/>
    <col min="10" max="10" width="10" style="365" bestFit="1" customWidth="1"/>
    <col min="11" max="11" width="6" style="365" bestFit="1" customWidth="1"/>
    <col min="12" max="12" width="10" style="365" bestFit="1" customWidth="1"/>
    <col min="13" max="13" width="6" style="365" bestFit="1" customWidth="1"/>
    <col min="14" max="14" width="10.85546875" style="365" customWidth="1"/>
    <col min="15" max="15" width="6.140625" style="365" customWidth="1"/>
    <col min="16" max="16" width="9" style="365" bestFit="1" customWidth="1"/>
    <col min="17" max="17" width="8.85546875" style="365" customWidth="1"/>
    <col min="18" max="16384" width="8.85546875" style="365"/>
  </cols>
  <sheetData>
    <row r="1" spans="1:17" x14ac:dyDescent="0.25">
      <c r="A1" s="365" t="s">
        <v>544</v>
      </c>
    </row>
    <row r="2" spans="1:17" x14ac:dyDescent="0.25">
      <c r="A2" s="357" t="s">
        <v>181</v>
      </c>
    </row>
    <row r="3" spans="1:17" x14ac:dyDescent="0.25">
      <c r="P3" s="366"/>
      <c r="Q3" s="366"/>
    </row>
    <row r="4" spans="1:17" x14ac:dyDescent="0.25">
      <c r="A4" s="531" t="s">
        <v>182</v>
      </c>
      <c r="B4" s="492" t="s">
        <v>168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504" t="s">
        <v>0</v>
      </c>
      <c r="Q4" s="504"/>
    </row>
    <row r="5" spans="1:17" x14ac:dyDescent="0.25">
      <c r="A5" s="522"/>
      <c r="B5" s="492" t="s">
        <v>289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532"/>
      <c r="Q5" s="532"/>
    </row>
    <row r="6" spans="1:17" x14ac:dyDescent="0.25">
      <c r="A6" s="522"/>
      <c r="B6" s="505" t="s">
        <v>288</v>
      </c>
      <c r="C6" s="505"/>
      <c r="D6" s="502" t="s">
        <v>287</v>
      </c>
      <c r="E6" s="502"/>
      <c r="F6" s="502" t="s">
        <v>286</v>
      </c>
      <c r="G6" s="502"/>
      <c r="H6" s="409" t="s">
        <v>285</v>
      </c>
      <c r="I6" s="409"/>
      <c r="J6" s="546" t="s">
        <v>284</v>
      </c>
      <c r="K6" s="546"/>
      <c r="L6" s="546" t="s">
        <v>283</v>
      </c>
      <c r="M6" s="546"/>
      <c r="N6" s="546" t="s">
        <v>282</v>
      </c>
      <c r="O6" s="546"/>
      <c r="P6" s="505"/>
      <c r="Q6" s="505"/>
    </row>
    <row r="7" spans="1:17" x14ac:dyDescent="0.25">
      <c r="A7" s="510"/>
      <c r="B7" s="296" t="s">
        <v>281</v>
      </c>
      <c r="C7" s="296" t="s">
        <v>186</v>
      </c>
      <c r="D7" s="296" t="s">
        <v>281</v>
      </c>
      <c r="E7" s="296" t="s">
        <v>186</v>
      </c>
      <c r="F7" s="296" t="s">
        <v>281</v>
      </c>
      <c r="G7" s="296" t="s">
        <v>186</v>
      </c>
      <c r="H7" s="296" t="s">
        <v>281</v>
      </c>
      <c r="I7" s="296" t="s">
        <v>186</v>
      </c>
      <c r="J7" s="296" t="s">
        <v>281</v>
      </c>
      <c r="K7" s="296" t="s">
        <v>186</v>
      </c>
      <c r="L7" s="296" t="s">
        <v>281</v>
      </c>
      <c r="M7" s="296" t="s">
        <v>186</v>
      </c>
      <c r="N7" s="296" t="s">
        <v>281</v>
      </c>
      <c r="O7" s="296" t="s">
        <v>186</v>
      </c>
      <c r="P7" s="296" t="s">
        <v>281</v>
      </c>
      <c r="Q7" s="296" t="s">
        <v>186</v>
      </c>
    </row>
    <row r="8" spans="1:17" x14ac:dyDescent="0.25">
      <c r="A8" s="368"/>
      <c r="B8" s="368"/>
      <c r="C8" s="368"/>
      <c r="D8" s="369"/>
      <c r="E8" s="369"/>
      <c r="F8" s="369"/>
      <c r="G8" s="369"/>
      <c r="H8" s="408"/>
      <c r="I8" s="408"/>
      <c r="J8" s="408"/>
      <c r="K8" s="408"/>
      <c r="L8" s="408"/>
      <c r="M8" s="408"/>
      <c r="N8" s="408"/>
      <c r="O8" s="408"/>
      <c r="P8" s="368"/>
    </row>
    <row r="9" spans="1:17" x14ac:dyDescent="0.25">
      <c r="A9" s="370">
        <v>2013</v>
      </c>
      <c r="B9" s="156">
        <v>18</v>
      </c>
      <c r="C9" s="404">
        <f t="shared" ref="C9:C15" si="0">B9/$P9*100</f>
        <v>9.4106821698941821E-3</v>
      </c>
      <c r="D9" s="156">
        <v>9044</v>
      </c>
      <c r="E9" s="404">
        <f t="shared" ref="E9:E15" si="1">D9/$P9*100</f>
        <v>4.7283449746957213</v>
      </c>
      <c r="F9" s="156">
        <v>35158</v>
      </c>
      <c r="G9" s="404">
        <f t="shared" ref="G9:G15" si="2">F9/$P9*100</f>
        <v>18.381153540507757</v>
      </c>
      <c r="H9" s="156">
        <v>55700</v>
      </c>
      <c r="I9" s="404">
        <f t="shared" ref="I9:I15" si="3">H9/$P9*100</f>
        <v>29.120833159061444</v>
      </c>
      <c r="J9" s="156">
        <v>50337</v>
      </c>
      <c r="K9" s="404">
        <f t="shared" ref="K9:K15" si="4">J9/$P9*100</f>
        <v>26.316972688109079</v>
      </c>
      <c r="L9" s="156">
        <v>26767</v>
      </c>
      <c r="M9" s="404">
        <f t="shared" ref="M9:M15" si="5">L9/$P9*100</f>
        <v>13.994207202308754</v>
      </c>
      <c r="N9" s="156">
        <v>14248</v>
      </c>
      <c r="O9" s="404">
        <f t="shared" ref="O9:O15" si="6">N9/$P9*100</f>
        <v>7.4490777531473498</v>
      </c>
      <c r="P9" s="156">
        <v>191272</v>
      </c>
      <c r="Q9" s="375">
        <f t="shared" ref="Q9:Q15" si="7">P9/$P9*100</f>
        <v>100</v>
      </c>
    </row>
    <row r="10" spans="1:17" x14ac:dyDescent="0.25">
      <c r="A10" s="370">
        <v>2014</v>
      </c>
      <c r="B10" s="156">
        <v>6</v>
      </c>
      <c r="C10" s="404">
        <f t="shared" si="0"/>
        <v>3.7335258173310268E-3</v>
      </c>
      <c r="D10" s="156">
        <v>6964</v>
      </c>
      <c r="E10" s="404">
        <f t="shared" si="1"/>
        <v>4.3333789653155455</v>
      </c>
      <c r="F10" s="156">
        <v>28160</v>
      </c>
      <c r="G10" s="404">
        <f t="shared" si="2"/>
        <v>17.522681169340288</v>
      </c>
      <c r="H10" s="156">
        <v>46375</v>
      </c>
      <c r="I10" s="404">
        <f t="shared" si="3"/>
        <v>28.857043296454393</v>
      </c>
      <c r="J10" s="156">
        <v>43330</v>
      </c>
      <c r="K10" s="404">
        <f t="shared" si="4"/>
        <v>26.962278944158896</v>
      </c>
      <c r="L10" s="156">
        <v>22970</v>
      </c>
      <c r="M10" s="404">
        <f t="shared" si="5"/>
        <v>14.293181337348948</v>
      </c>
      <c r="N10" s="156">
        <v>12901</v>
      </c>
      <c r="O10" s="404">
        <f t="shared" si="6"/>
        <v>8.0277027615645959</v>
      </c>
      <c r="P10" s="156">
        <f>B10+D10+F10+H10+J10+L10+N10</f>
        <v>160706</v>
      </c>
      <c r="Q10" s="375">
        <f t="shared" si="7"/>
        <v>100</v>
      </c>
    </row>
    <row r="11" spans="1:17" x14ac:dyDescent="0.25">
      <c r="A11" s="370">
        <v>2015</v>
      </c>
      <c r="B11" s="156">
        <v>4</v>
      </c>
      <c r="C11" s="404">
        <f t="shared" si="0"/>
        <v>2.8297949106138535E-3</v>
      </c>
      <c r="D11" s="156">
        <v>5419</v>
      </c>
      <c r="E11" s="404">
        <f t="shared" si="1"/>
        <v>3.8336646551541174</v>
      </c>
      <c r="F11" s="156">
        <v>23764</v>
      </c>
      <c r="G11" s="404">
        <f t="shared" si="2"/>
        <v>16.811811563956901</v>
      </c>
      <c r="H11" s="156">
        <v>40405</v>
      </c>
      <c r="I11" s="404">
        <f t="shared" si="3"/>
        <v>28.584465840838185</v>
      </c>
      <c r="J11" s="156">
        <v>38905</v>
      </c>
      <c r="K11" s="404">
        <f t="shared" si="4"/>
        <v>27.523292749357992</v>
      </c>
      <c r="L11" s="156">
        <v>20852</v>
      </c>
      <c r="M11" s="404">
        <f t="shared" si="5"/>
        <v>14.751720869030017</v>
      </c>
      <c r="N11" s="156">
        <v>12004</v>
      </c>
      <c r="O11" s="404">
        <f t="shared" si="6"/>
        <v>8.4922145267521731</v>
      </c>
      <c r="P11" s="156">
        <v>141353</v>
      </c>
      <c r="Q11" s="406">
        <f t="shared" si="7"/>
        <v>100</v>
      </c>
    </row>
    <row r="12" spans="1:17" x14ac:dyDescent="0.25">
      <c r="A12" s="370">
        <v>2016</v>
      </c>
      <c r="B12" s="156">
        <v>6</v>
      </c>
      <c r="C12" s="404">
        <f t="shared" si="0"/>
        <v>4.9786333651412685E-3</v>
      </c>
      <c r="D12" s="156">
        <v>4105</v>
      </c>
      <c r="E12" s="404">
        <f t="shared" si="1"/>
        <v>3.4062149939841508</v>
      </c>
      <c r="F12" s="156">
        <v>19503</v>
      </c>
      <c r="G12" s="404">
        <f t="shared" si="2"/>
        <v>16.183047753391694</v>
      </c>
      <c r="H12" s="156">
        <v>33804</v>
      </c>
      <c r="I12" s="404">
        <f t="shared" si="3"/>
        <v>28.049620379205908</v>
      </c>
      <c r="J12" s="156">
        <v>33827</v>
      </c>
      <c r="K12" s="404">
        <f t="shared" si="4"/>
        <v>28.068705140438947</v>
      </c>
      <c r="L12" s="156">
        <v>18631</v>
      </c>
      <c r="M12" s="404">
        <f t="shared" si="5"/>
        <v>15.459486370991163</v>
      </c>
      <c r="N12" s="156">
        <v>10639</v>
      </c>
      <c r="O12" s="404">
        <f t="shared" si="6"/>
        <v>8.8279467286229938</v>
      </c>
      <c r="P12" s="156">
        <v>120515</v>
      </c>
      <c r="Q12" s="375">
        <f t="shared" si="7"/>
        <v>100</v>
      </c>
    </row>
    <row r="13" spans="1:17" x14ac:dyDescent="0.25">
      <c r="A13" s="370">
        <v>2017</v>
      </c>
      <c r="B13" s="156">
        <v>7</v>
      </c>
      <c r="C13" s="404">
        <f t="shared" si="0"/>
        <v>6.3660670437803522E-3</v>
      </c>
      <c r="D13" s="156">
        <v>3598</v>
      </c>
      <c r="E13" s="404">
        <f t="shared" si="1"/>
        <v>3.2721584605031011</v>
      </c>
      <c r="F13" s="156">
        <v>16987</v>
      </c>
      <c r="G13" s="404">
        <f t="shared" si="2"/>
        <v>15.448625838956692</v>
      </c>
      <c r="H13" s="156">
        <v>30640</v>
      </c>
      <c r="I13" s="404">
        <f t="shared" si="3"/>
        <v>27.865184888775712</v>
      </c>
      <c r="J13" s="156">
        <v>31121</v>
      </c>
      <c r="K13" s="404">
        <f t="shared" si="4"/>
        <v>28.302624638498337</v>
      </c>
      <c r="L13" s="156">
        <v>17694</v>
      </c>
      <c r="M13" s="404">
        <f t="shared" si="5"/>
        <v>16.091598610378508</v>
      </c>
      <c r="N13" s="156">
        <v>9911</v>
      </c>
      <c r="O13" s="404">
        <f t="shared" si="6"/>
        <v>9.0134414958438676</v>
      </c>
      <c r="P13" s="156">
        <v>109958</v>
      </c>
      <c r="Q13" s="375">
        <f t="shared" si="7"/>
        <v>100</v>
      </c>
    </row>
    <row r="14" spans="1:17" x14ac:dyDescent="0.25">
      <c r="A14" s="370">
        <v>2018</v>
      </c>
      <c r="B14" s="28">
        <v>0</v>
      </c>
      <c r="C14" s="46">
        <f t="shared" si="0"/>
        <v>0</v>
      </c>
      <c r="D14" s="156">
        <v>3189</v>
      </c>
      <c r="E14" s="404">
        <f t="shared" si="1"/>
        <v>3.1078236463571511</v>
      </c>
      <c r="F14" s="156">
        <v>15606</v>
      </c>
      <c r="G14" s="404">
        <f t="shared" si="2"/>
        <v>15.208747514910536</v>
      </c>
      <c r="H14" s="156">
        <v>27873</v>
      </c>
      <c r="I14" s="404">
        <f t="shared" si="3"/>
        <v>27.163489650333293</v>
      </c>
      <c r="J14" s="156">
        <v>29415</v>
      </c>
      <c r="K14" s="404">
        <f t="shared" si="4"/>
        <v>28.666237866916148</v>
      </c>
      <c r="L14" s="156">
        <v>17168</v>
      </c>
      <c r="M14" s="404">
        <f t="shared" si="5"/>
        <v>16.730986629244143</v>
      </c>
      <c r="N14" s="156">
        <v>9361</v>
      </c>
      <c r="O14" s="404">
        <f t="shared" si="6"/>
        <v>9.1227146922387252</v>
      </c>
      <c r="P14" s="156">
        <v>102612</v>
      </c>
      <c r="Q14" s="375">
        <f t="shared" si="7"/>
        <v>100</v>
      </c>
    </row>
    <row r="15" spans="1:17" x14ac:dyDescent="0.25">
      <c r="A15" s="370" t="s">
        <v>193</v>
      </c>
      <c r="B15" s="156">
        <v>1</v>
      </c>
      <c r="C15" s="46">
        <f t="shared" si="0"/>
        <v>1.0387451958034693E-3</v>
      </c>
      <c r="D15" s="156">
        <v>2868</v>
      </c>
      <c r="E15" s="404">
        <f t="shared" si="1"/>
        <v>2.9791212215643506</v>
      </c>
      <c r="F15" s="156">
        <v>14690</v>
      </c>
      <c r="G15" s="404">
        <f t="shared" si="2"/>
        <v>15.259166926352966</v>
      </c>
      <c r="H15" s="156">
        <v>25511</v>
      </c>
      <c r="I15" s="404">
        <f t="shared" si="3"/>
        <v>26.499428690142306</v>
      </c>
      <c r="J15" s="156">
        <v>27743</v>
      </c>
      <c r="K15" s="404">
        <f t="shared" si="4"/>
        <v>28.817907967175653</v>
      </c>
      <c r="L15" s="156">
        <v>16263</v>
      </c>
      <c r="M15" s="404">
        <f t="shared" si="5"/>
        <v>16.893113119351824</v>
      </c>
      <c r="N15" s="156">
        <v>9193</v>
      </c>
      <c r="O15" s="404">
        <f t="shared" si="6"/>
        <v>9.549184585021294</v>
      </c>
      <c r="P15" s="156">
        <v>96270</v>
      </c>
      <c r="Q15" s="375">
        <f t="shared" si="7"/>
        <v>100</v>
      </c>
    </row>
    <row r="16" spans="1:17" ht="4.5" customHeight="1" x14ac:dyDescent="0.25">
      <c r="A16" s="370"/>
      <c r="B16" s="5"/>
      <c r="C16" s="404"/>
      <c r="D16" s="156"/>
      <c r="E16" s="404"/>
      <c r="F16" s="156"/>
      <c r="G16" s="404"/>
      <c r="H16" s="156"/>
      <c r="I16" s="404"/>
      <c r="J16" s="156"/>
      <c r="K16" s="404"/>
      <c r="L16" s="156"/>
      <c r="M16" s="404"/>
      <c r="N16" s="156"/>
      <c r="O16" s="404"/>
      <c r="P16" s="156"/>
      <c r="Q16" s="375"/>
    </row>
    <row r="17" spans="1:19" ht="15" customHeight="1" x14ac:dyDescent="0.25">
      <c r="A17" s="370" t="s">
        <v>175</v>
      </c>
      <c r="B17" s="475">
        <v>0</v>
      </c>
      <c r="C17" s="406">
        <f>C15-C14</f>
        <v>1.0387451958034693E-3</v>
      </c>
      <c r="D17" s="406">
        <f>(D15-D14)/D$14*100</f>
        <v>-10.06585136406397</v>
      </c>
      <c r="E17" s="406">
        <f>E15-E14</f>
        <v>-0.12870242479280058</v>
      </c>
      <c r="F17" s="406">
        <f>(F15-F14)/F$14*100</f>
        <v>-5.8695373574266307</v>
      </c>
      <c r="G17" s="406">
        <f>G15-G14</f>
        <v>5.0419411442430118E-2</v>
      </c>
      <c r="H17" s="406">
        <f>(H15-H14)/H$14*100</f>
        <v>-8.4741506117030827</v>
      </c>
      <c r="I17" s="406">
        <f>I15-I14</f>
        <v>-0.66406096019098726</v>
      </c>
      <c r="J17" s="406">
        <f>(J15-J14)/J$14*100</f>
        <v>-5.6841747407785146</v>
      </c>
      <c r="K17" s="406">
        <f>K15-K14</f>
        <v>0.15167010025950489</v>
      </c>
      <c r="L17" s="406">
        <f>(L15-L14)/L$14*100</f>
        <v>-5.2714352283317796</v>
      </c>
      <c r="M17" s="406">
        <f>M15-M14</f>
        <v>0.16212649010768132</v>
      </c>
      <c r="N17" s="406">
        <f>(N15-N14)/N$14*100</f>
        <v>-1.7946800555496207</v>
      </c>
      <c r="O17" s="406">
        <f>O15-O14</f>
        <v>0.42646989278256875</v>
      </c>
      <c r="P17" s="406">
        <f>(P15-P14)/P$14*100</f>
        <v>-6.1805636767629517</v>
      </c>
      <c r="Q17" s="375">
        <f>Q15-Q14</f>
        <v>0</v>
      </c>
    </row>
    <row r="18" spans="1:19" x14ac:dyDescent="0.25">
      <c r="A18" s="370" t="s">
        <v>280</v>
      </c>
      <c r="B18" s="406">
        <f>(B15-B9)/B$9*100</f>
        <v>-94.444444444444443</v>
      </c>
      <c r="C18" s="339">
        <f>C15-C9</f>
        <v>-8.3719369740907126E-3</v>
      </c>
      <c r="D18" s="406">
        <f>(D15-D9)/D$9*100</f>
        <v>-68.288367978770452</v>
      </c>
      <c r="E18" s="339">
        <f>E15-E9</f>
        <v>-1.7492237531313708</v>
      </c>
      <c r="F18" s="406">
        <f>(F15-F9)/F$9*100</f>
        <v>-58.217190966494115</v>
      </c>
      <c r="G18" s="365">
        <f>G15-G9</f>
        <v>-3.1219866141547907</v>
      </c>
      <c r="H18" s="406">
        <f>(H15-H9)/H$9*100</f>
        <v>-54.199281867145423</v>
      </c>
      <c r="I18" s="365">
        <f>I15-I9</f>
        <v>-2.6214044689191383</v>
      </c>
      <c r="J18" s="406">
        <f>(J15-J9)/J$9*100</f>
        <v>-44.885471919264155</v>
      </c>
      <c r="K18" s="406">
        <f>K15-K9</f>
        <v>2.5009352790665744</v>
      </c>
      <c r="L18" s="406">
        <f>(L15-L9)/L$9*100</f>
        <v>-39.242350655658086</v>
      </c>
      <c r="M18" s="406">
        <f>M15-M9</f>
        <v>2.89890591704307</v>
      </c>
      <c r="N18" s="406">
        <f>(N15-N9)/N$9*100</f>
        <v>-35.478663672094328</v>
      </c>
      <c r="O18" s="406">
        <f>O15-O9</f>
        <v>2.1001068318739442</v>
      </c>
      <c r="P18" s="406">
        <f>(P15-P9)/P$9*100</f>
        <v>-49.668534861349286</v>
      </c>
      <c r="Q18" s="375">
        <f>Q15-Q9</f>
        <v>0</v>
      </c>
    </row>
    <row r="19" spans="1:19" s="367" customFormat="1" ht="4.5" customHeight="1" x14ac:dyDescent="0.25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5"/>
      <c r="S19" s="365"/>
    </row>
    <row r="20" spans="1:19" ht="12.75" customHeight="1" x14ac:dyDescent="0.25">
      <c r="B20" s="372"/>
      <c r="H20"/>
      <c r="I20"/>
      <c r="J20"/>
      <c r="O20"/>
    </row>
    <row r="21" spans="1:19" x14ac:dyDescent="0.25">
      <c r="A21" s="365" t="s">
        <v>279</v>
      </c>
      <c r="J21"/>
      <c r="O21"/>
    </row>
    <row r="22" spans="1:19" x14ac:dyDescent="0.25">
      <c r="O22"/>
    </row>
  </sheetData>
  <mergeCells count="10">
    <mergeCell ref="A4:A7"/>
    <mergeCell ref="P4:Q6"/>
    <mergeCell ref="B6:C6"/>
    <mergeCell ref="D6:E6"/>
    <mergeCell ref="F6:G6"/>
    <mergeCell ref="J6:K6"/>
    <mergeCell ref="L6:M6"/>
    <mergeCell ref="N6:O6"/>
    <mergeCell ref="B4:O4"/>
    <mergeCell ref="B5:O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15"/>
  <sheetViews>
    <sheetView zoomScaleNormal="100" workbookViewId="0"/>
  </sheetViews>
  <sheetFormatPr defaultColWidth="8.85546875" defaultRowHeight="15" x14ac:dyDescent="0.25"/>
  <cols>
    <col min="1" max="1" width="13.28515625" style="365" customWidth="1"/>
    <col min="2" max="14" width="8.85546875" style="365"/>
    <col min="15" max="15" width="14.7109375" style="365" customWidth="1"/>
    <col min="16" max="18" width="12.42578125" style="365" bestFit="1" customWidth="1"/>
    <col min="19" max="19" width="14.28515625" style="365" bestFit="1" customWidth="1"/>
    <col min="20" max="16384" width="8.85546875" style="365"/>
  </cols>
  <sheetData>
    <row r="1" spans="1:10" x14ac:dyDescent="0.25">
      <c r="A1" s="365" t="s">
        <v>545</v>
      </c>
    </row>
    <row r="2" spans="1:10" x14ac:dyDescent="0.25">
      <c r="A2" s="357" t="s">
        <v>87</v>
      </c>
    </row>
    <row r="3" spans="1:10" x14ac:dyDescent="0.25">
      <c r="A3" s="346"/>
      <c r="B3" s="366"/>
      <c r="C3" s="366"/>
      <c r="D3" s="366"/>
      <c r="E3" s="366"/>
      <c r="F3" s="366"/>
      <c r="G3" s="366"/>
      <c r="H3" s="366"/>
      <c r="I3" s="366"/>
      <c r="J3" s="366"/>
    </row>
    <row r="4" spans="1:10" x14ac:dyDescent="0.25">
      <c r="A4" s="547" t="s">
        <v>33</v>
      </c>
      <c r="B4" s="502" t="s">
        <v>293</v>
      </c>
      <c r="C4" s="502"/>
      <c r="D4" s="502"/>
      <c r="E4" s="502"/>
      <c r="F4" s="502"/>
      <c r="G4" s="502"/>
      <c r="H4" s="502"/>
      <c r="I4" s="502"/>
      <c r="J4" s="502"/>
    </row>
    <row r="5" spans="1:10" x14ac:dyDescent="0.25">
      <c r="A5" s="547"/>
      <c r="B5" s="492" t="s">
        <v>292</v>
      </c>
      <c r="C5" s="492"/>
      <c r="D5" s="492"/>
      <c r="E5" s="492" t="s">
        <v>291</v>
      </c>
      <c r="F5" s="492"/>
      <c r="G5" s="492"/>
      <c r="H5" s="492" t="s">
        <v>0</v>
      </c>
      <c r="I5" s="492"/>
      <c r="J5" s="492"/>
    </row>
    <row r="6" spans="1:10" x14ac:dyDescent="0.25">
      <c r="A6" s="547"/>
      <c r="B6" s="293" t="s">
        <v>169</v>
      </c>
      <c r="C6" s="293" t="s">
        <v>170</v>
      </c>
      <c r="D6" s="293" t="s">
        <v>0</v>
      </c>
      <c r="E6" s="293" t="s">
        <v>169</v>
      </c>
      <c r="F6" s="293" t="s">
        <v>170</v>
      </c>
      <c r="G6" s="293" t="s">
        <v>0</v>
      </c>
      <c r="H6" s="293" t="s">
        <v>169</v>
      </c>
      <c r="I6" s="293" t="s">
        <v>170</v>
      </c>
      <c r="J6" s="293" t="s">
        <v>0</v>
      </c>
    </row>
    <row r="7" spans="1:10" x14ac:dyDescent="0.25">
      <c r="A7" s="370">
        <v>2013</v>
      </c>
      <c r="B7" s="365">
        <v>46</v>
      </c>
      <c r="C7" s="365">
        <v>46</v>
      </c>
      <c r="D7" s="342">
        <v>46</v>
      </c>
      <c r="E7" s="342">
        <v>40</v>
      </c>
      <c r="F7" s="365">
        <v>41</v>
      </c>
      <c r="G7" s="342">
        <v>41</v>
      </c>
      <c r="H7" s="365">
        <v>46</v>
      </c>
      <c r="I7" s="365">
        <v>46</v>
      </c>
      <c r="J7" s="365">
        <v>46</v>
      </c>
    </row>
    <row r="8" spans="1:10" x14ac:dyDescent="0.25">
      <c r="A8" s="370">
        <v>2014</v>
      </c>
      <c r="B8" s="365">
        <v>47</v>
      </c>
      <c r="C8" s="365">
        <v>47</v>
      </c>
      <c r="D8" s="342">
        <v>47</v>
      </c>
      <c r="E8" s="342">
        <v>41</v>
      </c>
      <c r="F8" s="365">
        <v>41</v>
      </c>
      <c r="G8" s="342">
        <v>41</v>
      </c>
      <c r="H8" s="365">
        <v>46</v>
      </c>
      <c r="I8" s="365">
        <v>46</v>
      </c>
      <c r="J8" s="365">
        <v>46</v>
      </c>
    </row>
    <row r="9" spans="1:10" x14ac:dyDescent="0.25">
      <c r="A9" s="370">
        <v>2015</v>
      </c>
      <c r="B9" s="365">
        <v>47</v>
      </c>
      <c r="C9" s="365">
        <v>47</v>
      </c>
      <c r="D9" s="342">
        <v>47</v>
      </c>
      <c r="E9" s="342">
        <v>41</v>
      </c>
      <c r="F9" s="365">
        <v>43</v>
      </c>
      <c r="G9" s="342">
        <v>42</v>
      </c>
      <c r="H9" s="365">
        <v>47</v>
      </c>
      <c r="I9" s="365">
        <v>47</v>
      </c>
      <c r="J9" s="365">
        <v>47</v>
      </c>
    </row>
    <row r="10" spans="1:10" x14ac:dyDescent="0.25">
      <c r="A10" s="370">
        <v>2016</v>
      </c>
      <c r="B10" s="365">
        <v>48</v>
      </c>
      <c r="C10" s="365">
        <v>48</v>
      </c>
      <c r="D10" s="342">
        <v>48</v>
      </c>
      <c r="E10" s="342">
        <v>42</v>
      </c>
      <c r="F10" s="365">
        <v>43</v>
      </c>
      <c r="G10" s="342">
        <v>43</v>
      </c>
      <c r="H10" s="365">
        <v>47</v>
      </c>
      <c r="I10" s="365">
        <v>47</v>
      </c>
      <c r="J10" s="365">
        <v>47</v>
      </c>
    </row>
    <row r="11" spans="1:10" x14ac:dyDescent="0.25">
      <c r="A11" s="370">
        <v>2017</v>
      </c>
      <c r="B11" s="365">
        <v>48</v>
      </c>
      <c r="C11" s="365">
        <v>48</v>
      </c>
      <c r="D11" s="342">
        <v>48</v>
      </c>
      <c r="E11" s="342">
        <v>42</v>
      </c>
      <c r="F11" s="365">
        <v>44</v>
      </c>
      <c r="G11" s="342">
        <v>43</v>
      </c>
      <c r="H11" s="365">
        <v>47</v>
      </c>
      <c r="I11" s="365">
        <v>47</v>
      </c>
      <c r="J11" s="365">
        <v>47</v>
      </c>
    </row>
    <row r="12" spans="1:10" x14ac:dyDescent="0.25">
      <c r="A12" s="370">
        <v>2018</v>
      </c>
      <c r="B12" s="365">
        <v>48</v>
      </c>
      <c r="C12" s="365">
        <v>48</v>
      </c>
      <c r="D12" s="342">
        <v>48</v>
      </c>
      <c r="E12" s="342">
        <v>43</v>
      </c>
      <c r="F12" s="365">
        <v>45</v>
      </c>
      <c r="G12" s="342">
        <v>44</v>
      </c>
      <c r="H12" s="365">
        <v>48</v>
      </c>
      <c r="I12" s="365">
        <v>48</v>
      </c>
      <c r="J12" s="365">
        <v>48</v>
      </c>
    </row>
    <row r="13" spans="1:10" x14ac:dyDescent="0.25">
      <c r="A13" s="370">
        <v>2019</v>
      </c>
      <c r="B13" s="365">
        <v>48</v>
      </c>
      <c r="C13" s="365">
        <v>48</v>
      </c>
      <c r="D13" s="342">
        <v>48</v>
      </c>
      <c r="E13" s="342">
        <v>43</v>
      </c>
      <c r="F13" s="342">
        <v>45</v>
      </c>
      <c r="G13" s="342">
        <v>44</v>
      </c>
      <c r="H13" s="342">
        <v>48</v>
      </c>
      <c r="I13" s="342">
        <v>48</v>
      </c>
      <c r="J13" s="342">
        <v>48</v>
      </c>
    </row>
    <row r="14" spans="1:10" ht="8.25" customHeight="1" x14ac:dyDescent="0.25">
      <c r="A14" s="366"/>
      <c r="B14" s="366"/>
      <c r="C14" s="366"/>
      <c r="D14" s="366"/>
      <c r="E14" s="366"/>
      <c r="F14" s="366"/>
      <c r="G14" s="366"/>
      <c r="H14" s="366"/>
      <c r="I14" s="366"/>
      <c r="J14" s="366"/>
    </row>
    <row r="15" spans="1:10" ht="15" customHeight="1" x14ac:dyDescent="0.25"/>
  </sheetData>
  <mergeCells count="5">
    <mergeCell ref="A4:A6"/>
    <mergeCell ref="B4:J4"/>
    <mergeCell ref="B5:D5"/>
    <mergeCell ref="E5:G5"/>
    <mergeCell ref="H5:J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V85"/>
  <sheetViews>
    <sheetView zoomScale="98" zoomScaleNormal="98" workbookViewId="0"/>
  </sheetViews>
  <sheetFormatPr defaultColWidth="8.85546875" defaultRowHeight="15" x14ac:dyDescent="0.25"/>
  <cols>
    <col min="1" max="1" width="25.7109375" style="365" customWidth="1"/>
    <col min="2" max="4" width="12.42578125" style="365" customWidth="1"/>
    <col min="5" max="5" width="18" style="365" customWidth="1"/>
    <col min="6" max="10" width="12.42578125" style="365" customWidth="1"/>
    <col min="11" max="19" width="8.85546875" style="365" customWidth="1"/>
    <col min="20" max="20" width="14.42578125" style="342" customWidth="1"/>
    <col min="21" max="21" width="15.140625" style="342" customWidth="1"/>
    <col min="22" max="22" width="12.42578125" style="342" bestFit="1" customWidth="1"/>
    <col min="23" max="16384" width="8.85546875" style="365"/>
  </cols>
  <sheetData>
    <row r="1" spans="1:22" x14ac:dyDescent="0.25">
      <c r="A1" s="365" t="s">
        <v>607</v>
      </c>
    </row>
    <row r="2" spans="1:22" x14ac:dyDescent="0.25">
      <c r="A2" s="357" t="s">
        <v>87</v>
      </c>
    </row>
    <row r="3" spans="1:22" x14ac:dyDescent="0.25">
      <c r="B3" s="366"/>
      <c r="C3" s="366"/>
      <c r="D3" s="366"/>
    </row>
    <row r="4" spans="1:22" x14ac:dyDescent="0.25">
      <c r="A4" s="504" t="s">
        <v>33</v>
      </c>
      <c r="B4" s="502">
        <v>2013</v>
      </c>
      <c r="C4" s="502"/>
      <c r="D4" s="502"/>
      <c r="E4" s="492">
        <v>2014</v>
      </c>
      <c r="F4" s="492"/>
      <c r="G4" s="492"/>
      <c r="H4" s="492">
        <v>2015</v>
      </c>
      <c r="I4" s="492"/>
      <c r="J4" s="492"/>
      <c r="K4" s="492">
        <v>2016</v>
      </c>
      <c r="L4" s="492"/>
      <c r="M4" s="492"/>
      <c r="N4" s="492">
        <v>2017</v>
      </c>
      <c r="O4" s="492"/>
      <c r="P4" s="492"/>
      <c r="Q4" s="492">
        <v>2018</v>
      </c>
      <c r="R4" s="492"/>
      <c r="S4" s="492"/>
      <c r="T4" s="518">
        <v>2019</v>
      </c>
      <c r="U4" s="518"/>
      <c r="V4" s="518"/>
    </row>
    <row r="5" spans="1:22" x14ac:dyDescent="0.25">
      <c r="A5" s="505"/>
      <c r="B5" s="293" t="s">
        <v>292</v>
      </c>
      <c r="C5" s="293" t="s">
        <v>291</v>
      </c>
      <c r="D5" s="293" t="s">
        <v>0</v>
      </c>
      <c r="E5" s="293" t="s">
        <v>292</v>
      </c>
      <c r="F5" s="293" t="s">
        <v>291</v>
      </c>
      <c r="G5" s="293" t="s">
        <v>0</v>
      </c>
      <c r="H5" s="293" t="s">
        <v>292</v>
      </c>
      <c r="I5" s="293" t="s">
        <v>291</v>
      </c>
      <c r="J5" s="293" t="s">
        <v>0</v>
      </c>
      <c r="K5" s="293" t="s">
        <v>292</v>
      </c>
      <c r="L5" s="293" t="s">
        <v>291</v>
      </c>
      <c r="M5" s="293" t="s">
        <v>0</v>
      </c>
      <c r="N5" s="293" t="s">
        <v>292</v>
      </c>
      <c r="O5" s="293" t="s">
        <v>291</v>
      </c>
      <c r="P5" s="293" t="s">
        <v>0</v>
      </c>
      <c r="Q5" s="293" t="s">
        <v>292</v>
      </c>
      <c r="R5" s="293" t="s">
        <v>291</v>
      </c>
      <c r="S5" s="293" t="s">
        <v>0</v>
      </c>
      <c r="T5" s="455" t="s">
        <v>292</v>
      </c>
      <c r="U5" s="455" t="s">
        <v>291</v>
      </c>
      <c r="V5" s="455" t="s">
        <v>0</v>
      </c>
    </row>
    <row r="6" spans="1:22" ht="15" customHeight="1" x14ac:dyDescent="0.25">
      <c r="A6" s="365" t="s">
        <v>297</v>
      </c>
      <c r="B6" s="167">
        <v>47.149864399999998</v>
      </c>
      <c r="C6" s="167">
        <v>39.970079800000001</v>
      </c>
      <c r="D6" s="167">
        <v>46.068402599999999</v>
      </c>
      <c r="E6" s="167">
        <v>47.600892299999998</v>
      </c>
      <c r="F6" s="167">
        <v>40.1613854</v>
      </c>
      <c r="G6" s="167">
        <v>46.385310099999998</v>
      </c>
      <c r="H6" s="167">
        <v>47.629081100000001</v>
      </c>
      <c r="I6" s="167">
        <v>40.743808700000002</v>
      </c>
      <c r="J6" s="167">
        <v>46.546845599999997</v>
      </c>
      <c r="K6" s="167">
        <v>47.945280699999998</v>
      </c>
      <c r="L6" s="167">
        <v>41.307129799999998</v>
      </c>
      <c r="M6" s="167">
        <v>46.867972100000003</v>
      </c>
      <c r="N6" s="167">
        <v>48.385532099999999</v>
      </c>
      <c r="O6" s="167">
        <v>42.1895551</v>
      </c>
      <c r="P6" s="167">
        <v>47.284167099999998</v>
      </c>
      <c r="Q6" s="167">
        <v>48.489746099999998</v>
      </c>
      <c r="R6" s="167">
        <v>42.888534999999997</v>
      </c>
      <c r="S6" s="167">
        <v>47.442437499999997</v>
      </c>
      <c r="T6" s="32">
        <v>48.6259759</v>
      </c>
      <c r="U6" s="32">
        <v>42.326881700000001</v>
      </c>
      <c r="V6" s="32">
        <v>47.490013599999997</v>
      </c>
    </row>
    <row r="7" spans="1:22" x14ac:dyDescent="0.25">
      <c r="A7" s="365" t="s">
        <v>296</v>
      </c>
      <c r="B7" s="167">
        <v>45.642857100000001</v>
      </c>
      <c r="C7" s="167">
        <v>38.9375</v>
      </c>
      <c r="D7" s="167">
        <v>45.101010100000003</v>
      </c>
      <c r="E7" s="167">
        <v>46.765822800000002</v>
      </c>
      <c r="F7" s="167">
        <v>38.777777800000003</v>
      </c>
      <c r="G7" s="167">
        <v>45.948863600000003</v>
      </c>
      <c r="H7" s="167">
        <v>46.396825399999997</v>
      </c>
      <c r="I7" s="167">
        <v>43.761904800000003</v>
      </c>
      <c r="J7" s="167">
        <v>46.020408199999999</v>
      </c>
      <c r="K7" s="167">
        <v>46.938053099999998</v>
      </c>
      <c r="L7" s="167">
        <v>44.4375</v>
      </c>
      <c r="M7" s="167">
        <v>46.627907</v>
      </c>
      <c r="N7" s="167">
        <v>49.193181799999998</v>
      </c>
      <c r="O7" s="167">
        <v>43.25</v>
      </c>
      <c r="P7" s="167">
        <v>48.092592600000003</v>
      </c>
      <c r="Q7" s="167">
        <v>47.493506500000002</v>
      </c>
      <c r="R7" s="167">
        <v>43.384615400000001</v>
      </c>
      <c r="S7" s="167">
        <v>46.9</v>
      </c>
      <c r="T7" s="32">
        <v>46.941860499999997</v>
      </c>
      <c r="U7" s="32">
        <v>45.545454499999998</v>
      </c>
      <c r="V7" s="32">
        <v>46.657407399999997</v>
      </c>
    </row>
    <row r="8" spans="1:22" x14ac:dyDescent="0.25">
      <c r="A8" s="365" t="s">
        <v>5</v>
      </c>
      <c r="B8" s="167">
        <v>47.929407500000003</v>
      </c>
      <c r="C8" s="167">
        <v>40.764350499999999</v>
      </c>
      <c r="D8" s="167">
        <v>46.532685499999999</v>
      </c>
      <c r="E8" s="167">
        <v>48.5915903</v>
      </c>
      <c r="F8" s="167">
        <v>41.680814900000001</v>
      </c>
      <c r="G8" s="167">
        <v>47.230692099999999</v>
      </c>
      <c r="H8" s="167">
        <v>48.997007500000002</v>
      </c>
      <c r="I8" s="167">
        <v>43.035363500000003</v>
      </c>
      <c r="J8" s="167">
        <v>47.789976099999997</v>
      </c>
      <c r="K8" s="167">
        <v>49.917331799999999</v>
      </c>
      <c r="L8" s="167">
        <v>42.561743300000003</v>
      </c>
      <c r="M8" s="167">
        <v>48.515459200000002</v>
      </c>
      <c r="N8" s="167">
        <v>50.100200399999999</v>
      </c>
      <c r="O8" s="167">
        <v>42.371014500000001</v>
      </c>
      <c r="P8" s="167">
        <v>48.652551600000002</v>
      </c>
      <c r="Q8" s="167">
        <v>50.526518099999997</v>
      </c>
      <c r="R8" s="167">
        <v>42.8764368</v>
      </c>
      <c r="S8" s="167">
        <v>48.912067899999997</v>
      </c>
      <c r="T8" s="32">
        <v>49.795228600000002</v>
      </c>
      <c r="U8" s="32">
        <v>44.2916667</v>
      </c>
      <c r="V8" s="32">
        <v>48.623891499999999</v>
      </c>
    </row>
    <row r="9" spans="1:22" x14ac:dyDescent="0.25">
      <c r="A9" s="365" t="s">
        <v>6</v>
      </c>
      <c r="B9" s="167">
        <v>46.798247000000003</v>
      </c>
      <c r="C9" s="167">
        <v>40.091244199999998</v>
      </c>
      <c r="D9" s="167">
        <v>45.290727500000003</v>
      </c>
      <c r="E9" s="167">
        <v>47.3280241</v>
      </c>
      <c r="F9" s="167">
        <v>40.539560700000003</v>
      </c>
      <c r="G9" s="167">
        <v>45.785520400000003</v>
      </c>
      <c r="H9" s="167">
        <v>47.8365838</v>
      </c>
      <c r="I9" s="167">
        <v>41.625242700000001</v>
      </c>
      <c r="J9" s="167">
        <v>46.4079719</v>
      </c>
      <c r="K9" s="167">
        <v>48.365803499999998</v>
      </c>
      <c r="L9" s="167">
        <v>42.319242000000003</v>
      </c>
      <c r="M9" s="167">
        <v>46.991584899999999</v>
      </c>
      <c r="N9" s="167">
        <v>48.577910799999998</v>
      </c>
      <c r="O9" s="167">
        <v>42.6276218</v>
      </c>
      <c r="P9" s="167">
        <v>47.207624299999999</v>
      </c>
      <c r="Q9" s="167">
        <v>48.7264859</v>
      </c>
      <c r="R9" s="167">
        <v>43.556149699999999</v>
      </c>
      <c r="S9" s="167">
        <v>47.462074999999999</v>
      </c>
      <c r="T9" s="32">
        <v>48.7448744</v>
      </c>
      <c r="U9" s="32">
        <v>43.514346400000001</v>
      </c>
      <c r="V9" s="32">
        <v>47.410536800000003</v>
      </c>
    </row>
    <row r="10" spans="1:22" x14ac:dyDescent="0.25">
      <c r="A10" s="365" t="s">
        <v>118</v>
      </c>
      <c r="B10" s="167">
        <v>46.503030299999999</v>
      </c>
      <c r="C10" s="167">
        <v>40.622449000000003</v>
      </c>
      <c r="D10" s="167">
        <v>44.835021699999999</v>
      </c>
      <c r="E10" s="167">
        <v>46.479452100000003</v>
      </c>
      <c r="F10" s="167">
        <v>40.3333333</v>
      </c>
      <c r="G10" s="167">
        <v>44.753694600000003</v>
      </c>
      <c r="H10" s="167">
        <v>47.180722899999999</v>
      </c>
      <c r="I10" s="167">
        <v>40.679775300000003</v>
      </c>
      <c r="J10" s="167">
        <v>45.229342299999999</v>
      </c>
      <c r="K10" s="167">
        <v>46.668523700000001</v>
      </c>
      <c r="L10" s="167">
        <v>42.94</v>
      </c>
      <c r="M10" s="167">
        <v>45.5697446</v>
      </c>
      <c r="N10" s="167">
        <v>48.346938799999997</v>
      </c>
      <c r="O10" s="167">
        <v>42.827067700000001</v>
      </c>
      <c r="P10" s="167">
        <v>46.627634700000002</v>
      </c>
      <c r="Q10" s="167">
        <v>47.596958200000003</v>
      </c>
      <c r="R10" s="167">
        <v>44.6015625</v>
      </c>
      <c r="S10" s="167">
        <v>46.616368299999998</v>
      </c>
      <c r="T10" s="32">
        <v>48.868525900000002</v>
      </c>
      <c r="U10" s="32">
        <v>43.613445400000003</v>
      </c>
      <c r="V10" s="32">
        <v>47.1783784</v>
      </c>
    </row>
    <row r="11" spans="1:22" x14ac:dyDescent="0.25">
      <c r="A11" s="365" t="s">
        <v>171</v>
      </c>
      <c r="B11" s="167">
        <v>45.377451000000001</v>
      </c>
      <c r="C11" s="167">
        <v>40.433734899999997</v>
      </c>
      <c r="D11" s="167">
        <v>43.947735199999997</v>
      </c>
      <c r="E11" s="167">
        <v>45.918478299999997</v>
      </c>
      <c r="F11" s="167">
        <v>41.013888899999998</v>
      </c>
      <c r="G11" s="167">
        <v>44.5390625</v>
      </c>
      <c r="H11" s="167">
        <v>46.951807199999998</v>
      </c>
      <c r="I11" s="167">
        <v>41.040540499999999</v>
      </c>
      <c r="J11" s="167">
        <v>45.129166699999999</v>
      </c>
      <c r="K11" s="167">
        <v>46.588235300000001</v>
      </c>
      <c r="L11" s="167">
        <v>43.733333299999998</v>
      </c>
      <c r="M11" s="167">
        <v>45.714285699999998</v>
      </c>
      <c r="N11" s="167">
        <v>46.881818199999998</v>
      </c>
      <c r="O11" s="167">
        <v>42.9583333</v>
      </c>
      <c r="P11" s="167">
        <v>45.689873400000003</v>
      </c>
      <c r="Q11" s="167">
        <v>47.212121199999999</v>
      </c>
      <c r="R11" s="167">
        <v>45.132075499999999</v>
      </c>
      <c r="S11" s="167">
        <v>46.486842099999997</v>
      </c>
      <c r="T11" s="32">
        <v>48.981818199999999</v>
      </c>
      <c r="U11" s="32">
        <v>44</v>
      </c>
      <c r="V11" s="32">
        <v>47.512820499999997</v>
      </c>
    </row>
    <row r="12" spans="1:22" x14ac:dyDescent="0.25">
      <c r="A12" s="365" t="s">
        <v>4</v>
      </c>
      <c r="B12" s="167">
        <v>47.292096200000003</v>
      </c>
      <c r="C12" s="167">
        <v>40.761061900000001</v>
      </c>
      <c r="D12" s="167">
        <v>45.465346500000003</v>
      </c>
      <c r="E12" s="167">
        <v>46.885826799999997</v>
      </c>
      <c r="F12" s="167">
        <v>39.838383800000003</v>
      </c>
      <c r="G12" s="167">
        <v>44.909348399999999</v>
      </c>
      <c r="H12" s="167">
        <v>47.3333333</v>
      </c>
      <c r="I12" s="167">
        <v>40.423076899999998</v>
      </c>
      <c r="J12" s="167">
        <v>45.297450400000002</v>
      </c>
      <c r="K12" s="167">
        <v>46.717488799999998</v>
      </c>
      <c r="L12" s="167">
        <v>42.411111099999999</v>
      </c>
      <c r="M12" s="167">
        <v>45.479233200000003</v>
      </c>
      <c r="N12" s="167">
        <v>49.222826099999999</v>
      </c>
      <c r="O12" s="167">
        <v>42.752941200000002</v>
      </c>
      <c r="P12" s="167">
        <v>47.178438700000001</v>
      </c>
      <c r="Q12" s="167">
        <v>47.829268300000003</v>
      </c>
      <c r="R12" s="167">
        <v>44.226666700000003</v>
      </c>
      <c r="S12" s="167">
        <v>46.6987448</v>
      </c>
      <c r="T12" s="32">
        <v>48.780141800000003</v>
      </c>
      <c r="U12" s="32">
        <v>43.369863000000002</v>
      </c>
      <c r="V12" s="32">
        <v>46.934579399999997</v>
      </c>
    </row>
    <row r="13" spans="1:22" x14ac:dyDescent="0.25">
      <c r="A13" s="365" t="s">
        <v>7</v>
      </c>
      <c r="B13" s="167">
        <v>46.931788900000001</v>
      </c>
      <c r="C13" s="167">
        <v>40.124097499999998</v>
      </c>
      <c r="D13" s="167">
        <v>44.961071199999999</v>
      </c>
      <c r="E13" s="167">
        <v>47.842093599999998</v>
      </c>
      <c r="F13" s="167">
        <v>40.561312600000001</v>
      </c>
      <c r="G13" s="167">
        <v>45.823463699999998</v>
      </c>
      <c r="H13" s="167">
        <v>47.9498216</v>
      </c>
      <c r="I13" s="167">
        <v>41.429286599999998</v>
      </c>
      <c r="J13" s="167">
        <v>46.154230599999998</v>
      </c>
      <c r="K13" s="167">
        <v>48.332676599999999</v>
      </c>
      <c r="L13" s="167">
        <v>41.989314899999997</v>
      </c>
      <c r="M13" s="167">
        <v>46.3707232</v>
      </c>
      <c r="N13" s="167">
        <v>48.538110699999997</v>
      </c>
      <c r="O13" s="167">
        <v>42.716558200000001</v>
      </c>
      <c r="P13" s="167">
        <v>46.7300696</v>
      </c>
      <c r="Q13" s="167">
        <v>48.654942599999998</v>
      </c>
      <c r="R13" s="167">
        <v>42.858231699999997</v>
      </c>
      <c r="S13" s="167">
        <v>46.7597807</v>
      </c>
      <c r="T13" s="32">
        <v>48.236720599999998</v>
      </c>
      <c r="U13" s="32">
        <v>43.0911458</v>
      </c>
      <c r="V13" s="32">
        <v>46.655999999999999</v>
      </c>
    </row>
    <row r="14" spans="1:22" x14ac:dyDescent="0.25">
      <c r="A14" s="365" t="s">
        <v>295</v>
      </c>
      <c r="B14" s="167">
        <v>47.787979999999997</v>
      </c>
      <c r="C14" s="167">
        <v>41.964285699999998</v>
      </c>
      <c r="D14" s="167">
        <v>46.430857899999999</v>
      </c>
      <c r="E14" s="167">
        <v>48.264529099999997</v>
      </c>
      <c r="F14" s="167">
        <v>42</v>
      </c>
      <c r="G14" s="167">
        <v>46.6796407</v>
      </c>
      <c r="H14" s="167">
        <v>48.314736799999999</v>
      </c>
      <c r="I14" s="167">
        <v>43.394136799999998</v>
      </c>
      <c r="J14" s="167">
        <v>47.112967400000002</v>
      </c>
      <c r="K14" s="167">
        <v>49</v>
      </c>
      <c r="L14" s="167">
        <v>43.783783800000002</v>
      </c>
      <c r="M14" s="167">
        <v>47.462151400000003</v>
      </c>
      <c r="N14" s="167">
        <v>49.630914799999999</v>
      </c>
      <c r="O14" s="167">
        <v>44.4246032</v>
      </c>
      <c r="P14" s="167">
        <v>48.150112900000003</v>
      </c>
      <c r="Q14" s="167">
        <v>49.641711200000003</v>
      </c>
      <c r="R14" s="167">
        <v>43.636000000000003</v>
      </c>
      <c r="S14" s="167">
        <v>47.790382200000003</v>
      </c>
      <c r="T14" s="32">
        <v>49.165703299999997</v>
      </c>
      <c r="U14" s="32">
        <v>45.315126100000001</v>
      </c>
      <c r="V14" s="32">
        <v>47.9550859</v>
      </c>
    </row>
    <row r="15" spans="1:22" x14ac:dyDescent="0.25">
      <c r="A15" s="365" t="s">
        <v>8</v>
      </c>
      <c r="B15" s="167">
        <v>46.949488100000003</v>
      </c>
      <c r="C15" s="167">
        <v>40.770343599999997</v>
      </c>
      <c r="D15" s="167">
        <v>45.516304900000002</v>
      </c>
      <c r="E15" s="167">
        <v>47.551186100000002</v>
      </c>
      <c r="F15" s="167">
        <v>41.187255399999998</v>
      </c>
      <c r="G15" s="167">
        <v>46.140396500000001</v>
      </c>
      <c r="H15" s="167">
        <v>48.0626003</v>
      </c>
      <c r="I15" s="167">
        <v>41.3535051</v>
      </c>
      <c r="J15" s="167">
        <v>46.5236394</v>
      </c>
      <c r="K15" s="167">
        <v>48.1674711</v>
      </c>
      <c r="L15" s="167">
        <v>42.678347899999999</v>
      </c>
      <c r="M15" s="167">
        <v>46.788936</v>
      </c>
      <c r="N15" s="167">
        <v>48.5719688</v>
      </c>
      <c r="O15" s="167">
        <v>43.042068999999998</v>
      </c>
      <c r="P15" s="167">
        <v>47.160535099999997</v>
      </c>
      <c r="Q15" s="167">
        <v>48.644002200000003</v>
      </c>
      <c r="R15" s="167">
        <v>44.313679200000003</v>
      </c>
      <c r="S15" s="167">
        <v>47.517586899999998</v>
      </c>
      <c r="T15" s="32">
        <v>48.790116300000001</v>
      </c>
      <c r="U15" s="32">
        <v>43.304858899999999</v>
      </c>
      <c r="V15" s="32">
        <v>47.305979600000001</v>
      </c>
    </row>
    <row r="16" spans="1:22" x14ac:dyDescent="0.25">
      <c r="A16" s="365" t="s">
        <v>9</v>
      </c>
      <c r="B16" s="167">
        <v>48.044733600000001</v>
      </c>
      <c r="C16" s="167">
        <v>39.8296122</v>
      </c>
      <c r="D16" s="167">
        <v>46.613896799999999</v>
      </c>
      <c r="E16" s="167">
        <v>48.4752285</v>
      </c>
      <c r="F16" s="167">
        <v>40.973815500000001</v>
      </c>
      <c r="G16" s="167">
        <v>47.0404245</v>
      </c>
      <c r="H16" s="167">
        <v>48.898573900000002</v>
      </c>
      <c r="I16" s="167">
        <v>41.251927999999999</v>
      </c>
      <c r="J16" s="167">
        <v>47.372579199999997</v>
      </c>
      <c r="K16" s="167">
        <v>49.391993999999997</v>
      </c>
      <c r="L16" s="167">
        <v>42.549924400000002</v>
      </c>
      <c r="M16" s="167">
        <v>48.0252342</v>
      </c>
      <c r="N16" s="167">
        <v>49.993938100000001</v>
      </c>
      <c r="O16" s="167">
        <v>42.971162</v>
      </c>
      <c r="P16" s="167">
        <v>48.605400000000003</v>
      </c>
      <c r="Q16" s="167">
        <v>49.761977199999997</v>
      </c>
      <c r="R16" s="167">
        <v>43.220487800000001</v>
      </c>
      <c r="S16" s="167">
        <v>48.412877299999998</v>
      </c>
      <c r="T16" s="32">
        <v>50.347616600000002</v>
      </c>
      <c r="U16" s="32">
        <v>44.413573700000001</v>
      </c>
      <c r="V16" s="32">
        <v>49.202578299999999</v>
      </c>
    </row>
    <row r="17" spans="1:22" x14ac:dyDescent="0.25">
      <c r="A17" s="365" t="s">
        <v>10</v>
      </c>
      <c r="B17" s="167">
        <v>48.253227799999998</v>
      </c>
      <c r="C17" s="167">
        <v>40.063551400000001</v>
      </c>
      <c r="D17" s="167">
        <v>46.760899199999997</v>
      </c>
      <c r="E17" s="167">
        <v>48.627480900000002</v>
      </c>
      <c r="F17" s="167">
        <v>40.757369599999997</v>
      </c>
      <c r="G17" s="167">
        <v>47.184954300000001</v>
      </c>
      <c r="H17" s="167">
        <v>49.0347881</v>
      </c>
      <c r="I17" s="167">
        <v>42.659701499999997</v>
      </c>
      <c r="J17" s="167">
        <v>47.920146099999997</v>
      </c>
      <c r="K17" s="167">
        <v>49.069486400000002</v>
      </c>
      <c r="L17" s="167">
        <v>43.4918567</v>
      </c>
      <c r="M17" s="167">
        <v>48.019619900000002</v>
      </c>
      <c r="N17" s="167">
        <v>49.170445000000001</v>
      </c>
      <c r="O17" s="167">
        <v>43.2154472</v>
      </c>
      <c r="P17" s="167">
        <v>48.151009000000002</v>
      </c>
      <c r="Q17" s="167">
        <v>49.197802199999998</v>
      </c>
      <c r="R17" s="167">
        <v>43.767241400000003</v>
      </c>
      <c r="S17" s="167">
        <v>48.175993499999997</v>
      </c>
      <c r="T17" s="32">
        <v>49.518479399999997</v>
      </c>
      <c r="U17" s="32">
        <v>43.208121800000001</v>
      </c>
      <c r="V17" s="32">
        <v>48.431818200000002</v>
      </c>
    </row>
    <row r="18" spans="1:22" x14ac:dyDescent="0.25">
      <c r="A18" s="365" t="s">
        <v>11</v>
      </c>
      <c r="B18" s="167">
        <v>47.747506199999997</v>
      </c>
      <c r="C18" s="167">
        <v>40.490398800000001</v>
      </c>
      <c r="D18" s="167">
        <v>46.4828829</v>
      </c>
      <c r="E18" s="167">
        <v>47.831690399999999</v>
      </c>
      <c r="F18" s="167">
        <v>41.346642500000002</v>
      </c>
      <c r="G18" s="167">
        <v>46.745592700000003</v>
      </c>
      <c r="H18" s="167">
        <v>48.623421899999997</v>
      </c>
      <c r="I18" s="167">
        <v>42.756592300000001</v>
      </c>
      <c r="J18" s="167">
        <v>47.586738400000002</v>
      </c>
      <c r="K18" s="167">
        <v>49.105208900000001</v>
      </c>
      <c r="L18" s="167">
        <v>42.741735499999997</v>
      </c>
      <c r="M18" s="167">
        <v>47.834090000000003</v>
      </c>
      <c r="N18" s="167">
        <v>49.802477199999998</v>
      </c>
      <c r="O18" s="167">
        <v>42.946478900000002</v>
      </c>
      <c r="P18" s="167">
        <v>48.514028600000003</v>
      </c>
      <c r="Q18" s="167">
        <v>49.863298700000001</v>
      </c>
      <c r="R18" s="167">
        <v>43.787233999999998</v>
      </c>
      <c r="S18" s="167">
        <v>48.669850699999998</v>
      </c>
      <c r="T18" s="32">
        <v>50.126359800000003</v>
      </c>
      <c r="U18" s="32">
        <v>43.442028999999998</v>
      </c>
      <c r="V18" s="32">
        <v>48.8721958</v>
      </c>
    </row>
    <row r="19" spans="1:22" x14ac:dyDescent="0.25">
      <c r="A19" s="365" t="s">
        <v>12</v>
      </c>
      <c r="B19" s="167">
        <v>47.442667</v>
      </c>
      <c r="C19" s="167">
        <v>41.842168700000002</v>
      </c>
      <c r="D19" s="167">
        <v>46.758002699999999</v>
      </c>
      <c r="E19" s="167">
        <v>47.987338399999999</v>
      </c>
      <c r="F19" s="167">
        <v>42.225376300000001</v>
      </c>
      <c r="G19" s="167">
        <v>47.2143558</v>
      </c>
      <c r="H19" s="167">
        <v>48.3766234</v>
      </c>
      <c r="I19" s="167">
        <v>43.149562799999998</v>
      </c>
      <c r="J19" s="167">
        <v>47.647164600000004</v>
      </c>
      <c r="K19" s="167">
        <v>48.824736799999997</v>
      </c>
      <c r="L19" s="167">
        <v>43.871444199999999</v>
      </c>
      <c r="M19" s="167">
        <v>48.1402328</v>
      </c>
      <c r="N19" s="167">
        <v>49.032420999999999</v>
      </c>
      <c r="O19" s="167">
        <v>44.027855199999998</v>
      </c>
      <c r="P19" s="167">
        <v>48.324134700000002</v>
      </c>
      <c r="Q19" s="167">
        <v>48.938823800000002</v>
      </c>
      <c r="R19" s="167">
        <v>45.463276800000003</v>
      </c>
      <c r="S19" s="167">
        <v>48.430604000000002</v>
      </c>
      <c r="T19" s="32">
        <v>49.321815899999997</v>
      </c>
      <c r="U19" s="32">
        <v>45.643262399999998</v>
      </c>
      <c r="V19" s="32">
        <v>48.820824899999998</v>
      </c>
    </row>
    <row r="20" spans="1:22" x14ac:dyDescent="0.25">
      <c r="A20" s="365" t="s">
        <v>13</v>
      </c>
      <c r="B20" s="167">
        <v>46.835619299999998</v>
      </c>
      <c r="C20" s="167">
        <v>41.120815100000002</v>
      </c>
      <c r="D20" s="167">
        <v>46.121658500000002</v>
      </c>
      <c r="E20" s="167">
        <v>47.1840476</v>
      </c>
      <c r="F20" s="167">
        <v>41.276119399999999</v>
      </c>
      <c r="G20" s="167">
        <v>46.491580999999996</v>
      </c>
      <c r="H20" s="167">
        <v>47.838719400000002</v>
      </c>
      <c r="I20" s="167">
        <v>42.329383900000003</v>
      </c>
      <c r="J20" s="167">
        <v>47.215912099999997</v>
      </c>
      <c r="K20" s="167">
        <v>48.410863999999997</v>
      </c>
      <c r="L20" s="167">
        <v>43.8911765</v>
      </c>
      <c r="M20" s="167">
        <v>47.912422999999997</v>
      </c>
      <c r="N20" s="167">
        <v>48.341586200000002</v>
      </c>
      <c r="O20" s="167">
        <v>44.989830499999997</v>
      </c>
      <c r="P20" s="167">
        <v>47.972367400000003</v>
      </c>
      <c r="Q20" s="167">
        <v>48.5164148</v>
      </c>
      <c r="R20" s="167">
        <v>46.646788999999998</v>
      </c>
      <c r="S20" s="167">
        <v>48.325690199999997</v>
      </c>
      <c r="T20" s="32">
        <v>49.3346728</v>
      </c>
      <c r="U20" s="32">
        <v>44.995594699999998</v>
      </c>
      <c r="V20" s="32">
        <v>48.834433699999998</v>
      </c>
    </row>
    <row r="21" spans="1:22" x14ac:dyDescent="0.25">
      <c r="A21" s="365" t="s">
        <v>14</v>
      </c>
      <c r="B21" s="167">
        <v>46.662500000000001</v>
      </c>
      <c r="C21" s="167">
        <v>41.821052600000002</v>
      </c>
      <c r="D21" s="167">
        <v>46.257268699999997</v>
      </c>
      <c r="E21" s="167">
        <v>46.554479399999998</v>
      </c>
      <c r="F21" s="167">
        <v>40.485714299999998</v>
      </c>
      <c r="G21" s="167">
        <v>46.080357100000001</v>
      </c>
      <c r="H21" s="167">
        <v>47.218633500000003</v>
      </c>
      <c r="I21" s="167">
        <v>43.7</v>
      </c>
      <c r="J21" s="167">
        <v>46.900565</v>
      </c>
      <c r="K21" s="167">
        <v>48.399089500000002</v>
      </c>
      <c r="L21" s="167">
        <v>43.365079399999999</v>
      </c>
      <c r="M21" s="167">
        <v>47.959833799999998</v>
      </c>
      <c r="N21" s="167">
        <v>47.930047700000003</v>
      </c>
      <c r="O21" s="167">
        <v>45</v>
      </c>
      <c r="P21" s="167">
        <v>47.682678299999999</v>
      </c>
      <c r="Q21" s="167">
        <v>48.265225899999997</v>
      </c>
      <c r="R21" s="167">
        <v>46.476190500000001</v>
      </c>
      <c r="S21" s="167">
        <v>48.128856599999999</v>
      </c>
      <c r="T21" s="32">
        <v>49.0076775</v>
      </c>
      <c r="U21" s="32">
        <v>46.516666700000002</v>
      </c>
      <c r="V21" s="32">
        <v>48.750430299999998</v>
      </c>
    </row>
    <row r="22" spans="1:22" x14ac:dyDescent="0.25">
      <c r="A22" s="365" t="s">
        <v>15</v>
      </c>
      <c r="B22" s="167">
        <v>45.229092700000002</v>
      </c>
      <c r="C22" s="167">
        <v>41.322234199999997</v>
      </c>
      <c r="D22" s="167">
        <v>45.115074800000002</v>
      </c>
      <c r="E22" s="167">
        <v>45.758302</v>
      </c>
      <c r="F22" s="167">
        <v>41.842233</v>
      </c>
      <c r="G22" s="167">
        <v>45.635887699999998</v>
      </c>
      <c r="H22" s="167">
        <v>46.153411699999999</v>
      </c>
      <c r="I22" s="167">
        <v>42.749654200000002</v>
      </c>
      <c r="J22" s="167">
        <v>46.044042500000003</v>
      </c>
      <c r="K22" s="167">
        <v>46.4355993</v>
      </c>
      <c r="L22" s="167">
        <v>43.223270399999997</v>
      </c>
      <c r="M22" s="167">
        <v>46.329273999999998</v>
      </c>
      <c r="N22" s="167">
        <v>46.8597313</v>
      </c>
      <c r="O22" s="167">
        <v>43.431249999999999</v>
      </c>
      <c r="P22" s="167">
        <v>46.740193900000001</v>
      </c>
      <c r="Q22" s="167">
        <v>47.330838200000002</v>
      </c>
      <c r="R22" s="167">
        <v>43.926739900000001</v>
      </c>
      <c r="S22" s="167">
        <v>47.209951199999999</v>
      </c>
      <c r="T22" s="32">
        <v>47.444955700000001</v>
      </c>
      <c r="U22" s="32">
        <v>44.448897799999997</v>
      </c>
      <c r="V22" s="32">
        <v>47.345683899999997</v>
      </c>
    </row>
    <row r="23" spans="1:22" x14ac:dyDescent="0.25">
      <c r="A23" s="365" t="s">
        <v>16</v>
      </c>
      <c r="B23" s="167">
        <v>45.093019099999999</v>
      </c>
      <c r="C23" s="167">
        <v>40.360158300000002</v>
      </c>
      <c r="D23" s="167">
        <v>44.8897263</v>
      </c>
      <c r="E23" s="167">
        <v>45.542648499999999</v>
      </c>
      <c r="F23" s="167">
        <v>40.644578299999999</v>
      </c>
      <c r="G23" s="167">
        <v>45.32837</v>
      </c>
      <c r="H23" s="167">
        <v>46.035003500000002</v>
      </c>
      <c r="I23" s="167">
        <v>41.6339434</v>
      </c>
      <c r="J23" s="167">
        <v>45.839277799999998</v>
      </c>
      <c r="K23" s="167">
        <v>46.392622500000002</v>
      </c>
      <c r="L23" s="167">
        <v>42.469273700000002</v>
      </c>
      <c r="M23" s="167">
        <v>46.204360600000001</v>
      </c>
      <c r="N23" s="167">
        <v>46.827100799999997</v>
      </c>
      <c r="O23" s="167">
        <v>43.137096800000002</v>
      </c>
      <c r="P23" s="167">
        <v>46.644368999999998</v>
      </c>
      <c r="Q23" s="167">
        <v>46.913740099999998</v>
      </c>
      <c r="R23" s="167">
        <v>44.6328125</v>
      </c>
      <c r="S23" s="167">
        <v>46.8067432</v>
      </c>
      <c r="T23" s="32">
        <v>47.253771899999997</v>
      </c>
      <c r="U23" s="32">
        <v>45.134366900000003</v>
      </c>
      <c r="V23" s="32">
        <v>47.147856400000002</v>
      </c>
    </row>
    <row r="24" spans="1:22" x14ac:dyDescent="0.25">
      <c r="A24" s="365" t="s">
        <v>17</v>
      </c>
      <c r="B24" s="167">
        <v>45.0311436</v>
      </c>
      <c r="C24" s="167">
        <v>40.4457831</v>
      </c>
      <c r="D24" s="167">
        <v>44.853133800000002</v>
      </c>
      <c r="E24" s="167">
        <v>45.456360500000002</v>
      </c>
      <c r="F24" s="167">
        <v>40.028571399999997</v>
      </c>
      <c r="G24" s="167">
        <v>45.247942999999999</v>
      </c>
      <c r="H24" s="167">
        <v>46.219563700000002</v>
      </c>
      <c r="I24" s="167">
        <v>40.238805999999997</v>
      </c>
      <c r="J24" s="167">
        <v>45.950268800000003</v>
      </c>
      <c r="K24" s="167">
        <v>47.411323899999999</v>
      </c>
      <c r="L24" s="167">
        <v>44.068181799999998</v>
      </c>
      <c r="M24" s="167">
        <v>47.2931727</v>
      </c>
      <c r="N24" s="167">
        <v>47.324927299999999</v>
      </c>
      <c r="O24" s="167">
        <v>41.296296300000002</v>
      </c>
      <c r="P24" s="167">
        <v>47.024884800000002</v>
      </c>
      <c r="Q24" s="167">
        <v>47.548853999999999</v>
      </c>
      <c r="R24" s="167">
        <v>42.288888900000003</v>
      </c>
      <c r="S24" s="167">
        <v>47.278032000000003</v>
      </c>
      <c r="T24" s="32">
        <v>47.655851699999999</v>
      </c>
      <c r="U24" s="32">
        <v>43.019607800000003</v>
      </c>
      <c r="V24" s="32">
        <v>47.397155400000003</v>
      </c>
    </row>
    <row r="25" spans="1:22" x14ac:dyDescent="0.25">
      <c r="A25" s="365" t="s">
        <v>18</v>
      </c>
      <c r="B25" s="167">
        <v>45.019356000000002</v>
      </c>
      <c r="C25" s="167">
        <v>39.980119299999998</v>
      </c>
      <c r="D25" s="167">
        <v>44.797088700000003</v>
      </c>
      <c r="E25" s="167">
        <v>45.438968899999999</v>
      </c>
      <c r="F25" s="167">
        <v>40.0508083</v>
      </c>
      <c r="G25" s="167">
        <v>45.197599799999999</v>
      </c>
      <c r="H25" s="167">
        <v>45.634020599999999</v>
      </c>
      <c r="I25" s="167">
        <v>40.155388500000001</v>
      </c>
      <c r="J25" s="167">
        <v>45.372321300000003</v>
      </c>
      <c r="K25" s="167">
        <v>46.2689211</v>
      </c>
      <c r="L25" s="167">
        <v>40.6392405</v>
      </c>
      <c r="M25" s="167">
        <v>46.020008400000002</v>
      </c>
      <c r="N25" s="167">
        <v>46.631898999999997</v>
      </c>
      <c r="O25" s="167">
        <v>42.121468900000004</v>
      </c>
      <c r="P25" s="167">
        <v>46.401529400000001</v>
      </c>
      <c r="Q25" s="167">
        <v>47.464153699999997</v>
      </c>
      <c r="R25" s="167">
        <v>42.494071099999999</v>
      </c>
      <c r="S25" s="167">
        <v>47.242188900000002</v>
      </c>
      <c r="T25" s="32">
        <v>47.393754899999998</v>
      </c>
      <c r="U25" s="32">
        <v>42.405857699999999</v>
      </c>
      <c r="V25" s="32">
        <v>47.170136900000003</v>
      </c>
    </row>
    <row r="26" spans="1:22" x14ac:dyDescent="0.25">
      <c r="A26" s="365" t="s">
        <v>19</v>
      </c>
      <c r="B26" s="167">
        <v>45.770879700000002</v>
      </c>
      <c r="C26" s="167">
        <v>41.116504900000002</v>
      </c>
      <c r="D26" s="167">
        <v>45.575294700000001</v>
      </c>
      <c r="E26" s="167">
        <v>46.164174799999998</v>
      </c>
      <c r="F26" s="167">
        <v>41.224299100000003</v>
      </c>
      <c r="G26" s="167">
        <v>45.959440000000001</v>
      </c>
      <c r="H26" s="167">
        <v>46.757849</v>
      </c>
      <c r="I26" s="167">
        <v>43.043090599999999</v>
      </c>
      <c r="J26" s="167">
        <v>46.602461300000002</v>
      </c>
      <c r="K26" s="167">
        <v>47.251378299999999</v>
      </c>
      <c r="L26" s="167">
        <v>42.236886599999998</v>
      </c>
      <c r="M26" s="167">
        <v>47.034283199999997</v>
      </c>
      <c r="N26" s="167">
        <v>47.634703199999997</v>
      </c>
      <c r="O26" s="167">
        <v>44.062949600000003</v>
      </c>
      <c r="P26" s="167">
        <v>47.474317599999999</v>
      </c>
      <c r="Q26" s="167">
        <v>47.776642600000002</v>
      </c>
      <c r="R26" s="167">
        <v>44.431415899999998</v>
      </c>
      <c r="S26" s="167">
        <v>47.631755499999997</v>
      </c>
      <c r="T26" s="32">
        <v>47.914647899999999</v>
      </c>
      <c r="U26" s="32">
        <v>44.7380353</v>
      </c>
      <c r="V26" s="32">
        <v>47.7907662</v>
      </c>
    </row>
    <row r="27" spans="1:22" x14ac:dyDescent="0.25">
      <c r="A27" s="365" t="s">
        <v>20</v>
      </c>
      <c r="B27" s="167">
        <v>45.462299100000003</v>
      </c>
      <c r="C27" s="167">
        <v>42.629807700000001</v>
      </c>
      <c r="D27" s="167">
        <v>45.345910699999997</v>
      </c>
      <c r="E27" s="167">
        <v>46.069217199999997</v>
      </c>
      <c r="F27" s="167">
        <v>43.7272727</v>
      </c>
      <c r="G27" s="167">
        <v>45.975833700000003</v>
      </c>
      <c r="H27" s="167">
        <v>46.625145199999999</v>
      </c>
      <c r="I27" s="167">
        <v>42.791044800000002</v>
      </c>
      <c r="J27" s="167">
        <v>46.481553900000002</v>
      </c>
      <c r="K27" s="167">
        <v>46.964417599999997</v>
      </c>
      <c r="L27" s="167">
        <v>42.724770599999999</v>
      </c>
      <c r="M27" s="167">
        <v>46.814766800000001</v>
      </c>
      <c r="N27" s="167">
        <v>47.150051400000002</v>
      </c>
      <c r="O27" s="167">
        <v>42.575757600000003</v>
      </c>
      <c r="P27" s="167">
        <v>46.952146800000001</v>
      </c>
      <c r="Q27" s="167">
        <v>47.5721299</v>
      </c>
      <c r="R27" s="167">
        <v>44.318584100000002</v>
      </c>
      <c r="S27" s="167">
        <v>47.4389714</v>
      </c>
      <c r="T27" s="32">
        <v>46.880510899999997</v>
      </c>
      <c r="U27" s="32">
        <v>45.752212399999998</v>
      </c>
      <c r="V27" s="32">
        <v>46.830314999999999</v>
      </c>
    </row>
    <row r="28" spans="1:22" x14ac:dyDescent="0.25">
      <c r="A28" s="365" t="s">
        <v>21</v>
      </c>
      <c r="B28" s="167">
        <v>46.993025099999997</v>
      </c>
      <c r="C28" s="167">
        <v>40.123438899999996</v>
      </c>
      <c r="D28" s="167">
        <v>45.6074506</v>
      </c>
      <c r="E28" s="167">
        <v>47.518247899999999</v>
      </c>
      <c r="F28" s="167">
        <v>40.558695299999997</v>
      </c>
      <c r="G28" s="167">
        <v>46.076180399999998</v>
      </c>
      <c r="H28" s="167">
        <v>47.8745215</v>
      </c>
      <c r="I28" s="167">
        <v>41.578938299999997</v>
      </c>
      <c r="J28" s="167">
        <v>46.566835599999997</v>
      </c>
      <c r="K28" s="167">
        <v>48.375469299999999</v>
      </c>
      <c r="L28" s="167">
        <v>42.122753899999999</v>
      </c>
      <c r="M28" s="167">
        <v>47.091963999999997</v>
      </c>
      <c r="N28" s="167">
        <v>48.6623819</v>
      </c>
      <c r="O28" s="167">
        <v>42.5100044</v>
      </c>
      <c r="P28" s="167">
        <v>47.3585092</v>
      </c>
      <c r="Q28" s="167">
        <v>48.816818699999999</v>
      </c>
      <c r="R28" s="167">
        <v>43.344936699999998</v>
      </c>
      <c r="S28" s="167">
        <v>47.584918100000003</v>
      </c>
      <c r="T28" s="32">
        <v>48.810806999999997</v>
      </c>
      <c r="U28" s="32">
        <v>43.336839599999998</v>
      </c>
      <c r="V28" s="32">
        <v>47.556006099999998</v>
      </c>
    </row>
    <row r="29" spans="1:22" x14ac:dyDescent="0.25">
      <c r="A29" s="365" t="s">
        <v>22</v>
      </c>
      <c r="B29" s="167">
        <v>46.997025700000002</v>
      </c>
      <c r="C29" s="167">
        <v>40.564554899999997</v>
      </c>
      <c r="D29" s="167">
        <v>45.346978700000001</v>
      </c>
      <c r="E29" s="167">
        <v>47.678562700000001</v>
      </c>
      <c r="F29" s="167">
        <v>40.949690199999999</v>
      </c>
      <c r="G29" s="167">
        <v>46.010810800000002</v>
      </c>
      <c r="H29" s="167">
        <v>48.008857499999998</v>
      </c>
      <c r="I29" s="167">
        <v>41.520788899999999</v>
      </c>
      <c r="J29" s="167">
        <v>46.378257099999999</v>
      </c>
      <c r="K29" s="167">
        <v>48.2354822</v>
      </c>
      <c r="L29" s="167">
        <v>42.4775791</v>
      </c>
      <c r="M29" s="167">
        <v>46.627957000000002</v>
      </c>
      <c r="N29" s="167">
        <v>48.632883700000001</v>
      </c>
      <c r="O29" s="167">
        <v>43.001553800000003</v>
      </c>
      <c r="P29" s="167">
        <v>47.0497947</v>
      </c>
      <c r="Q29" s="167">
        <v>48.687946199999999</v>
      </c>
      <c r="R29" s="167">
        <v>43.624240399999998</v>
      </c>
      <c r="S29" s="167">
        <v>47.203661599999997</v>
      </c>
      <c r="T29" s="32">
        <v>48.610458299999998</v>
      </c>
      <c r="U29" s="32">
        <v>43.4014363</v>
      </c>
      <c r="V29" s="32">
        <v>47.098196600000001</v>
      </c>
    </row>
    <row r="30" spans="1:22" x14ac:dyDescent="0.25">
      <c r="A30" s="365" t="s">
        <v>23</v>
      </c>
      <c r="B30" s="167">
        <v>47.689292399999999</v>
      </c>
      <c r="C30" s="167">
        <v>40.862879300000003</v>
      </c>
      <c r="D30" s="167">
        <v>46.691215100000001</v>
      </c>
      <c r="E30" s="167">
        <v>48.143628300000003</v>
      </c>
      <c r="F30" s="167">
        <v>41.587482199999997</v>
      </c>
      <c r="G30" s="167">
        <v>47.116575900000001</v>
      </c>
      <c r="H30" s="167">
        <v>48.583492800000002</v>
      </c>
      <c r="I30" s="167">
        <v>42.423085399999998</v>
      </c>
      <c r="J30" s="167">
        <v>47.583529200000001</v>
      </c>
      <c r="K30" s="167">
        <v>49.018738399999997</v>
      </c>
      <c r="L30" s="167">
        <v>43.259832500000002</v>
      </c>
      <c r="M30" s="167">
        <v>48.069121299999999</v>
      </c>
      <c r="N30" s="167">
        <v>49.355601499999999</v>
      </c>
      <c r="O30" s="167">
        <v>43.516083899999998</v>
      </c>
      <c r="P30" s="167">
        <v>48.405470600000001</v>
      </c>
      <c r="Q30" s="167">
        <v>49.243506699999998</v>
      </c>
      <c r="R30" s="167">
        <v>44.442906600000001</v>
      </c>
      <c r="S30" s="167">
        <v>48.430534799999997</v>
      </c>
      <c r="T30" s="32">
        <v>49.667376400000002</v>
      </c>
      <c r="U30" s="32">
        <v>44.8481953</v>
      </c>
      <c r="V30" s="32">
        <v>48.904620600000001</v>
      </c>
    </row>
    <row r="31" spans="1:22" x14ac:dyDescent="0.25">
      <c r="A31" s="365" t="s">
        <v>24</v>
      </c>
      <c r="B31" s="167">
        <v>45.292543500000001</v>
      </c>
      <c r="C31" s="167">
        <v>40.8092902</v>
      </c>
      <c r="D31" s="167">
        <v>45.0959784</v>
      </c>
      <c r="E31" s="167">
        <v>45.754825699999998</v>
      </c>
      <c r="F31" s="167">
        <v>41.0350404</v>
      </c>
      <c r="G31" s="167">
        <v>45.545285100000001</v>
      </c>
      <c r="H31" s="167">
        <v>46.1714956</v>
      </c>
      <c r="I31" s="167">
        <v>41.887870900000003</v>
      </c>
      <c r="J31" s="167">
        <v>45.976978199999998</v>
      </c>
      <c r="K31" s="167">
        <v>46.5902083</v>
      </c>
      <c r="L31" s="167">
        <v>42.733471100000003</v>
      </c>
      <c r="M31" s="167">
        <v>46.414947300000001</v>
      </c>
      <c r="N31" s="167">
        <v>46.935677300000002</v>
      </c>
      <c r="O31" s="167">
        <v>43.339483399999999</v>
      </c>
      <c r="P31" s="167">
        <v>46.764068100000003</v>
      </c>
      <c r="Q31" s="167">
        <v>47.343578299999997</v>
      </c>
      <c r="R31" s="167">
        <v>44.286290299999997</v>
      </c>
      <c r="S31" s="167">
        <v>47.204830999999999</v>
      </c>
      <c r="T31" s="32">
        <v>47.531922000000002</v>
      </c>
      <c r="U31" s="32">
        <v>44.416267900000001</v>
      </c>
      <c r="V31" s="32">
        <v>47.387670499999999</v>
      </c>
    </row>
    <row r="32" spans="1:22" x14ac:dyDescent="0.25">
      <c r="A32" s="365" t="s">
        <v>25</v>
      </c>
      <c r="B32" s="167">
        <v>45.713241199999999</v>
      </c>
      <c r="C32" s="167">
        <v>41.393832600000003</v>
      </c>
      <c r="D32" s="167">
        <v>45.532482899999998</v>
      </c>
      <c r="E32" s="167">
        <v>46.146459399999998</v>
      </c>
      <c r="F32" s="167">
        <v>41.6761488</v>
      </c>
      <c r="G32" s="167">
        <v>45.962494399999997</v>
      </c>
      <c r="H32" s="167">
        <v>46.733616099999999</v>
      </c>
      <c r="I32" s="167">
        <v>43.001239200000001</v>
      </c>
      <c r="J32" s="167">
        <v>46.5804647</v>
      </c>
      <c r="K32" s="167">
        <v>47.198079700000001</v>
      </c>
      <c r="L32" s="167">
        <v>42.312857100000002</v>
      </c>
      <c r="M32" s="167">
        <v>46.993786999999998</v>
      </c>
      <c r="N32" s="167">
        <v>47.538758899999998</v>
      </c>
      <c r="O32" s="167">
        <v>43.777616299999998</v>
      </c>
      <c r="P32" s="167">
        <v>47.371087899999999</v>
      </c>
      <c r="Q32" s="167">
        <v>47.733771400000002</v>
      </c>
      <c r="R32" s="167">
        <v>44.408849600000003</v>
      </c>
      <c r="S32" s="167">
        <v>47.591422299999998</v>
      </c>
      <c r="T32" s="32">
        <v>47.7090909</v>
      </c>
      <c r="U32" s="32">
        <v>44.962745099999999</v>
      </c>
      <c r="V32" s="32">
        <v>47.598978000000002</v>
      </c>
    </row>
    <row r="33" spans="1:22" x14ac:dyDescent="0.25">
      <c r="A33" s="45" t="s">
        <v>26</v>
      </c>
      <c r="B33" s="345">
        <v>46</v>
      </c>
      <c r="C33" s="345">
        <v>41</v>
      </c>
      <c r="D33" s="345">
        <v>46</v>
      </c>
      <c r="E33" s="365">
        <v>47</v>
      </c>
      <c r="F33" s="365">
        <v>41</v>
      </c>
      <c r="G33" s="365">
        <v>46</v>
      </c>
      <c r="H33" s="365">
        <v>47</v>
      </c>
      <c r="I33" s="365">
        <v>42</v>
      </c>
      <c r="J33" s="365">
        <v>47</v>
      </c>
      <c r="K33" s="345">
        <v>48</v>
      </c>
      <c r="L33" s="345">
        <v>43</v>
      </c>
      <c r="M33" s="345">
        <v>47</v>
      </c>
      <c r="N33" s="365">
        <v>48</v>
      </c>
      <c r="O33" s="365">
        <v>43</v>
      </c>
      <c r="P33" s="365">
        <v>47</v>
      </c>
      <c r="Q33" s="365">
        <v>48</v>
      </c>
      <c r="R33" s="365">
        <v>44</v>
      </c>
      <c r="S33" s="365">
        <v>48</v>
      </c>
      <c r="T33" s="342">
        <v>48</v>
      </c>
      <c r="U33" s="342">
        <v>44</v>
      </c>
      <c r="V33" s="342">
        <v>48</v>
      </c>
    </row>
    <row r="34" spans="1:22" x14ac:dyDescent="0.25">
      <c r="A34" s="399"/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46"/>
      <c r="T34" s="346"/>
      <c r="U34" s="346"/>
      <c r="V34" s="346"/>
    </row>
    <row r="35" spans="1:22" x14ac:dyDescent="0.25">
      <c r="S35" s="342"/>
    </row>
    <row r="36" spans="1:22" ht="16.5" customHeight="1" x14ac:dyDescent="0.25">
      <c r="A36" s="370" t="s">
        <v>598</v>
      </c>
      <c r="B36" s="342"/>
      <c r="C36" s="342"/>
      <c r="S36" s="342"/>
    </row>
    <row r="37" spans="1:22" ht="30" customHeight="1" x14ac:dyDescent="0.25">
      <c r="S37" s="342"/>
    </row>
    <row r="38" spans="1:22" x14ac:dyDescent="0.25">
      <c r="S38" s="342"/>
    </row>
    <row r="39" spans="1:22" x14ac:dyDescent="0.25">
      <c r="S39" s="342"/>
    </row>
    <row r="40" spans="1:22" ht="30" customHeight="1" x14ac:dyDescent="0.25">
      <c r="A40" s="367"/>
      <c r="B40" s="367"/>
      <c r="C40" s="367"/>
      <c r="D40" s="367"/>
      <c r="E40" s="367"/>
      <c r="S40" s="342"/>
    </row>
    <row r="41" spans="1:22" x14ac:dyDescent="0.25">
      <c r="S41" s="342"/>
    </row>
    <row r="42" spans="1:22" x14ac:dyDescent="0.25">
      <c r="S42" s="342"/>
    </row>
    <row r="43" spans="1:22" ht="30" customHeight="1" x14ac:dyDescent="0.25">
      <c r="S43" s="342"/>
    </row>
    <row r="44" spans="1:22" x14ac:dyDescent="0.25">
      <c r="S44" s="342"/>
    </row>
    <row r="45" spans="1:22" x14ac:dyDescent="0.25">
      <c r="S45" s="342"/>
    </row>
    <row r="46" spans="1:22" ht="30" customHeight="1" x14ac:dyDescent="0.25">
      <c r="S46" s="342"/>
    </row>
    <row r="47" spans="1:22" x14ac:dyDescent="0.25">
      <c r="S47" s="342"/>
    </row>
    <row r="48" spans="1:22" ht="30" customHeight="1" x14ac:dyDescent="0.25">
      <c r="S48" s="342"/>
    </row>
    <row r="49" spans="19:19" ht="30" customHeight="1" x14ac:dyDescent="0.25">
      <c r="S49" s="342"/>
    </row>
    <row r="50" spans="19:19" x14ac:dyDescent="0.25">
      <c r="S50" s="342"/>
    </row>
    <row r="52" spans="19:19" ht="30" customHeight="1" x14ac:dyDescent="0.25"/>
    <row r="54" spans="19:19" ht="30" customHeight="1" x14ac:dyDescent="0.25"/>
    <row r="55" spans="19:19" ht="30" customHeight="1" x14ac:dyDescent="0.25"/>
    <row r="58" spans="19:19" ht="30" customHeight="1" x14ac:dyDescent="0.25"/>
    <row r="60" spans="19:19" ht="30" customHeight="1" x14ac:dyDescent="0.25"/>
    <row r="61" spans="19:19" ht="30" customHeight="1" x14ac:dyDescent="0.25"/>
    <row r="63" spans="19:19" ht="30" customHeight="1" x14ac:dyDescent="0.25"/>
    <row r="64" spans="19:19" ht="30" customHeight="1" x14ac:dyDescent="0.25"/>
    <row r="67" ht="30" customHeight="1" x14ac:dyDescent="0.25"/>
    <row r="69" ht="30" customHeight="1" x14ac:dyDescent="0.25"/>
    <row r="70" ht="30" customHeight="1" x14ac:dyDescent="0.25"/>
    <row r="73" ht="30" customHeight="1" x14ac:dyDescent="0.25"/>
    <row r="75" ht="30" customHeight="1" x14ac:dyDescent="0.25"/>
    <row r="76" ht="30" customHeight="1" x14ac:dyDescent="0.25"/>
    <row r="79" ht="30" customHeight="1" x14ac:dyDescent="0.25"/>
    <row r="82" ht="30" customHeight="1" x14ac:dyDescent="0.25"/>
    <row r="85" ht="30" customHeight="1" x14ac:dyDescent="0.25"/>
  </sheetData>
  <mergeCells count="8">
    <mergeCell ref="A4:A5"/>
    <mergeCell ref="B4:D4"/>
    <mergeCell ref="E4:G4"/>
    <mergeCell ref="T4:V4"/>
    <mergeCell ref="H4:J4"/>
    <mergeCell ref="K4:M4"/>
    <mergeCell ref="N4:P4"/>
    <mergeCell ref="Q4:S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23"/>
  <sheetViews>
    <sheetView zoomScale="98" zoomScaleNormal="98" workbookViewId="0"/>
  </sheetViews>
  <sheetFormatPr defaultColWidth="8.85546875" defaultRowHeight="15" x14ac:dyDescent="0.25"/>
  <cols>
    <col min="1" max="1" width="9.140625" style="365" customWidth="1"/>
    <col min="2" max="2" width="7.85546875" style="365" customWidth="1"/>
    <col min="3" max="3" width="7.140625" style="365" customWidth="1"/>
    <col min="4" max="4" width="8.42578125" style="365" customWidth="1"/>
    <col min="5" max="5" width="6.140625" style="365" customWidth="1"/>
    <col min="6" max="6" width="8" style="365" customWidth="1"/>
    <col min="7" max="7" width="6.28515625" style="365" customWidth="1"/>
    <col min="8" max="8" width="8.7109375" style="365" customWidth="1"/>
    <col min="9" max="9" width="7" style="365" customWidth="1"/>
    <col min="10" max="10" width="8.140625" style="365" customWidth="1"/>
    <col min="11" max="11" width="7" style="365" customWidth="1"/>
    <col min="12" max="12" width="7.42578125" style="365" customWidth="1"/>
    <col min="13" max="13" width="7.28515625" style="365" customWidth="1"/>
    <col min="14" max="14" width="8.7109375" style="365" customWidth="1"/>
    <col min="15" max="15" width="7.28515625" style="365" customWidth="1"/>
    <col min="16" max="16" width="11.140625" style="365" customWidth="1"/>
    <col min="17" max="17" width="7" style="365" customWidth="1"/>
    <col min="18" max="18" width="9.28515625" style="365" customWidth="1"/>
    <col min="19" max="19" width="8.28515625" style="365" customWidth="1"/>
    <col min="20" max="16384" width="8.85546875" style="365"/>
  </cols>
  <sheetData>
    <row r="1" spans="1:19" x14ac:dyDescent="0.25">
      <c r="A1" s="365" t="s">
        <v>546</v>
      </c>
    </row>
    <row r="2" spans="1:19" x14ac:dyDescent="0.25">
      <c r="A2" s="357" t="s">
        <v>181</v>
      </c>
    </row>
    <row r="3" spans="1:19" x14ac:dyDescent="0.25"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</row>
    <row r="4" spans="1:19" x14ac:dyDescent="0.25">
      <c r="A4" s="538" t="s">
        <v>182</v>
      </c>
      <c r="B4" s="492" t="s">
        <v>168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293"/>
      <c r="R4" s="532" t="s">
        <v>0</v>
      </c>
      <c r="S4" s="532"/>
    </row>
    <row r="5" spans="1:19" x14ac:dyDescent="0.25">
      <c r="A5" s="539"/>
      <c r="B5" s="492" t="s">
        <v>325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532" t="s">
        <v>34</v>
      </c>
      <c r="Q5" s="532"/>
      <c r="R5" s="532"/>
      <c r="S5" s="532"/>
    </row>
    <row r="6" spans="1:19" x14ac:dyDescent="0.25">
      <c r="A6" s="539"/>
      <c r="B6" s="492">
        <v>1</v>
      </c>
      <c r="C6" s="492"/>
      <c r="D6" s="492">
        <v>2</v>
      </c>
      <c r="E6" s="492"/>
      <c r="F6" s="548" t="s">
        <v>303</v>
      </c>
      <c r="G6" s="548"/>
      <c r="H6" s="548" t="s">
        <v>302</v>
      </c>
      <c r="I6" s="548"/>
      <c r="J6" s="548" t="s">
        <v>301</v>
      </c>
      <c r="K6" s="548"/>
      <c r="L6" s="548" t="s">
        <v>300</v>
      </c>
      <c r="M6" s="548"/>
      <c r="N6" s="492" t="s">
        <v>299</v>
      </c>
      <c r="O6" s="492"/>
      <c r="P6" s="505"/>
      <c r="Q6" s="505"/>
      <c r="R6" s="532"/>
      <c r="S6" s="532"/>
    </row>
    <row r="7" spans="1:19" x14ac:dyDescent="0.25">
      <c r="A7" s="540"/>
      <c r="B7" s="323" t="s">
        <v>185</v>
      </c>
      <c r="C7" s="323" t="s">
        <v>186</v>
      </c>
      <c r="D7" s="323" t="s">
        <v>185</v>
      </c>
      <c r="E7" s="323" t="s">
        <v>186</v>
      </c>
      <c r="F7" s="323" t="s">
        <v>185</v>
      </c>
      <c r="G7" s="323" t="s">
        <v>186</v>
      </c>
      <c r="H7" s="323" t="s">
        <v>185</v>
      </c>
      <c r="I7" s="323" t="s">
        <v>186</v>
      </c>
      <c r="J7" s="323" t="s">
        <v>185</v>
      </c>
      <c r="K7" s="323" t="s">
        <v>186</v>
      </c>
      <c r="L7" s="323" t="s">
        <v>185</v>
      </c>
      <c r="M7" s="323" t="s">
        <v>186</v>
      </c>
      <c r="N7" s="323" t="s">
        <v>185</v>
      </c>
      <c r="O7" s="323" t="s">
        <v>186</v>
      </c>
      <c r="P7" s="323" t="s">
        <v>185</v>
      </c>
      <c r="Q7" s="323" t="s">
        <v>186</v>
      </c>
      <c r="R7" s="323" t="s">
        <v>185</v>
      </c>
      <c r="S7" s="323" t="s">
        <v>186</v>
      </c>
    </row>
    <row r="8" spans="1:19" x14ac:dyDescent="0.25">
      <c r="A8" s="368"/>
      <c r="B8" s="369"/>
      <c r="C8" s="369"/>
      <c r="D8" s="369"/>
      <c r="E8" s="369"/>
      <c r="F8" s="408"/>
      <c r="G8" s="408"/>
      <c r="H8" s="408"/>
      <c r="I8" s="408"/>
      <c r="J8" s="408"/>
      <c r="K8" s="408"/>
      <c r="L8" s="408"/>
      <c r="M8" s="408"/>
      <c r="N8" s="367"/>
      <c r="O8" s="367"/>
      <c r="P8" s="367"/>
      <c r="Q8" s="367"/>
      <c r="R8" s="368"/>
    </row>
    <row r="9" spans="1:19" x14ac:dyDescent="0.25">
      <c r="A9" s="370">
        <v>2013</v>
      </c>
      <c r="B9" s="156">
        <v>69825</v>
      </c>
      <c r="C9" s="404">
        <f t="shared" ref="C9:C15" si="0">B9/$R9*100</f>
        <v>36.505986302086058</v>
      </c>
      <c r="D9" s="156">
        <v>32435</v>
      </c>
      <c r="E9" s="404">
        <f t="shared" ref="E9:E15" si="1">D9/$R9*100</f>
        <v>16.957703769540441</v>
      </c>
      <c r="F9" s="156">
        <v>39632</v>
      </c>
      <c r="G9" s="404">
        <f t="shared" ref="G9:G15" si="2">F9/$R9*100</f>
        <v>20.720447534898312</v>
      </c>
      <c r="H9" s="156">
        <v>21266</v>
      </c>
      <c r="I9" s="404">
        <f t="shared" ref="I9:I15" si="3">H9/$R9*100</f>
        <v>11.118314424635333</v>
      </c>
      <c r="J9" s="156">
        <v>10633</v>
      </c>
      <c r="K9" s="404">
        <f t="shared" ref="K9:K15" si="4">J9/$R9*100</f>
        <v>5.5591572123176665</v>
      </c>
      <c r="L9" s="156">
        <v>6408</v>
      </c>
      <c r="M9" s="404">
        <f t="shared" ref="M9:M15" si="5">L9/$R9*100</f>
        <v>3.3502378836200135</v>
      </c>
      <c r="N9" s="156">
        <v>11071</v>
      </c>
      <c r="O9" s="404">
        <f t="shared" ref="O9:O15" si="6">N9/$R9*100</f>
        <v>5.7881528729021801</v>
      </c>
      <c r="P9" s="237">
        <v>2</v>
      </c>
      <c r="Q9" s="405">
        <f t="shared" ref="Q9:Q14" si="7">P9/$R9*100</f>
        <v>1.0456422857740367E-3</v>
      </c>
      <c r="R9" s="156">
        <f>B9+D9+F9+H9+J9+L9+N9</f>
        <v>191270</v>
      </c>
      <c r="S9" s="375">
        <f t="shared" ref="S9:S14" si="8">R9/$R9*100</f>
        <v>100</v>
      </c>
    </row>
    <row r="10" spans="1:19" x14ac:dyDescent="0.25">
      <c r="A10" s="370">
        <v>2014</v>
      </c>
      <c r="B10" s="156">
        <v>60830</v>
      </c>
      <c r="C10" s="404">
        <f t="shared" si="0"/>
        <v>37.851964780187295</v>
      </c>
      <c r="D10" s="156">
        <v>26654</v>
      </c>
      <c r="E10" s="404">
        <f t="shared" si="1"/>
        <v>16.585669394231665</v>
      </c>
      <c r="F10" s="156">
        <v>33469</v>
      </c>
      <c r="G10" s="404">
        <f t="shared" si="2"/>
        <v>20.826358856289477</v>
      </c>
      <c r="H10" s="156">
        <v>18814</v>
      </c>
      <c r="I10" s="404">
        <f t="shared" si="3"/>
        <v>11.707165302884166</v>
      </c>
      <c r="J10" s="156">
        <v>8512</v>
      </c>
      <c r="K10" s="404">
        <f t="shared" si="4"/>
        <v>5.2966615848915719</v>
      </c>
      <c r="L10" s="156">
        <v>4807</v>
      </c>
      <c r="M10" s="404">
        <f t="shared" si="5"/>
        <v>2.9911950468249278</v>
      </c>
      <c r="N10" s="156">
        <v>7619</v>
      </c>
      <c r="O10" s="404">
        <f t="shared" si="6"/>
        <v>4.7409850346908939</v>
      </c>
      <c r="P10" s="237">
        <v>1</v>
      </c>
      <c r="Q10" s="405">
        <f t="shared" si="7"/>
        <v>6.2225817491677301E-4</v>
      </c>
      <c r="R10" s="156">
        <f>B10+D10+F10+H10+J10+L10+N10</f>
        <v>160705</v>
      </c>
      <c r="S10" s="375">
        <f t="shared" si="8"/>
        <v>100</v>
      </c>
    </row>
    <row r="11" spans="1:19" x14ac:dyDescent="0.25">
      <c r="A11" s="370">
        <v>2015</v>
      </c>
      <c r="B11" s="156">
        <v>53675</v>
      </c>
      <c r="C11" s="404">
        <f t="shared" si="0"/>
        <v>37.972579093327298</v>
      </c>
      <c r="D11" s="156">
        <v>23710</v>
      </c>
      <c r="E11" s="404">
        <f t="shared" si="1"/>
        <v>16.773727998188921</v>
      </c>
      <c r="F11" s="156">
        <v>30863</v>
      </c>
      <c r="G11" s="404">
        <f t="shared" si="2"/>
        <v>21.834144546946629</v>
      </c>
      <c r="H11" s="156">
        <v>15077</v>
      </c>
      <c r="I11" s="404">
        <f t="shared" si="3"/>
        <v>10.666279925292885</v>
      </c>
      <c r="J11" s="156">
        <v>7263</v>
      </c>
      <c r="K11" s="404">
        <f t="shared" si="4"/>
        <v>5.1382364593355589</v>
      </c>
      <c r="L11" s="156">
        <v>4166</v>
      </c>
      <c r="M11" s="404">
        <f t="shared" si="5"/>
        <v>2.9472522497028693</v>
      </c>
      <c r="N11" s="156">
        <v>6598</v>
      </c>
      <c r="O11" s="404">
        <f t="shared" si="6"/>
        <v>4.6677797272058408</v>
      </c>
      <c r="P11" s="237">
        <v>1</v>
      </c>
      <c r="Q11" s="405">
        <f t="shared" si="7"/>
        <v>7.0745373252589284E-4</v>
      </c>
      <c r="R11" s="156">
        <f>B11+D11+F11+H11+J11+L11+N11</f>
        <v>141352</v>
      </c>
      <c r="S11" s="375">
        <f t="shared" si="8"/>
        <v>100</v>
      </c>
    </row>
    <row r="12" spans="1:19" x14ac:dyDescent="0.25">
      <c r="A12" s="370">
        <v>2016</v>
      </c>
      <c r="B12" s="156">
        <v>47704</v>
      </c>
      <c r="C12" s="404">
        <f t="shared" si="0"/>
        <v>39.583782797019431</v>
      </c>
      <c r="D12" s="156">
        <v>20864</v>
      </c>
      <c r="E12" s="404">
        <f t="shared" si="1"/>
        <v>17.3125114094628</v>
      </c>
      <c r="F12" s="156">
        <f>14006+12626</f>
        <v>26632</v>
      </c>
      <c r="G12" s="404">
        <f t="shared" si="2"/>
        <v>22.098677332094198</v>
      </c>
      <c r="H12" s="156">
        <f>7466+4618</f>
        <v>12084</v>
      </c>
      <c r="I12" s="404">
        <f t="shared" si="3"/>
        <v>10.027050799077287</v>
      </c>
      <c r="J12" s="156">
        <f>2912+2308</f>
        <v>5220</v>
      </c>
      <c r="K12" s="404">
        <f t="shared" si="4"/>
        <v>4.3314469688169011</v>
      </c>
      <c r="L12" s="156">
        <f>1731+1446</f>
        <v>3177</v>
      </c>
      <c r="M12" s="404">
        <f t="shared" si="5"/>
        <v>2.6362082413661483</v>
      </c>
      <c r="N12" s="156">
        <v>4833</v>
      </c>
      <c r="O12" s="404">
        <f t="shared" si="6"/>
        <v>4.0103224521632344</v>
      </c>
      <c r="P12" s="237">
        <v>1</v>
      </c>
      <c r="Q12" s="405">
        <f t="shared" si="7"/>
        <v>8.2977911280017263E-4</v>
      </c>
      <c r="R12" s="156">
        <f>B12+D12+F12+H12+J12+L12+N12</f>
        <v>120514</v>
      </c>
      <c r="S12" s="375">
        <f t="shared" si="8"/>
        <v>100</v>
      </c>
    </row>
    <row r="13" spans="1:19" x14ac:dyDescent="0.25">
      <c r="A13" s="370">
        <v>2017</v>
      </c>
      <c r="B13" s="156">
        <v>44008</v>
      </c>
      <c r="C13" s="404">
        <f t="shared" si="0"/>
        <v>40.022190089033181</v>
      </c>
      <c r="D13" s="156">
        <v>18603</v>
      </c>
      <c r="E13" s="404">
        <f t="shared" si="1"/>
        <v>16.918124028046819</v>
      </c>
      <c r="F13" s="156">
        <f>12860+11130</f>
        <v>23990</v>
      </c>
      <c r="G13" s="404">
        <f t="shared" si="2"/>
        <v>21.817222783037312</v>
      </c>
      <c r="H13" s="156">
        <f>6714+4372</f>
        <v>11086</v>
      </c>
      <c r="I13" s="404">
        <f t="shared" si="3"/>
        <v>10.081939632044671</v>
      </c>
      <c r="J13" s="156">
        <f>2801+2269</f>
        <v>5070</v>
      </c>
      <c r="K13" s="404">
        <f t="shared" si="4"/>
        <v>4.6108094835347728</v>
      </c>
      <c r="L13" s="156">
        <f>1560+1226</f>
        <v>2786</v>
      </c>
      <c r="M13" s="404">
        <f t="shared" si="5"/>
        <v>2.5336716412481017</v>
      </c>
      <c r="N13" s="156">
        <v>4416</v>
      </c>
      <c r="O13" s="404">
        <f t="shared" si="6"/>
        <v>4.0160423430551386</v>
      </c>
      <c r="P13" s="237">
        <v>-1</v>
      </c>
      <c r="Q13" s="405">
        <f t="shared" si="7"/>
        <v>-9.0942987840922536E-4</v>
      </c>
      <c r="R13" s="372">
        <f>B13+D13+F13+H13+J13+L13+N13</f>
        <v>109959</v>
      </c>
      <c r="S13" s="375">
        <f t="shared" si="8"/>
        <v>100</v>
      </c>
    </row>
    <row r="14" spans="1:19" x14ac:dyDescent="0.25">
      <c r="A14" s="369">
        <v>2018</v>
      </c>
      <c r="B14" s="10">
        <v>39878</v>
      </c>
      <c r="C14" s="404">
        <f t="shared" si="0"/>
        <v>38.863279765327299</v>
      </c>
      <c r="D14" s="10">
        <v>17725</v>
      </c>
      <c r="E14" s="404">
        <f t="shared" si="1"/>
        <v>17.273976474257147</v>
      </c>
      <c r="F14" s="10">
        <v>23956</v>
      </c>
      <c r="G14" s="404">
        <f t="shared" si="2"/>
        <v>23.346424847238602</v>
      </c>
      <c r="H14" s="26">
        <v>10669</v>
      </c>
      <c r="I14" s="404">
        <f t="shared" si="3"/>
        <v>10.397520733644541</v>
      </c>
      <c r="J14" s="10">
        <v>4663</v>
      </c>
      <c r="K14" s="25">
        <f t="shared" si="4"/>
        <v>4.5443470972897648</v>
      </c>
      <c r="L14" s="10">
        <v>2411</v>
      </c>
      <c r="M14" s="25">
        <f t="shared" si="5"/>
        <v>2.3496506222529749</v>
      </c>
      <c r="N14" s="10">
        <v>3309</v>
      </c>
      <c r="O14" s="25">
        <f t="shared" si="6"/>
        <v>3.22480045998967</v>
      </c>
      <c r="P14" s="237">
        <v>1</v>
      </c>
      <c r="Q14" s="405">
        <f t="shared" si="7"/>
        <v>9.7455438500745537E-4</v>
      </c>
      <c r="R14" s="10">
        <v>102611</v>
      </c>
      <c r="S14" s="375">
        <f t="shared" si="8"/>
        <v>100</v>
      </c>
    </row>
    <row r="15" spans="1:19" x14ac:dyDescent="0.25">
      <c r="A15" s="369">
        <v>2019</v>
      </c>
      <c r="B15" s="10">
        <v>37091</v>
      </c>
      <c r="C15" s="404">
        <f t="shared" si="0"/>
        <v>38.528098057546487</v>
      </c>
      <c r="D15" s="10">
        <v>16694</v>
      </c>
      <c r="E15" s="404">
        <f t="shared" si="1"/>
        <v>17.340812298743121</v>
      </c>
      <c r="F15" s="10">
        <v>22827</v>
      </c>
      <c r="G15" s="404">
        <f t="shared" si="2"/>
        <v>23.711436584605796</v>
      </c>
      <c r="H15" s="10">
        <v>10383</v>
      </c>
      <c r="I15" s="404">
        <f t="shared" si="3"/>
        <v>10.785291368027423</v>
      </c>
      <c r="J15" s="10">
        <v>4253</v>
      </c>
      <c r="K15" s="404">
        <f t="shared" si="4"/>
        <v>4.4177833177521553</v>
      </c>
      <c r="L15" s="10">
        <v>2144</v>
      </c>
      <c r="M15" s="404">
        <f t="shared" si="5"/>
        <v>2.2270696998026382</v>
      </c>
      <c r="N15" s="10">
        <v>2878</v>
      </c>
      <c r="O15" s="404">
        <f t="shared" si="6"/>
        <v>2.9895086735223848</v>
      </c>
      <c r="P15" s="488" t="s">
        <v>116</v>
      </c>
      <c r="Q15" s="488">
        <v>0</v>
      </c>
      <c r="R15" s="10">
        <f>B15+D15+F15+H15+J15+L15+N15</f>
        <v>96270</v>
      </c>
      <c r="S15" s="375">
        <f>C15+E15+G15+I15+K15+M15+O15</f>
        <v>100</v>
      </c>
    </row>
    <row r="16" spans="1:19" s="367" customFormat="1" ht="6.75" customHeight="1" x14ac:dyDescent="0.25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</row>
    <row r="17" spans="18:18" s="367" customFormat="1" ht="12.75" customHeight="1" x14ac:dyDescent="0.25">
      <c r="R17" s="410"/>
    </row>
    <row r="18" spans="18:18" s="367" customFormat="1" ht="15" customHeight="1" x14ac:dyDescent="0.25">
      <c r="R18" s="410"/>
    </row>
    <row r="19" spans="18:18" s="367" customFormat="1" ht="12.75" customHeight="1" x14ac:dyDescent="0.25"/>
    <row r="20" spans="18:18" s="367" customFormat="1" ht="15" customHeight="1" x14ac:dyDescent="0.25"/>
    <row r="21" spans="18:18" s="367" customFormat="1" ht="15" customHeight="1" x14ac:dyDescent="0.25"/>
    <row r="22" spans="18:18" s="367" customFormat="1" ht="15" customHeight="1" x14ac:dyDescent="0.25"/>
    <row r="23" spans="18:18" s="367" customFormat="1" ht="15" customHeight="1" x14ac:dyDescent="0.25"/>
  </sheetData>
  <mergeCells count="12">
    <mergeCell ref="A4:A7"/>
    <mergeCell ref="R4:S6"/>
    <mergeCell ref="P5:Q6"/>
    <mergeCell ref="B4:P4"/>
    <mergeCell ref="B5:O5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46"/>
  <sheetViews>
    <sheetView zoomScale="112" zoomScaleNormal="112" workbookViewId="0"/>
  </sheetViews>
  <sheetFormatPr defaultColWidth="8.85546875" defaultRowHeight="15" x14ac:dyDescent="0.25"/>
  <cols>
    <col min="1" max="1" width="25.140625" style="342" customWidth="1"/>
    <col min="2" max="2" width="0.85546875" style="342" customWidth="1"/>
    <col min="3" max="3" width="13.28515625" style="342" customWidth="1"/>
    <col min="4" max="4" width="14.140625" style="342" customWidth="1"/>
    <col min="5" max="5" width="10.85546875" style="342" customWidth="1"/>
    <col min="6" max="6" width="0.85546875" style="342" customWidth="1"/>
    <col min="7" max="7" width="18.7109375" style="342" bestFit="1" customWidth="1"/>
    <col min="8" max="8" width="0.85546875" style="342" customWidth="1"/>
    <col min="9" max="9" width="14.7109375" style="342" bestFit="1" customWidth="1"/>
    <col min="10" max="10" width="14.7109375" style="342" customWidth="1"/>
    <col min="11" max="15" width="8.85546875" style="365"/>
    <col min="16" max="16" width="18.28515625" style="365" customWidth="1"/>
    <col min="17" max="16384" width="8.85546875" style="365"/>
  </cols>
  <sheetData>
    <row r="1" spans="1:10" x14ac:dyDescent="0.25">
      <c r="A1" s="342" t="s">
        <v>548</v>
      </c>
    </row>
    <row r="2" spans="1:10" x14ac:dyDescent="0.25">
      <c r="A2" s="185" t="s">
        <v>74</v>
      </c>
    </row>
    <row r="3" spans="1:10" x14ac:dyDescent="0.25">
      <c r="A3" s="423"/>
      <c r="B3" s="423"/>
      <c r="C3" s="423"/>
      <c r="D3" s="423"/>
      <c r="E3" s="423"/>
      <c r="F3" s="423"/>
      <c r="G3" s="423"/>
      <c r="H3" s="423"/>
      <c r="I3" s="423"/>
      <c r="J3" s="422"/>
    </row>
    <row r="4" spans="1:10" x14ac:dyDescent="0.25">
      <c r="A4" s="549" t="s">
        <v>182</v>
      </c>
      <c r="B4" s="420"/>
      <c r="C4" s="518" t="s">
        <v>168</v>
      </c>
      <c r="D4" s="518"/>
      <c r="E4" s="518"/>
      <c r="F4" s="518"/>
      <c r="G4" s="518"/>
      <c r="H4" s="419"/>
      <c r="I4" s="529" t="s">
        <v>0</v>
      </c>
      <c r="J4" s="311"/>
    </row>
    <row r="5" spans="1:10" x14ac:dyDescent="0.25">
      <c r="A5" s="550"/>
      <c r="B5" s="417"/>
      <c r="C5" s="492" t="s">
        <v>310</v>
      </c>
      <c r="D5" s="492"/>
      <c r="E5" s="492"/>
      <c r="F5" s="492"/>
      <c r="G5" s="492"/>
      <c r="H5" s="345"/>
      <c r="I5" s="530"/>
      <c r="J5" s="311"/>
    </row>
    <row r="6" spans="1:10" x14ac:dyDescent="0.25">
      <c r="A6" s="550"/>
      <c r="B6" s="417"/>
      <c r="C6" s="518" t="s">
        <v>309</v>
      </c>
      <c r="D6" s="518"/>
      <c r="E6" s="532" t="s">
        <v>308</v>
      </c>
      <c r="F6" s="367"/>
      <c r="G6" s="367" t="s">
        <v>307</v>
      </c>
      <c r="H6" s="367"/>
      <c r="I6" s="530"/>
      <c r="J6" s="311"/>
    </row>
    <row r="7" spans="1:10" x14ac:dyDescent="0.25">
      <c r="A7" s="551"/>
      <c r="B7" s="415"/>
      <c r="C7" s="366" t="s">
        <v>306</v>
      </c>
      <c r="D7" s="366" t="s">
        <v>305</v>
      </c>
      <c r="E7" s="505"/>
      <c r="F7" s="366"/>
      <c r="G7" s="346"/>
      <c r="H7" s="366"/>
      <c r="I7" s="528"/>
      <c r="J7" s="311"/>
    </row>
    <row r="8" spans="1:10" x14ac:dyDescent="0.25">
      <c r="C8" s="365"/>
      <c r="D8" s="365"/>
      <c r="E8" s="365"/>
      <c r="F8" s="365"/>
      <c r="H8" s="365"/>
      <c r="I8" s="365"/>
      <c r="J8" s="365"/>
    </row>
    <row r="9" spans="1:10" x14ac:dyDescent="0.25">
      <c r="A9" s="352">
        <v>2013</v>
      </c>
      <c r="B9" s="352"/>
      <c r="C9" s="372">
        <v>132886</v>
      </c>
      <c r="D9" s="372">
        <v>51422</v>
      </c>
      <c r="E9" s="359">
        <f t="shared" ref="E9:E14" si="0">C9+D9</f>
        <v>184308</v>
      </c>
      <c r="F9" s="359"/>
      <c r="G9" s="359">
        <v>6965</v>
      </c>
      <c r="H9" s="365"/>
      <c r="I9" s="372">
        <f t="shared" ref="I9:I15" si="1">E9+G9</f>
        <v>191273</v>
      </c>
      <c r="J9" s="372"/>
    </row>
    <row r="10" spans="1:10" x14ac:dyDescent="0.25">
      <c r="A10" s="352">
        <v>2014</v>
      </c>
      <c r="B10" s="352"/>
      <c r="C10" s="372">
        <v>115372</v>
      </c>
      <c r="D10" s="372">
        <v>40525</v>
      </c>
      <c r="E10" s="359">
        <f t="shared" si="0"/>
        <v>155897</v>
      </c>
      <c r="F10" s="359"/>
      <c r="G10" s="359">
        <v>4809</v>
      </c>
      <c r="H10" s="365"/>
      <c r="I10" s="372">
        <f t="shared" si="1"/>
        <v>160706</v>
      </c>
      <c r="J10" s="372"/>
    </row>
    <row r="11" spans="1:10" x14ac:dyDescent="0.25">
      <c r="A11" s="352">
        <v>2015</v>
      </c>
      <c r="B11" s="352"/>
      <c r="C11" s="372">
        <v>103271</v>
      </c>
      <c r="D11" s="372">
        <v>34485</v>
      </c>
      <c r="E11" s="359">
        <f t="shared" si="0"/>
        <v>137756</v>
      </c>
      <c r="F11" s="359"/>
      <c r="G11" s="359">
        <v>3597</v>
      </c>
      <c r="H11" s="365"/>
      <c r="I11" s="372">
        <f t="shared" si="1"/>
        <v>141353</v>
      </c>
      <c r="J11" s="365"/>
    </row>
    <row r="12" spans="1:10" x14ac:dyDescent="0.25">
      <c r="A12" s="352">
        <v>2016</v>
      </c>
      <c r="B12" s="352"/>
      <c r="C12" s="372">
        <v>88641</v>
      </c>
      <c r="D12" s="372">
        <v>29090</v>
      </c>
      <c r="E12" s="359">
        <f t="shared" si="0"/>
        <v>117731</v>
      </c>
      <c r="F12" s="359"/>
      <c r="G12" s="359">
        <v>2784</v>
      </c>
      <c r="H12" s="365"/>
      <c r="I12" s="372">
        <f t="shared" si="1"/>
        <v>120515</v>
      </c>
      <c r="J12" s="365"/>
    </row>
    <row r="13" spans="1:10" x14ac:dyDescent="0.25">
      <c r="A13" s="352">
        <v>2017</v>
      </c>
      <c r="B13" s="352"/>
      <c r="C13" s="372">
        <v>80498</v>
      </c>
      <c r="D13" s="372">
        <v>27130</v>
      </c>
      <c r="E13" s="359">
        <f t="shared" si="0"/>
        <v>107628</v>
      </c>
      <c r="F13" s="359"/>
      <c r="G13" s="359">
        <v>2330</v>
      </c>
      <c r="H13" s="365"/>
      <c r="I13" s="372">
        <f t="shared" si="1"/>
        <v>109958</v>
      </c>
      <c r="J13" s="372"/>
    </row>
    <row r="14" spans="1:10" x14ac:dyDescent="0.25">
      <c r="A14" s="352">
        <v>2018</v>
      </c>
      <c r="B14" s="352"/>
      <c r="C14" s="372">
        <v>79302</v>
      </c>
      <c r="D14" s="372">
        <v>21569</v>
      </c>
      <c r="E14" s="359">
        <f t="shared" si="0"/>
        <v>100871</v>
      </c>
      <c r="F14" s="359"/>
      <c r="G14" s="359">
        <v>1742</v>
      </c>
      <c r="H14" s="365"/>
      <c r="I14" s="372">
        <f t="shared" si="1"/>
        <v>102613</v>
      </c>
      <c r="J14" s="372"/>
    </row>
    <row r="15" spans="1:10" x14ac:dyDescent="0.25">
      <c r="A15" s="352">
        <v>2019</v>
      </c>
      <c r="B15" s="352"/>
      <c r="C15" s="372">
        <v>75038</v>
      </c>
      <c r="D15" s="372">
        <v>19799</v>
      </c>
      <c r="E15" s="359">
        <v>94837</v>
      </c>
      <c r="F15" s="359"/>
      <c r="G15" s="359">
        <v>1433</v>
      </c>
      <c r="H15" s="365"/>
      <c r="I15" s="372">
        <f t="shared" si="1"/>
        <v>96270</v>
      </c>
      <c r="J15" s="372"/>
    </row>
    <row r="16" spans="1:10" ht="6.75" customHeight="1" x14ac:dyDescent="0.25">
      <c r="A16" s="352"/>
      <c r="B16" s="352"/>
      <c r="C16" s="372"/>
      <c r="D16" s="372"/>
      <c r="E16" s="359"/>
      <c r="F16" s="359"/>
      <c r="G16" s="359"/>
      <c r="H16" s="365"/>
      <c r="I16" s="372"/>
      <c r="J16" s="372"/>
    </row>
    <row r="17" spans="1:16" x14ac:dyDescent="0.25">
      <c r="A17" s="352" t="s">
        <v>272</v>
      </c>
      <c r="B17" s="352"/>
      <c r="C17" s="335">
        <f t="shared" ref="C17:I17" si="2">(C15-C14)/C14*100</f>
        <v>-5.3769135709061562</v>
      </c>
      <c r="D17" s="335">
        <f t="shared" si="2"/>
        <v>-8.206221892530948</v>
      </c>
      <c r="E17" s="335">
        <f t="shared" si="2"/>
        <v>-5.9818976712831242</v>
      </c>
      <c r="F17" s="335" t="e">
        <f t="shared" si="2"/>
        <v>#DIV/0!</v>
      </c>
      <c r="G17" s="335">
        <f t="shared" si="2"/>
        <v>-17.738231917336396</v>
      </c>
      <c r="H17" s="335" t="e">
        <f t="shared" si="2"/>
        <v>#DIV/0!</v>
      </c>
      <c r="I17" s="335">
        <f t="shared" si="2"/>
        <v>-6.1814779803728568</v>
      </c>
      <c r="J17" s="372"/>
    </row>
    <row r="18" spans="1:16" x14ac:dyDescent="0.25">
      <c r="A18" s="352" t="s">
        <v>271</v>
      </c>
      <c r="B18" s="352"/>
      <c r="C18" s="335">
        <f t="shared" ref="C18:I18" si="3">(C15-C9)/C9*100</f>
        <v>-43.532050027843418</v>
      </c>
      <c r="D18" s="335">
        <f t="shared" si="3"/>
        <v>-61.497024619812535</v>
      </c>
      <c r="E18" s="335">
        <f t="shared" si="3"/>
        <v>-48.544284567137616</v>
      </c>
      <c r="F18" s="335" t="e">
        <f t="shared" si="3"/>
        <v>#DIV/0!</v>
      </c>
      <c r="G18" s="335">
        <f t="shared" si="3"/>
        <v>-79.425699928212495</v>
      </c>
      <c r="H18" s="335" t="e">
        <f t="shared" si="3"/>
        <v>#DIV/0!</v>
      </c>
      <c r="I18" s="335">
        <f t="shared" si="3"/>
        <v>-49.66879800076331</v>
      </c>
      <c r="J18" s="372"/>
    </row>
    <row r="19" spans="1:16" s="367" customFormat="1" ht="11.25" customHeight="1" x14ac:dyDescent="0.25">
      <c r="A19" s="414"/>
      <c r="B19" s="414"/>
      <c r="C19" s="366"/>
      <c r="D19" s="366"/>
      <c r="E19" s="366"/>
      <c r="F19" s="366"/>
      <c r="G19" s="366"/>
      <c r="H19" s="366"/>
      <c r="I19" s="366"/>
      <c r="K19" s="365"/>
      <c r="L19" s="365"/>
      <c r="M19" s="365"/>
      <c r="N19" s="365"/>
      <c r="O19" s="365"/>
      <c r="P19" s="365"/>
    </row>
    <row r="20" spans="1:16" s="367" customFormat="1" ht="12.75" customHeight="1" x14ac:dyDescent="0.25">
      <c r="A20" s="365"/>
      <c r="B20" s="365"/>
      <c r="C20" s="365"/>
      <c r="D20" s="365"/>
      <c r="E20" s="37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</row>
    <row r="21" spans="1:16" s="367" customFormat="1" ht="12" customHeight="1" x14ac:dyDescent="0.25">
      <c r="A21" s="365"/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</row>
    <row r="22" spans="1:16" s="367" customFormat="1" ht="11.25" customHeight="1" x14ac:dyDescent="0.25">
      <c r="A22" s="365"/>
      <c r="B22" s="365"/>
      <c r="C22" s="365"/>
      <c r="D22" s="365"/>
      <c r="E22" s="372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</row>
    <row r="23" spans="1:16" s="367" customFormat="1" ht="15" customHeight="1" x14ac:dyDescent="0.25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</row>
    <row r="24" spans="1:16" s="367" customFormat="1" ht="15" customHeight="1" x14ac:dyDescent="0.25">
      <c r="A24" s="413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</row>
    <row r="25" spans="1:16" x14ac:dyDescent="0.25">
      <c r="A25" s="365"/>
      <c r="B25" s="365"/>
      <c r="C25" s="365"/>
      <c r="D25" s="365"/>
      <c r="E25" s="365"/>
      <c r="F25" s="365"/>
      <c r="G25" s="365"/>
      <c r="H25" s="365"/>
      <c r="I25" s="365"/>
      <c r="J25" s="365"/>
    </row>
    <row r="26" spans="1:16" x14ac:dyDescent="0.25">
      <c r="A26" s="365"/>
      <c r="B26" s="365"/>
      <c r="C26" s="365"/>
      <c r="D26" s="365"/>
      <c r="E26" s="365"/>
      <c r="F26" s="365"/>
      <c r="G26" s="365"/>
      <c r="H26" s="365"/>
      <c r="I26" s="365"/>
      <c r="J26" s="365"/>
    </row>
    <row r="27" spans="1:16" x14ac:dyDescent="0.25">
      <c r="A27" s="365"/>
      <c r="B27" s="365"/>
      <c r="C27" s="365"/>
      <c r="D27" s="365"/>
      <c r="E27" s="365"/>
      <c r="F27" s="365"/>
      <c r="G27" s="365"/>
      <c r="H27" s="365"/>
      <c r="I27" s="365"/>
    </row>
    <row r="28" spans="1:16" x14ac:dyDescent="0.25">
      <c r="A28" s="365"/>
      <c r="B28" s="365"/>
      <c r="C28" s="365"/>
      <c r="D28" s="365"/>
      <c r="E28" s="365"/>
      <c r="F28" s="365"/>
      <c r="G28" s="365"/>
      <c r="H28" s="365"/>
      <c r="I28" s="365"/>
      <c r="J28"/>
    </row>
    <row r="29" spans="1:16" x14ac:dyDescent="0.25">
      <c r="A29" s="365"/>
      <c r="B29" s="365"/>
      <c r="C29" s="365"/>
      <c r="D29" s="365"/>
      <c r="E29" s="365"/>
      <c r="F29" s="365"/>
      <c r="G29" s="365"/>
      <c r="H29" s="365"/>
      <c r="I29" s="365"/>
      <c r="J29"/>
    </row>
    <row r="30" spans="1:16" x14ac:dyDescent="0.25">
      <c r="A30" s="365"/>
      <c r="B30" s="365"/>
      <c r="C30" s="365"/>
      <c r="D30" s="365"/>
      <c r="E30" s="365"/>
      <c r="F30" s="365"/>
      <c r="G30" s="365"/>
      <c r="H30" s="365"/>
      <c r="I30" s="365"/>
      <c r="J30"/>
    </row>
    <row r="31" spans="1:16" x14ac:dyDescent="0.25">
      <c r="A31" s="365"/>
      <c r="B31" s="365"/>
      <c r="C31" s="365"/>
      <c r="D31" s="365"/>
      <c r="E31" s="365"/>
      <c r="F31" s="365"/>
      <c r="G31" s="365"/>
      <c r="H31" s="365"/>
      <c r="I31" s="365"/>
      <c r="J31"/>
    </row>
    <row r="32" spans="1:16" x14ac:dyDescent="0.25">
      <c r="A32" s="365"/>
      <c r="B32" s="365"/>
      <c r="C32" s="365"/>
      <c r="D32" s="365"/>
      <c r="E32" s="365"/>
      <c r="F32" s="365"/>
      <c r="G32" s="365"/>
      <c r="H32" s="365"/>
      <c r="I32" s="365"/>
      <c r="J32"/>
    </row>
    <row r="33" spans="1:10" x14ac:dyDescent="0.25">
      <c r="A33" s="365"/>
      <c r="B33" s="365"/>
      <c r="C33" s="365"/>
      <c r="D33" s="365"/>
      <c r="E33" s="365"/>
      <c r="F33" s="365"/>
      <c r="G33" s="365"/>
      <c r="H33" s="365"/>
      <c r="I33" s="365"/>
      <c r="J33"/>
    </row>
    <row r="34" spans="1:10" x14ac:dyDescent="0.25">
      <c r="A34" s="365"/>
      <c r="B34" s="365"/>
      <c r="C34" s="365"/>
      <c r="D34" s="365"/>
      <c r="E34" s="365"/>
      <c r="F34" s="365"/>
      <c r="G34" s="365"/>
      <c r="H34" s="365"/>
      <c r="I34" s="365"/>
      <c r="J34" s="322"/>
    </row>
    <row r="35" spans="1:10" x14ac:dyDescent="0.25">
      <c r="A35" s="365"/>
      <c r="B35" s="365"/>
      <c r="C35" s="365"/>
      <c r="D35" s="365"/>
      <c r="E35" s="365"/>
      <c r="F35" s="365"/>
      <c r="G35" s="365"/>
      <c r="H35" s="365"/>
      <c r="I35" s="365"/>
      <c r="J35" s="322"/>
    </row>
    <row r="36" spans="1:10" x14ac:dyDescent="0.25">
      <c r="A36" s="365"/>
      <c r="B36" s="365"/>
      <c r="C36" s="365"/>
      <c r="D36" s="365"/>
      <c r="E36" s="365"/>
      <c r="F36" s="365"/>
      <c r="G36" s="365"/>
      <c r="H36" s="365"/>
      <c r="I36" s="365"/>
      <c r="J36" s="322"/>
    </row>
    <row r="37" spans="1:10" x14ac:dyDescent="0.25">
      <c r="A37" s="365"/>
      <c r="B37" s="365"/>
      <c r="C37" s="365"/>
      <c r="D37" s="365"/>
      <c r="E37" s="365"/>
      <c r="F37" s="365"/>
      <c r="G37" s="365"/>
      <c r="H37" s="365"/>
      <c r="I37" s="365"/>
      <c r="J37" s="322"/>
    </row>
    <row r="38" spans="1:10" x14ac:dyDescent="0.25">
      <c r="A38" s="365"/>
      <c r="B38" s="365"/>
      <c r="C38" s="365"/>
      <c r="D38" s="365"/>
      <c r="E38" s="365"/>
      <c r="F38" s="365"/>
      <c r="G38" s="365"/>
      <c r="H38" s="365"/>
      <c r="I38" s="365"/>
      <c r="J38" s="322"/>
    </row>
    <row r="39" spans="1:10" ht="14.25" customHeight="1" x14ac:dyDescent="0.25">
      <c r="A39" s="365"/>
      <c r="B39" s="365"/>
      <c r="C39" s="365"/>
      <c r="D39" s="365"/>
      <c r="E39" s="365"/>
      <c r="F39" s="365"/>
      <c r="G39" s="365"/>
      <c r="H39" s="365"/>
      <c r="I39" s="365"/>
    </row>
    <row r="40" spans="1:10" x14ac:dyDescent="0.25">
      <c r="A40" s="365"/>
      <c r="B40" s="365"/>
      <c r="C40" s="365"/>
      <c r="D40" s="365"/>
      <c r="E40" s="365"/>
      <c r="F40" s="365"/>
      <c r="G40" s="365"/>
      <c r="H40" s="365"/>
      <c r="I40" s="365"/>
    </row>
    <row r="41" spans="1:10" x14ac:dyDescent="0.25">
      <c r="A41" s="365"/>
      <c r="B41" s="365"/>
      <c r="C41" s="365"/>
      <c r="D41" s="365"/>
      <c r="E41" s="365"/>
      <c r="F41" s="365"/>
      <c r="G41" s="365"/>
      <c r="H41" s="365"/>
      <c r="I41" s="365"/>
    </row>
    <row r="42" spans="1:10" x14ac:dyDescent="0.25">
      <c r="A42" s="365"/>
      <c r="B42" s="365"/>
      <c r="C42" s="365"/>
      <c r="D42" s="365"/>
      <c r="E42" s="365"/>
      <c r="F42" s="365"/>
      <c r="G42" s="365"/>
      <c r="H42" s="365"/>
      <c r="I42" s="365"/>
    </row>
    <row r="43" spans="1:10" x14ac:dyDescent="0.25">
      <c r="A43" s="365"/>
      <c r="B43" s="365"/>
      <c r="C43" s="365"/>
      <c r="D43" s="365"/>
      <c r="E43" s="365"/>
      <c r="F43" s="365"/>
      <c r="G43" s="365"/>
      <c r="H43" s="365"/>
      <c r="I43" s="365"/>
    </row>
    <row r="45" spans="1:10" x14ac:dyDescent="0.25">
      <c r="A45" s="412"/>
      <c r="B45" s="412"/>
      <c r="C45" s="412"/>
      <c r="D45" s="412"/>
      <c r="E45" s="412"/>
      <c r="F45" s="412"/>
      <c r="G45" s="412"/>
      <c r="H45" s="412"/>
      <c r="I45" s="412"/>
      <c r="J45" s="412"/>
    </row>
    <row r="46" spans="1:10" x14ac:dyDescent="0.25">
      <c r="A46" s="411"/>
      <c r="B46" s="411"/>
      <c r="C46" s="411"/>
      <c r="D46" s="411"/>
      <c r="E46" s="411"/>
      <c r="F46" s="411"/>
      <c r="G46" s="411"/>
      <c r="H46" s="411"/>
      <c r="I46" s="411"/>
      <c r="J46" s="411"/>
    </row>
  </sheetData>
  <mergeCells count="6">
    <mergeCell ref="C6:D6"/>
    <mergeCell ref="E6:E7"/>
    <mergeCell ref="I4:I7"/>
    <mergeCell ref="C5:G5"/>
    <mergeCell ref="A4:A7"/>
    <mergeCell ref="C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19"/>
  <sheetViews>
    <sheetView zoomScaleNormal="100" workbookViewId="0"/>
  </sheetViews>
  <sheetFormatPr defaultColWidth="8.85546875" defaultRowHeight="15" x14ac:dyDescent="0.25"/>
  <cols>
    <col min="1" max="1" width="18.140625" style="365" customWidth="1"/>
    <col min="2" max="2" width="1" style="365" customWidth="1"/>
    <col min="3" max="3" width="13.140625" style="365" customWidth="1"/>
    <col min="4" max="4" width="14.42578125" style="365" customWidth="1"/>
    <col min="5" max="5" width="10.42578125" style="365" bestFit="1" customWidth="1"/>
    <col min="6" max="6" width="0.85546875" style="365" customWidth="1"/>
    <col min="7" max="7" width="17.28515625" style="365" customWidth="1"/>
    <col min="8" max="8" width="0.85546875" style="365" customWidth="1"/>
    <col min="9" max="9" width="9" style="365" customWidth="1"/>
    <col min="10" max="16384" width="8.85546875" style="365"/>
  </cols>
  <sheetData>
    <row r="1" spans="1:9" x14ac:dyDescent="0.25">
      <c r="A1" s="342" t="s">
        <v>547</v>
      </c>
      <c r="B1" s="342"/>
      <c r="C1" s="342"/>
      <c r="D1" s="342"/>
    </row>
    <row r="2" spans="1:9" x14ac:dyDescent="0.25">
      <c r="A2" s="185" t="s">
        <v>314</v>
      </c>
      <c r="B2" s="342"/>
      <c r="C2" s="342"/>
      <c r="D2" s="342"/>
    </row>
    <row r="4" spans="1:9" x14ac:dyDescent="0.25">
      <c r="A4" s="549" t="s">
        <v>182</v>
      </c>
      <c r="B4" s="420"/>
      <c r="C4" s="518" t="s">
        <v>168</v>
      </c>
      <c r="D4" s="518"/>
      <c r="E4" s="518"/>
      <c r="F4" s="518"/>
      <c r="G4" s="518"/>
      <c r="H4" s="425"/>
      <c r="I4" s="529" t="s">
        <v>0</v>
      </c>
    </row>
    <row r="5" spans="1:9" x14ac:dyDescent="0.25">
      <c r="A5" s="550"/>
      <c r="B5" s="417"/>
      <c r="C5" s="492" t="s">
        <v>310</v>
      </c>
      <c r="D5" s="492"/>
      <c r="E5" s="492"/>
      <c r="F5" s="492"/>
      <c r="G5" s="492"/>
      <c r="H5" s="346"/>
      <c r="I5" s="530"/>
    </row>
    <row r="6" spans="1:9" x14ac:dyDescent="0.25">
      <c r="A6" s="550"/>
      <c r="B6" s="417"/>
      <c r="C6" s="518" t="s">
        <v>309</v>
      </c>
      <c r="D6" s="518"/>
      <c r="E6" s="532" t="s">
        <v>308</v>
      </c>
      <c r="F6" s="367"/>
      <c r="G6" s="367" t="s">
        <v>307</v>
      </c>
      <c r="H6" s="367"/>
      <c r="I6" s="530"/>
    </row>
    <row r="7" spans="1:9" x14ac:dyDescent="0.25">
      <c r="A7" s="551"/>
      <c r="B7" s="415"/>
      <c r="C7" s="366" t="s">
        <v>306</v>
      </c>
      <c r="D7" s="366" t="s">
        <v>305</v>
      </c>
      <c r="E7" s="505"/>
      <c r="F7" s="366"/>
      <c r="G7" s="346"/>
      <c r="H7" s="366"/>
      <c r="I7" s="528"/>
    </row>
    <row r="9" spans="1:9" x14ac:dyDescent="0.25">
      <c r="A9" s="365">
        <v>2013</v>
      </c>
      <c r="C9" s="375">
        <f>'Tav37'!C9/'Tav37'!$E9*100</f>
        <v>72.099963105236881</v>
      </c>
      <c r="D9" s="375">
        <f>'Tav37'!D9/'Tav37'!$E9*100</f>
        <v>27.900036894763115</v>
      </c>
      <c r="E9" s="375">
        <f>'Tav37'!E9/'Tav37'!$E9*100</f>
        <v>100</v>
      </c>
      <c r="F9" s="375"/>
      <c r="G9" s="375">
        <f>'Tav37'!G9/'Tav37'!$I9*100</f>
        <v>3.641392146303974</v>
      </c>
      <c r="I9" s="375">
        <f>'Tav37'!I9/'Tav37'!$I9*100</f>
        <v>100</v>
      </c>
    </row>
    <row r="10" spans="1:9" x14ac:dyDescent="0.25">
      <c r="A10" s="365">
        <v>2014</v>
      </c>
      <c r="C10" s="375">
        <f>'Tav37'!C10/'Tav37'!$E10*100</f>
        <v>74.005272712111207</v>
      </c>
      <c r="D10" s="375">
        <f>'Tav37'!D10/'Tav37'!$E10*100</f>
        <v>25.994727287888796</v>
      </c>
      <c r="E10" s="375">
        <f>'Tav37'!E10/'Tav37'!$E10*100</f>
        <v>100</v>
      </c>
      <c r="F10" s="375"/>
      <c r="G10" s="375">
        <f>'Tav37'!G10/'Tav37'!$I10*100</f>
        <v>2.9924209425908179</v>
      </c>
      <c r="I10" s="375">
        <f>'Tav37'!I10/'Tav37'!$I10*100</f>
        <v>100</v>
      </c>
    </row>
    <row r="11" spans="1:9" x14ac:dyDescent="0.25">
      <c r="A11" s="365">
        <v>2015</v>
      </c>
      <c r="C11" s="375">
        <f>'Tav37'!C11/'Tav37'!$E11*100</f>
        <v>74.966607625076222</v>
      </c>
      <c r="D11" s="375">
        <f>'Tav37'!D11/'Tav37'!$E11*100</f>
        <v>25.033392374923778</v>
      </c>
      <c r="E11" s="375">
        <f>'Tav37'!E11/'Tav37'!$E11*100</f>
        <v>100</v>
      </c>
      <c r="F11" s="375"/>
      <c r="G11" s="375">
        <f>'Tav37'!G11/'Tav37'!$I11*100</f>
        <v>2.5446930733695075</v>
      </c>
      <c r="I11" s="375">
        <f>'Tav37'!I11/'Tav37'!$I11*100</f>
        <v>100</v>
      </c>
    </row>
    <row r="12" spans="1:9" x14ac:dyDescent="0.25">
      <c r="A12" s="365">
        <v>2016</v>
      </c>
      <c r="C12" s="375">
        <f>'Tav37'!C12/'Tav37'!$E12*100</f>
        <v>75.291129778902757</v>
      </c>
      <c r="D12" s="375">
        <f>'Tav37'!D12/'Tav37'!$E12*100</f>
        <v>24.70887022109725</v>
      </c>
      <c r="E12" s="375">
        <f>'Tav37'!E12/'Tav37'!$E12*100</f>
        <v>100</v>
      </c>
      <c r="F12" s="375"/>
      <c r="G12" s="375">
        <f>'Tav37'!G12/'Tav37'!$I12*100</f>
        <v>2.3100858814255489</v>
      </c>
      <c r="I12" s="375">
        <f>'Tav37'!I12/'Tav37'!$I12*100</f>
        <v>100</v>
      </c>
    </row>
    <row r="13" spans="1:9" x14ac:dyDescent="0.25">
      <c r="A13" s="365">
        <v>2017</v>
      </c>
      <c r="C13" s="375">
        <f>'Tav37'!C13/'Tav37'!$E13*100</f>
        <v>74.792804846322511</v>
      </c>
      <c r="D13" s="375">
        <f>'Tav37'!D13/'Tav37'!$E13*100</f>
        <v>25.207195153677482</v>
      </c>
      <c r="E13" s="375">
        <f>'Tav37'!E13/'Tav37'!$E13*100</f>
        <v>100</v>
      </c>
      <c r="F13" s="375"/>
      <c r="G13" s="375">
        <f>'Tav37'!G13/'Tav37'!$I13*100</f>
        <v>2.1189908874297458</v>
      </c>
      <c r="I13" s="375">
        <f>'Tav37'!I13/'Tav37'!$I13*100</f>
        <v>100</v>
      </c>
    </row>
    <row r="14" spans="1:9" x14ac:dyDescent="0.25">
      <c r="A14" s="365">
        <v>2018</v>
      </c>
      <c r="C14" s="375">
        <f>'Tav37'!C14/'Tav37'!$E14*100</f>
        <v>78.617243806445856</v>
      </c>
      <c r="D14" s="375">
        <f>'Tav37'!D14/'Tav37'!$E14*100</f>
        <v>21.382756193554144</v>
      </c>
      <c r="E14" s="375">
        <f>'Tav37'!E14/'Tav37'!$E14*100</f>
        <v>100</v>
      </c>
      <c r="F14" s="375"/>
      <c r="G14" s="375">
        <f>'Tav37'!G14/'Tav37'!$I14*100</f>
        <v>1.6976406498201984</v>
      </c>
      <c r="I14" s="375">
        <f>'Tav37'!I14/'Tav37'!$I14*100</f>
        <v>100</v>
      </c>
    </row>
    <row r="15" spans="1:9" x14ac:dyDescent="0.25">
      <c r="A15" s="365">
        <v>2019</v>
      </c>
      <c r="C15" s="375">
        <f>'Tav37'!C15/'Tav37'!$E15*100</f>
        <v>79.123127049569263</v>
      </c>
      <c r="D15" s="375">
        <f>'Tav37'!D15/'Tav37'!$E15*100</f>
        <v>20.876872950430737</v>
      </c>
      <c r="E15" s="375">
        <f>'Tav37'!E15/'Tav37'!$E15*100</f>
        <v>100</v>
      </c>
      <c r="F15" s="375"/>
      <c r="G15" s="375">
        <f>'Tav37'!G15/'Tav37'!$I15*100</f>
        <v>1.4885218655863717</v>
      </c>
      <c r="I15" s="375">
        <f>'Tav37'!I15/'Tav37'!$I15*100</f>
        <v>100</v>
      </c>
    </row>
    <row r="16" spans="1:9" ht="3" customHeight="1" x14ac:dyDescent="0.25">
      <c r="C16" s="375"/>
      <c r="D16" s="375"/>
      <c r="E16" s="375"/>
      <c r="F16" s="375"/>
      <c r="G16" s="375"/>
      <c r="I16" s="375"/>
    </row>
    <row r="17" spans="1:9" ht="30" x14ac:dyDescent="0.25">
      <c r="A17" s="424" t="s">
        <v>313</v>
      </c>
      <c r="C17" s="375">
        <f>C15-C14</f>
        <v>0.5058832431234066</v>
      </c>
      <c r="D17" s="375">
        <f>D15-D14</f>
        <v>-0.5058832431234066</v>
      </c>
      <c r="E17" s="375">
        <f>E15-E14</f>
        <v>0</v>
      </c>
      <c r="F17" s="375">
        <f>F15-F14</f>
        <v>0</v>
      </c>
      <c r="G17" s="375">
        <f>G15-G14</f>
        <v>-0.20911878423382668</v>
      </c>
      <c r="H17" s="375"/>
      <c r="I17" s="375">
        <f>I15-I14</f>
        <v>0</v>
      </c>
    </row>
    <row r="18" spans="1:9" ht="31.5" customHeight="1" x14ac:dyDescent="0.25">
      <c r="A18" s="424" t="s">
        <v>312</v>
      </c>
      <c r="C18" s="375">
        <f t="shared" ref="C18:I18" si="0">C15-C9</f>
        <v>7.0231639443323814</v>
      </c>
      <c r="D18" s="375">
        <f t="shared" si="0"/>
        <v>-7.0231639443323779</v>
      </c>
      <c r="E18" s="375">
        <f t="shared" si="0"/>
        <v>0</v>
      </c>
      <c r="F18" s="375">
        <f t="shared" si="0"/>
        <v>0</v>
      </c>
      <c r="G18" s="375">
        <f t="shared" si="0"/>
        <v>-2.1528702807176021</v>
      </c>
      <c r="H18" s="375">
        <f t="shared" si="0"/>
        <v>0</v>
      </c>
      <c r="I18" s="375">
        <f t="shared" si="0"/>
        <v>0</v>
      </c>
    </row>
    <row r="19" spans="1:9" x14ac:dyDescent="0.25">
      <c r="A19" s="366"/>
      <c r="B19" s="366"/>
      <c r="C19" s="366"/>
      <c r="D19" s="366"/>
      <c r="E19" s="366"/>
      <c r="F19" s="366"/>
      <c r="G19" s="366"/>
      <c r="H19" s="366"/>
      <c r="I19" s="366"/>
    </row>
  </sheetData>
  <mergeCells count="6">
    <mergeCell ref="A4:A7"/>
    <mergeCell ref="C4:G4"/>
    <mergeCell ref="I4:I7"/>
    <mergeCell ref="C5:G5"/>
    <mergeCell ref="C6:D6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0"/>
  <sheetViews>
    <sheetView zoomScaleNormal="100" workbookViewId="0"/>
  </sheetViews>
  <sheetFormatPr defaultColWidth="8.85546875" defaultRowHeight="15" x14ac:dyDescent="0.25"/>
  <cols>
    <col min="1" max="1" width="26" style="27" customWidth="1"/>
    <col min="2" max="2" width="0.85546875" style="27" customWidth="1"/>
    <col min="3" max="4" width="9.42578125" style="27" bestFit="1" customWidth="1"/>
    <col min="5" max="5" width="10.85546875" style="27" customWidth="1"/>
    <col min="6" max="6" width="0.85546875" style="27" customWidth="1"/>
    <col min="7" max="9" width="9.42578125" style="27" bestFit="1" customWidth="1"/>
    <col min="10" max="10" width="0.85546875" style="27" customWidth="1"/>
    <col min="11" max="12" width="9.42578125" style="27" bestFit="1" customWidth="1"/>
    <col min="13" max="13" width="8.85546875" style="27" customWidth="1"/>
    <col min="14" max="14" width="0.85546875" style="27" customWidth="1"/>
    <col min="15" max="17" width="9.42578125" style="27" bestFit="1" customWidth="1"/>
    <col min="18" max="18" width="0.85546875" style="27" customWidth="1"/>
    <col min="19" max="21" width="9.42578125" style="27" bestFit="1" customWidth="1"/>
    <col min="22" max="22" width="0.85546875" style="27" customWidth="1"/>
    <col min="23" max="24" width="12.85546875" style="27" customWidth="1"/>
    <col min="25" max="25" width="9.42578125" style="27" bestFit="1" customWidth="1"/>
    <col min="26" max="26" width="0.85546875" style="27" customWidth="1"/>
    <col min="27" max="27" width="10.7109375" style="27" customWidth="1"/>
    <col min="28" max="29" width="9.140625" style="27" customWidth="1"/>
    <col min="30" max="30" width="0.85546875" style="27" customWidth="1"/>
    <col min="31" max="31" width="9.7109375" style="133" customWidth="1"/>
    <col min="32" max="32" width="11.140625" style="133" customWidth="1"/>
    <col min="33" max="33" width="6.42578125" style="133" customWidth="1"/>
    <col min="34" max="34" width="0.85546875" style="133" customWidth="1"/>
    <col min="35" max="37" width="8.85546875" style="27"/>
    <col min="39" max="16384" width="8.85546875" style="27"/>
  </cols>
  <sheetData>
    <row r="1" spans="1:37" x14ac:dyDescent="0.25">
      <c r="A1" s="250" t="s">
        <v>72</v>
      </c>
    </row>
    <row r="2" spans="1:37" x14ac:dyDescent="0.25">
      <c r="A2" s="11" t="s">
        <v>77</v>
      </c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490" t="s">
        <v>42</v>
      </c>
      <c r="B4" s="2"/>
      <c r="C4" s="502" t="s">
        <v>32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224"/>
      <c r="AE4" s="490" t="s">
        <v>119</v>
      </c>
      <c r="AF4" s="490"/>
      <c r="AG4" s="490"/>
      <c r="AH4" s="224"/>
      <c r="AI4" s="490" t="s">
        <v>120</v>
      </c>
      <c r="AJ4" s="490"/>
      <c r="AK4" s="490"/>
    </row>
    <row r="5" spans="1:37" x14ac:dyDescent="0.25">
      <c r="A5" s="495"/>
      <c r="B5" s="2"/>
      <c r="C5" s="502">
        <v>2013</v>
      </c>
      <c r="D5" s="502"/>
      <c r="E5" s="502"/>
      <c r="G5" s="503">
        <v>2014</v>
      </c>
      <c r="H5" s="503"/>
      <c r="I5" s="503"/>
      <c r="K5" s="502">
        <v>2015</v>
      </c>
      <c r="L5" s="502"/>
      <c r="M5" s="502"/>
      <c r="O5" s="502">
        <v>2016</v>
      </c>
      <c r="P5" s="502"/>
      <c r="Q5" s="502"/>
      <c r="S5" s="502">
        <v>2017</v>
      </c>
      <c r="T5" s="502"/>
      <c r="U5" s="502"/>
      <c r="W5" s="502">
        <v>2018</v>
      </c>
      <c r="X5" s="502"/>
      <c r="Y5" s="502"/>
      <c r="Z5" s="225"/>
      <c r="AA5" s="502">
        <v>2019</v>
      </c>
      <c r="AB5" s="502"/>
      <c r="AC5" s="502"/>
      <c r="AD5" s="225"/>
      <c r="AE5" s="491"/>
      <c r="AF5" s="491"/>
      <c r="AG5" s="491"/>
      <c r="AH5" s="226"/>
      <c r="AI5" s="491"/>
      <c r="AJ5" s="491"/>
      <c r="AK5" s="491"/>
    </row>
    <row r="6" spans="1:37" ht="60" x14ac:dyDescent="0.25">
      <c r="A6" s="491"/>
      <c r="B6" s="1"/>
      <c r="C6" s="76" t="s">
        <v>41</v>
      </c>
      <c r="D6" s="75" t="s">
        <v>2</v>
      </c>
      <c r="E6" s="75" t="s">
        <v>0</v>
      </c>
      <c r="F6" s="75"/>
      <c r="G6" s="76" t="s">
        <v>41</v>
      </c>
      <c r="H6" s="75" t="s">
        <v>2</v>
      </c>
      <c r="I6" s="75" t="s">
        <v>0</v>
      </c>
      <c r="J6" s="75"/>
      <c r="K6" s="76" t="s">
        <v>41</v>
      </c>
      <c r="L6" s="75" t="s">
        <v>2</v>
      </c>
      <c r="M6" s="75" t="s">
        <v>0</v>
      </c>
      <c r="N6" s="75"/>
      <c r="O6" s="76" t="s">
        <v>41</v>
      </c>
      <c r="P6" s="75" t="s">
        <v>2</v>
      </c>
      <c r="Q6" s="75" t="s">
        <v>0</v>
      </c>
      <c r="R6" s="75"/>
      <c r="S6" s="76" t="s">
        <v>41</v>
      </c>
      <c r="T6" s="76" t="s">
        <v>2</v>
      </c>
      <c r="U6" s="75" t="s">
        <v>0</v>
      </c>
      <c r="V6" s="75"/>
      <c r="W6" s="76" t="s">
        <v>41</v>
      </c>
      <c r="X6" s="75" t="s">
        <v>2</v>
      </c>
      <c r="Y6" s="75" t="s">
        <v>0</v>
      </c>
      <c r="Z6" s="1"/>
      <c r="AA6" s="221" t="s">
        <v>41</v>
      </c>
      <c r="AB6" s="228" t="s">
        <v>2</v>
      </c>
      <c r="AC6" s="228" t="s">
        <v>0</v>
      </c>
      <c r="AD6" s="1"/>
      <c r="AE6" s="221" t="s">
        <v>41</v>
      </c>
      <c r="AF6" s="131" t="s">
        <v>2</v>
      </c>
      <c r="AG6" s="131" t="s">
        <v>0</v>
      </c>
      <c r="AH6" s="2"/>
      <c r="AI6" s="76" t="s">
        <v>41</v>
      </c>
      <c r="AJ6" s="75" t="s">
        <v>2</v>
      </c>
      <c r="AK6" s="75" t="s">
        <v>0</v>
      </c>
    </row>
    <row r="7" spans="1:37" x14ac:dyDescent="0.25">
      <c r="Q7" s="7"/>
      <c r="W7" s="7"/>
      <c r="X7" s="7"/>
      <c r="Y7" s="7"/>
    </row>
    <row r="8" spans="1:37" x14ac:dyDescent="0.25">
      <c r="A8" s="250" t="s">
        <v>37</v>
      </c>
      <c r="C8" s="8">
        <f>'Tav2'!C8/'Tav2'!C$36*100</f>
        <v>4.693474537583465</v>
      </c>
      <c r="D8" s="8">
        <f>'Tav2'!D8/'Tav2'!D$36*100</f>
        <v>2.7754484547222824</v>
      </c>
      <c r="E8" s="8">
        <f>'Tav2'!E8/'Tav2'!E$36*100</f>
        <v>4.3215164662728078</v>
      </c>
      <c r="F8" s="8" t="e">
        <f>'Tav2'!F8/'Tav2'!F$36*100</f>
        <v>#DIV/0!</v>
      </c>
      <c r="G8" s="8">
        <f>'Tav2'!G8/'Tav2'!G$36*100</f>
        <v>4.8374004870188285</v>
      </c>
      <c r="H8" s="8">
        <f>'Tav2'!H8/'Tav2'!H$36*100</f>
        <v>3.1196153308806407</v>
      </c>
      <c r="I8" s="8">
        <f>'Tav2'!I8/'Tav2'!I$36*100</f>
        <v>4.517360489770244</v>
      </c>
      <c r="J8" s="8" t="e">
        <f>'Tav2'!J8/'Tav2'!J$36*100</f>
        <v>#DIV/0!</v>
      </c>
      <c r="K8" s="8">
        <f>'Tav2'!K8/'Tav2'!K$36*100</f>
        <v>4.8395353159245262</v>
      </c>
      <c r="L8" s="8">
        <f>'Tav2'!L8/'Tav2'!L$36*100</f>
        <v>2.9629793054758857</v>
      </c>
      <c r="M8" s="8">
        <f>'Tav2'!M8/'Tav2'!M$36*100</f>
        <v>4.4990285354371062</v>
      </c>
      <c r="N8" s="8" t="e">
        <f>'Tav2'!N8/'Tav2'!N$36*100</f>
        <v>#DIV/0!</v>
      </c>
      <c r="O8" s="8">
        <f>'Tav2'!O8/'Tav2'!O$36*100</f>
        <v>5.049392113242301</v>
      </c>
      <c r="P8" s="8">
        <f>'Tav2'!P8/'Tav2'!P$36*100</f>
        <v>2.6935134492875488</v>
      </c>
      <c r="Q8" s="8">
        <f>'Tav2'!Q8/'Tav2'!Q$36*100</f>
        <v>4.6087730964302143</v>
      </c>
      <c r="R8" s="8" t="e">
        <f>'Tav2'!R8/'Tav2'!R$36*100</f>
        <v>#DIV/0!</v>
      </c>
      <c r="S8" s="8">
        <f>'Tav2'!S8/'Tav2'!S$36*100</f>
        <v>4.8920340187297873</v>
      </c>
      <c r="T8" s="8">
        <f>'Tav2'!T8/'Tav2'!T$36*100</f>
        <v>2.1459745379216026</v>
      </c>
      <c r="U8" s="8">
        <f>'Tav2'!U8/'Tav2'!U$36*100</f>
        <v>4.3671639094391557</v>
      </c>
      <c r="V8" s="8" t="e">
        <f>'Tav2'!V8/'Tav2'!V$36*100</f>
        <v>#DIV/0!</v>
      </c>
      <c r="W8" s="13">
        <f>'Tav2'!W8/'Tav2'!W$36*100</f>
        <v>4.8808424354681428</v>
      </c>
      <c r="X8" s="13">
        <f>'Tav2'!X8/'Tav2'!X$36*100</f>
        <v>1.226776343781024</v>
      </c>
      <c r="Y8" s="13">
        <f>'Tav2'!Y8/'Tav2'!Y$36*100</f>
        <v>4.3184640804629062</v>
      </c>
      <c r="AA8" s="8">
        <f>('Tav2'!AA8/'Tav2'!$AA$36)*100</f>
        <v>5.145509914365527</v>
      </c>
      <c r="AB8" s="8">
        <f>('Tav2'!AB8/'Tav2'!$AB$36)*100</f>
        <v>0.63551989932358033</v>
      </c>
      <c r="AC8" s="8">
        <f>('Tav2'!AC8/'Tav2'!$AC$36)*100</f>
        <v>4.4512570163840737</v>
      </c>
      <c r="AE8" s="8">
        <f>AA8-W8</f>
        <v>0.26466747889738418</v>
      </c>
      <c r="AF8" s="8">
        <f>AB8-X8</f>
        <v>-0.59125644445744363</v>
      </c>
      <c r="AG8" s="8">
        <f>AC8-Y8</f>
        <v>0.13279293592116748</v>
      </c>
      <c r="AI8" s="8">
        <f>AA8-C8</f>
        <v>0.45203537678206196</v>
      </c>
      <c r="AJ8" s="8">
        <f>AB8-D8</f>
        <v>-2.139928555398702</v>
      </c>
      <c r="AK8" s="8">
        <f>AC8-E8</f>
        <v>0.12974055011126584</v>
      </c>
    </row>
    <row r="9" spans="1:37" x14ac:dyDescent="0.25">
      <c r="A9" s="250" t="s">
        <v>117</v>
      </c>
      <c r="C9" s="8">
        <f>'Tav2'!C9/'Tav2'!C$36*100</f>
        <v>0.10087008245349319</v>
      </c>
      <c r="D9" s="8">
        <f>'Tav2'!D9/'Tav2'!D$36*100</f>
        <v>3.3282904689863842E-2</v>
      </c>
      <c r="E9" s="8">
        <f>'Tav2'!E9/'Tav2'!E$36*100</f>
        <v>8.7763121718313061E-2</v>
      </c>
      <c r="F9" s="8" t="e">
        <f>'Tav2'!F9/'Tav2'!F$36*100</f>
        <v>#DIV/0!</v>
      </c>
      <c r="G9" s="8">
        <f>'Tav2'!G9/'Tav2'!G$36*100</f>
        <v>0.14301346565744208</v>
      </c>
      <c r="H9" s="8">
        <f>'Tav2'!H9/'Tav2'!H$36*100</f>
        <v>4.133097378102734E-2</v>
      </c>
      <c r="I9" s="8">
        <f>'Tav2'!I9/'Tav2'!I$36*100</f>
        <v>0.12406934435207929</v>
      </c>
      <c r="J9" s="8" t="e">
        <f>'Tav2'!J9/'Tav2'!J$36*100</f>
        <v>#DIV/0!</v>
      </c>
      <c r="K9" s="8">
        <f>'Tav2'!K9/'Tav2'!K$36*100</f>
        <v>9.9933812189642743E-2</v>
      </c>
      <c r="L9" s="8">
        <f>'Tav2'!L9/'Tav2'!L$36*100</f>
        <v>4.706643721778523E-2</v>
      </c>
      <c r="M9" s="8">
        <f>'Tav2'!M9/'Tav2'!M$36*100</f>
        <v>9.0340866631793582E-2</v>
      </c>
      <c r="N9" s="8" t="e">
        <f>'Tav2'!N9/'Tav2'!N$36*100</f>
        <v>#DIV/0!</v>
      </c>
      <c r="O9" s="8">
        <f>'Tav2'!O9/'Tav2'!O$36*100</f>
        <v>9.2518219781236463E-2</v>
      </c>
      <c r="P9" s="8">
        <f>'Tav2'!P9/'Tav2'!P$36*100</f>
        <v>2.9247516246081292E-2</v>
      </c>
      <c r="Q9" s="8">
        <f>'Tav2'!Q9/'Tav2'!Q$36*100</f>
        <v>8.0684726142022212E-2</v>
      </c>
      <c r="R9" s="8" t="e">
        <f>'Tav2'!R9/'Tav2'!R$36*100</f>
        <v>#DIV/0!</v>
      </c>
      <c r="S9" s="8">
        <f>'Tav2'!S9/'Tav2'!S$36*100</f>
        <v>8.4595332523816208E-2</v>
      </c>
      <c r="T9" s="8">
        <f>'Tav2'!T9/'Tav2'!T$36*100</f>
        <v>4.6258120311337261E-2</v>
      </c>
      <c r="U9" s="8">
        <f>'Tav2'!U9/'Tav2'!U$36*100</f>
        <v>7.7267721121189237E-2</v>
      </c>
      <c r="V9" s="8" t="e">
        <f>'Tav2'!V9/'Tav2'!V$36*100</f>
        <v>#DIV/0!</v>
      </c>
      <c r="W9" s="13">
        <f>'Tav2'!W9/'Tav2'!W$36*100</f>
        <v>9.8803522874434391E-2</v>
      </c>
      <c r="X9" s="13">
        <f>'Tav2'!X9/'Tav2'!X$36*100</f>
        <v>4.2547156431711813E-3</v>
      </c>
      <c r="Y9" s="13">
        <f>'Tav2'!Y9/'Tav2'!Y$36*100</f>
        <v>8.425206646745928E-2</v>
      </c>
      <c r="AA9" s="8">
        <f>('Tav2'!AA9/'Tav2'!$AA$36)*100</f>
        <v>0.11219489856665293</v>
      </c>
      <c r="AB9" s="8">
        <f>('Tav2'!AB9/'Tav2'!$AB$36)*100</f>
        <v>0</v>
      </c>
      <c r="AC9" s="8">
        <f>('Tav2'!AC9/'Tav2'!$AC$36)*100</f>
        <v>9.4923988163559847E-2</v>
      </c>
      <c r="AE9" s="8">
        <f t="shared" ref="AE9:AE36" si="0">AA9-W9</f>
        <v>1.3391375692218543E-2</v>
      </c>
      <c r="AF9" s="8">
        <f t="shared" ref="AF9:AF36" si="1">AB9-X9</f>
        <v>-4.2547156431711813E-3</v>
      </c>
      <c r="AG9" s="8">
        <f t="shared" ref="AG9:AG36" si="2">AC9-Y9</f>
        <v>1.0671921696100567E-2</v>
      </c>
      <c r="AI9" s="8">
        <f t="shared" ref="AI9:AI36" si="3">AA9-C9</f>
        <v>1.1324816113159747E-2</v>
      </c>
      <c r="AJ9" s="8">
        <f t="shared" ref="AJ9:AJ36" si="4">AB9-D9</f>
        <v>-3.3282904689863842E-2</v>
      </c>
      <c r="AK9" s="8">
        <f t="shared" ref="AK9:AK36" si="5">AC9-E9</f>
        <v>7.1608664452467857E-3</v>
      </c>
    </row>
    <row r="10" spans="1:37" x14ac:dyDescent="0.25">
      <c r="A10" s="250" t="s">
        <v>5</v>
      </c>
      <c r="C10" s="8">
        <f>'Tav2'!C10/'Tav2'!C$36*100</f>
        <v>1.5383207523036335</v>
      </c>
      <c r="D10" s="8">
        <f>'Tav2'!D10/'Tav2'!D$36*100</f>
        <v>0.84849794683380164</v>
      </c>
      <c r="E10" s="8">
        <f>'Tav2'!E10/'Tav2'!E$36*100</f>
        <v>1.4045452411767467</v>
      </c>
      <c r="F10" s="8" t="e">
        <f>'Tav2'!F10/'Tav2'!F$36*100</f>
        <v>#DIV/0!</v>
      </c>
      <c r="G10" s="8">
        <f>'Tav2'!G10/'Tav2'!G$36*100</f>
        <v>1.5526224244581015</v>
      </c>
      <c r="H10" s="8">
        <f>'Tav2'!H10/'Tav2'!H$36*100</f>
        <v>0.99427187630978431</v>
      </c>
      <c r="I10" s="8">
        <f>'Tav2'!I10/'Tav2'!I$36*100</f>
        <v>1.4485963570897931</v>
      </c>
      <c r="J10" s="8" t="e">
        <f>'Tav2'!J10/'Tav2'!J$36*100</f>
        <v>#DIV/0!</v>
      </c>
      <c r="K10" s="8">
        <f>'Tav2'!K10/'Tav2'!K$36*100</f>
        <v>1.5402522961953422</v>
      </c>
      <c r="L10" s="8">
        <f>'Tav2'!L10/'Tav2'!L$36*100</f>
        <v>0.92367883039903509</v>
      </c>
      <c r="M10" s="8">
        <f>'Tav2'!M10/'Tav2'!M$36*100</f>
        <v>1.4283731704973683</v>
      </c>
      <c r="N10" s="8" t="e">
        <f>'Tav2'!N10/'Tav2'!N$36*100</f>
        <v>#DIV/0!</v>
      </c>
      <c r="O10" s="8">
        <f>'Tav2'!O10/'Tav2'!O$36*100</f>
        <v>1.6035089637538846</v>
      </c>
      <c r="P10" s="8">
        <f>'Tav2'!P10/'Tav2'!P$36*100</f>
        <v>0.84726398625366728</v>
      </c>
      <c r="Q10" s="8">
        <f>'Tav2'!Q10/'Tav2'!Q$36*100</f>
        <v>1.4620687768913474</v>
      </c>
      <c r="R10" s="8" t="e">
        <f>'Tav2'!R10/'Tav2'!R$36*100</f>
        <v>#DIV/0!</v>
      </c>
      <c r="S10" s="8">
        <f>'Tav2'!S10/'Tav2'!S$36*100</f>
        <v>1.4846956112606844</v>
      </c>
      <c r="T10" s="8">
        <f>'Tav2'!T10/'Tav2'!T$36*100</f>
        <v>0.83968544478188289</v>
      </c>
      <c r="U10" s="8">
        <f>'Tav2'!U10/'Tav2'!U$36*100</f>
        <v>1.3614111161725955</v>
      </c>
      <c r="V10" s="8" t="e">
        <f>'Tav2'!V10/'Tav2'!V$36*100</f>
        <v>#DIV/0!</v>
      </c>
      <c r="W10" s="13">
        <f>'Tav2'!W10/'Tav2'!W$36*100</f>
        <v>1.5692475969848156</v>
      </c>
      <c r="X10" s="13">
        <f>'Tav2'!X10/'Tav2'!X$36*100</f>
        <v>0.64529853921429581</v>
      </c>
      <c r="Y10" s="13">
        <f>'Tav2'!Y10/'Tav2'!Y$36*100</f>
        <v>1.4270466594928723</v>
      </c>
      <c r="AA10" s="8">
        <f>('Tav2'!AA10/'Tav2'!$AA$36)*100</f>
        <v>1.8729678985208591</v>
      </c>
      <c r="AB10" s="8">
        <f>('Tav2'!AB10/'Tav2'!$AB$36)*100</f>
        <v>0.43102092181846785</v>
      </c>
      <c r="AC10" s="8">
        <f>('Tav2'!AC10/'Tav2'!$AC$36)*100</f>
        <v>1.6509993655590587</v>
      </c>
      <c r="AE10" s="8">
        <f t="shared" si="0"/>
        <v>0.30372030153604346</v>
      </c>
      <c r="AF10" s="8">
        <f t="shared" si="1"/>
        <v>-0.21427761739582796</v>
      </c>
      <c r="AG10" s="8">
        <f t="shared" si="2"/>
        <v>0.22395270606618634</v>
      </c>
      <c r="AI10" s="8">
        <f t="shared" si="3"/>
        <v>0.33464714621722558</v>
      </c>
      <c r="AJ10" s="8">
        <f t="shared" si="4"/>
        <v>-0.41747702501533379</v>
      </c>
      <c r="AK10" s="8">
        <f t="shared" si="5"/>
        <v>0.24645412438231196</v>
      </c>
    </row>
    <row r="11" spans="1:37" x14ac:dyDescent="0.25">
      <c r="A11" s="250" t="s">
        <v>6</v>
      </c>
      <c r="C11" s="8">
        <f>'Tav2'!C11/'Tav2'!C$36*100</f>
        <v>13.141291948175654</v>
      </c>
      <c r="D11" s="8">
        <f>'Tav2'!D11/'Tav2'!D$36*100</f>
        <v>22.45472228225632</v>
      </c>
      <c r="E11" s="8">
        <f>'Tav2'!E11/'Tav2'!E$36*100</f>
        <v>14.947392421021574</v>
      </c>
      <c r="F11" s="8" t="e">
        <f>'Tav2'!F11/'Tav2'!F$36*100</f>
        <v>#DIV/0!</v>
      </c>
      <c r="G11" s="8">
        <f>'Tav2'!G11/'Tav2'!G$36*100</f>
        <v>13.31544665384477</v>
      </c>
      <c r="H11" s="8">
        <f>'Tav2'!H11/'Tav2'!H$36*100</f>
        <v>24.78985237274717</v>
      </c>
      <c r="I11" s="8">
        <f>'Tav2'!I11/'Tav2'!I$36*100</f>
        <v>15.453140505278911</v>
      </c>
      <c r="J11" s="8" t="e">
        <f>'Tav2'!J11/'Tav2'!J$36*100</f>
        <v>#DIV/0!</v>
      </c>
      <c r="K11" s="8">
        <f>'Tav2'!K11/'Tav2'!K$36*100</f>
        <v>13.447048121472566</v>
      </c>
      <c r="L11" s="8">
        <f>'Tav2'!L11/'Tav2'!L$36*100</f>
        <v>25.57840238862169</v>
      </c>
      <c r="M11" s="8">
        <f>'Tav2'!M11/'Tav2'!M$36*100</f>
        <v>15.648319152797496</v>
      </c>
      <c r="N11" s="8" t="e">
        <f>'Tav2'!N11/'Tav2'!N$36*100</f>
        <v>#DIV/0!</v>
      </c>
      <c r="O11" s="8">
        <f>'Tav2'!O11/'Tav2'!O$36*100</f>
        <v>13.56842773696229</v>
      </c>
      <c r="P11" s="8">
        <f>'Tav2'!P11/'Tav2'!P$36*100</f>
        <v>25.425231466671544</v>
      </c>
      <c r="Q11" s="8">
        <f>'Tav2'!Q11/'Tav2'!Q$36*100</f>
        <v>15.786000858129926</v>
      </c>
      <c r="R11" s="8" t="e">
        <f>'Tav2'!R11/'Tav2'!R$36*100</f>
        <v>#DIV/0!</v>
      </c>
      <c r="S11" s="8">
        <f>'Tav2'!S11/'Tav2'!S$36*100</f>
        <v>13.118217224655263</v>
      </c>
      <c r="T11" s="8">
        <f>'Tav2'!T11/'Tav2'!T$36*100</f>
        <v>23.221576396291304</v>
      </c>
      <c r="U11" s="8">
        <f>'Tav2'!U11/'Tav2'!U$36*100</f>
        <v>15.049330250312821</v>
      </c>
      <c r="V11" s="8" t="e">
        <f>'Tav2'!V11/'Tav2'!V$36*100</f>
        <v>#DIV/0!</v>
      </c>
      <c r="W11" s="13">
        <f>'Tav2'!W11/'Tav2'!W$36*100</f>
        <v>12.309938654105117</v>
      </c>
      <c r="X11" s="13">
        <f>'Tav2'!X11/'Tav2'!X$36*100</f>
        <v>27.796057296837329</v>
      </c>
      <c r="Y11" s="13">
        <f>'Tav2'!Y11/'Tav2'!Y$36*100</f>
        <v>14.693254814481751</v>
      </c>
      <c r="AA11" s="8">
        <f>('Tav2'!AA11/'Tav2'!$AA$36)*100</f>
        <v>12.438464532673903</v>
      </c>
      <c r="AB11" s="8">
        <f>('Tav2'!AB11/'Tav2'!$AB$36)*100</f>
        <v>35.439672801635993</v>
      </c>
      <c r="AC11" s="8">
        <f>('Tav2'!AC11/'Tav2'!$AC$36)*100</f>
        <v>15.979194211573947</v>
      </c>
      <c r="AE11" s="8">
        <f t="shared" si="0"/>
        <v>0.1285258785687855</v>
      </c>
      <c r="AF11" s="8">
        <f t="shared" si="1"/>
        <v>7.6436155047986638</v>
      </c>
      <c r="AG11" s="8">
        <f t="shared" si="2"/>
        <v>1.2859393970921964</v>
      </c>
      <c r="AI11" s="8">
        <f t="shared" si="3"/>
        <v>-0.70282741550175132</v>
      </c>
      <c r="AJ11" s="8">
        <f t="shared" si="4"/>
        <v>12.984950519379673</v>
      </c>
      <c r="AK11" s="8">
        <f t="shared" si="5"/>
        <v>1.0318017905523735</v>
      </c>
    </row>
    <row r="12" spans="1:37" x14ac:dyDescent="0.25">
      <c r="A12" s="250" t="s">
        <v>118</v>
      </c>
      <c r="C12" s="8">
        <f>'Tav2'!C12/'Tav2'!C$36*100</f>
        <v>0.3669799185344097</v>
      </c>
      <c r="D12" s="8">
        <f>'Tav2'!D12/'Tav2'!D$36*100</f>
        <v>0.19148476334558029</v>
      </c>
      <c r="E12" s="8">
        <f>'Tav2'!E12/'Tav2'!E$36*100</f>
        <v>0.33294662795142266</v>
      </c>
      <c r="F12" s="8" t="e">
        <f>'Tav2'!F12/'Tav2'!F$36*100</f>
        <v>#DIV/0!</v>
      </c>
      <c r="G12" s="8">
        <f>'Tav2'!G12/'Tav2'!G$36*100</f>
        <v>0.36733001989926412</v>
      </c>
      <c r="H12" s="8">
        <f>'Tav2'!H12/'Tav2'!H$36*100</f>
        <v>0.24216457877334327</v>
      </c>
      <c r="I12" s="8">
        <f>'Tav2'!I12/'Tav2'!I$36*100</f>
        <v>0.34401045479440168</v>
      </c>
      <c r="J12" s="8" t="e">
        <f>'Tav2'!J12/'Tav2'!J$36*100</f>
        <v>#DIV/0!</v>
      </c>
      <c r="K12" s="8">
        <f>'Tav2'!K12/'Tav2'!K$36*100</f>
        <v>0.4005503695757785</v>
      </c>
      <c r="L12" s="8">
        <f>'Tav2'!L12/'Tav2'!L$36*100</f>
        <v>0.23900925149656563</v>
      </c>
      <c r="M12" s="8">
        <f>'Tav2'!M12/'Tav2'!M$36*100</f>
        <v>0.37123824367747377</v>
      </c>
      <c r="N12" s="8" t="e">
        <f>'Tav2'!N12/'Tav2'!N$36*100</f>
        <v>#DIV/0!</v>
      </c>
      <c r="O12" s="8">
        <f>'Tav2'!O12/'Tav2'!O$36*100</f>
        <v>0.45354954560937971</v>
      </c>
      <c r="P12" s="8">
        <f>'Tav2'!P12/'Tav2'!P$36*100</f>
        <v>0.18553893118607817</v>
      </c>
      <c r="Q12" s="8">
        <f>'Tav2'!Q12/'Tav2'!Q$36*100</f>
        <v>0.403423630710111</v>
      </c>
      <c r="R12" s="8" t="e">
        <f>'Tav2'!R12/'Tav2'!R$36*100</f>
        <v>#DIV/0!</v>
      </c>
      <c r="S12" s="8">
        <f>'Tav2'!S12/'Tav2'!S$36*100</f>
        <v>0.39327324530032531</v>
      </c>
      <c r="T12" s="8">
        <f>'Tav2'!T12/'Tav2'!T$36*100</f>
        <v>0.17799320206753685</v>
      </c>
      <c r="U12" s="8">
        <f>'Tav2'!U12/'Tav2'!U$36*100</f>
        <v>0.35212553505974797</v>
      </c>
      <c r="V12" s="8" t="e">
        <f>'Tav2'!V12/'Tav2'!V$36*100</f>
        <v>#DIV/0!</v>
      </c>
      <c r="W12" s="13">
        <f>'Tav2'!W12/'Tav2'!W$36*100</f>
        <v>0.3743183072866953</v>
      </c>
      <c r="X12" s="13">
        <f>'Tav2'!X12/'Tav2'!X$36*100</f>
        <v>8.509431286342363E-2</v>
      </c>
      <c r="Y12" s="13">
        <f>'Tav2'!Y12/'Tav2'!Y$36*100</f>
        <v>0.32980536899567608</v>
      </c>
      <c r="AA12" s="8">
        <f>('Tav2'!AA12/'Tav2'!$AA$36)*100</f>
        <v>0.40756514173192293</v>
      </c>
      <c r="AB12" s="8">
        <f>('Tav2'!AB12/'Tav2'!$AB$36)*100</f>
        <v>2.9888312096901053E-2</v>
      </c>
      <c r="AC12" s="8">
        <f>('Tav2'!AC12/'Tav2'!$AC$36)*100</f>
        <v>0.34942682377555317</v>
      </c>
      <c r="AE12" s="8">
        <f t="shared" si="0"/>
        <v>3.3246834445227635E-2</v>
      </c>
      <c r="AF12" s="8">
        <f t="shared" si="1"/>
        <v>-5.5206000766522573E-2</v>
      </c>
      <c r="AG12" s="8">
        <f t="shared" si="2"/>
        <v>1.962145477987709E-2</v>
      </c>
      <c r="AI12" s="8">
        <f t="shared" si="3"/>
        <v>4.0585223197513232E-2</v>
      </c>
      <c r="AJ12" s="8">
        <f t="shared" si="4"/>
        <v>-0.16159645124867925</v>
      </c>
      <c r="AK12" s="8">
        <f t="shared" si="5"/>
        <v>1.6480195824130517E-2</v>
      </c>
    </row>
    <row r="13" spans="1:37" s="180" customFormat="1" x14ac:dyDescent="0.25">
      <c r="A13" s="180" t="s">
        <v>3</v>
      </c>
      <c r="C13" s="38">
        <f>'Tav2'!C13/'Tav2'!C$36*100</f>
        <v>0.14922532816573475</v>
      </c>
      <c r="D13" s="38">
        <f>'Tav2'!D13/'Tav2'!D$36*100</f>
        <v>4.9275988761616596E-2</v>
      </c>
      <c r="E13" s="38">
        <f>'Tav2'!E13/'Tav2'!E$36*100</f>
        <v>0.12984247902738008</v>
      </c>
      <c r="F13" s="38" t="e">
        <f>'Tav2'!F13/'Tav2'!F$36*100</f>
        <v>#DIV/0!</v>
      </c>
      <c r="G13" s="38">
        <f>'Tav2'!G13/'Tav2'!G$36*100</f>
        <v>0.14341331691277512</v>
      </c>
      <c r="H13" s="38">
        <f>'Tav2'!H13/'Tav2'!H$36*100</f>
        <v>5.3555627997950918E-2</v>
      </c>
      <c r="I13" s="38">
        <f>'Tav2'!I13/'Tav2'!I$36*100</f>
        <v>0.12667219773009494</v>
      </c>
      <c r="J13" s="38" t="e">
        <f>'Tav2'!J13/'Tav2'!J$36*100</f>
        <v>#DIV/0!</v>
      </c>
      <c r="K13" s="38">
        <f>'Tav2'!K13/'Tav2'!K$36*100</f>
        <v>0.1630241634415053</v>
      </c>
      <c r="L13" s="38">
        <f>'Tav2'!L13/'Tav2'!L$36*100</f>
        <v>7.280589507126152E-2</v>
      </c>
      <c r="M13" s="38">
        <f>'Tav2'!M13/'Tav2'!M$36*100</f>
        <v>0.14665378497539314</v>
      </c>
      <c r="N13" s="38" t="e">
        <f>'Tav2'!N13/'Tav2'!N$36*100</f>
        <v>#DIV/0!</v>
      </c>
      <c r="O13" s="38">
        <f>'Tav2'!O13/'Tav2'!O$36*100</f>
        <v>0.18272348406794203</v>
      </c>
      <c r="P13" s="38">
        <f>'Tav2'!P13/'Tav2'!P$36*100</f>
        <v>5.0269168547952221E-2</v>
      </c>
      <c r="Q13" s="38">
        <f>'Tav2'!Q13/'Tav2'!Q$36*100</f>
        <v>0.15795060795599264</v>
      </c>
      <c r="R13" s="38" t="e">
        <f>'Tav2'!R13/'Tav2'!R$36*100</f>
        <v>#DIV/0!</v>
      </c>
      <c r="S13" s="38">
        <f>'Tav2'!S13/'Tav2'!S$36*100</f>
        <v>0.16538862763083167</v>
      </c>
      <c r="T13" s="38">
        <f>'Tav2'!T13/'Tav2'!T$36*100</f>
        <v>5.9331067355845618E-2</v>
      </c>
      <c r="U13" s="38">
        <f>'Tav2'!U13/'Tav2'!U$36*100</f>
        <v>0.14511723742909918</v>
      </c>
      <c r="V13" s="38" t="e">
        <f>'Tav2'!V13/'Tav2'!V$36*100</f>
        <v>#DIV/0!</v>
      </c>
      <c r="W13" s="181">
        <f>'Tav2'!W13/'Tav2'!W$36*100</f>
        <v>0.15039805179058813</v>
      </c>
      <c r="X13" s="181">
        <f>'Tav2'!X13/'Tav2'!X$36*100</f>
        <v>1.7018862572684725E-2</v>
      </c>
      <c r="Y13" s="181">
        <f>'Tav2'!Y13/'Tav2'!Y$36*100</f>
        <v>0.12987041333714577</v>
      </c>
      <c r="AA13" s="38">
        <f>('Tav2'!AA13/'Tav2'!$AA$36)*100</f>
        <v>0.17974080688739294</v>
      </c>
      <c r="AB13" s="38">
        <f>('Tav2'!AB13/'Tav2'!$AB$36)*100</f>
        <v>1.5730690577316342E-3</v>
      </c>
      <c r="AC13" s="38">
        <f>('Tav2'!AC13/'Tav2'!$AC$36)*100</f>
        <v>0.15231425651754885</v>
      </c>
      <c r="AE13" s="38">
        <f t="shared" si="0"/>
        <v>2.9342755096804812E-2</v>
      </c>
      <c r="AF13" s="38">
        <f t="shared" si="1"/>
        <v>-1.5445793514953092E-2</v>
      </c>
      <c r="AG13" s="38">
        <f t="shared" si="2"/>
        <v>2.2443843180403072E-2</v>
      </c>
      <c r="AI13" s="38">
        <f t="shared" si="3"/>
        <v>3.051547872165819E-2</v>
      </c>
      <c r="AJ13" s="38">
        <f t="shared" si="4"/>
        <v>-4.7702919703884961E-2</v>
      </c>
      <c r="AK13" s="38">
        <f t="shared" si="5"/>
        <v>2.2471777490168765E-2</v>
      </c>
    </row>
    <row r="14" spans="1:37" s="180" customFormat="1" x14ac:dyDescent="0.25">
      <c r="A14" s="180" t="s">
        <v>4</v>
      </c>
      <c r="C14" s="38">
        <f>'Tav2'!C14/'Tav2'!C$36*100</f>
        <v>0.21775459036867495</v>
      </c>
      <c r="D14" s="38">
        <f>'Tav2'!D14/'Tav2'!D$36*100</f>
        <v>0.14220877458396369</v>
      </c>
      <c r="E14" s="38">
        <f>'Tav2'!E14/'Tav2'!E$36*100</f>
        <v>0.20310414892404258</v>
      </c>
      <c r="F14" s="38" t="e">
        <f>'Tav2'!F14/'Tav2'!F$36*100</f>
        <v>#DIV/0!</v>
      </c>
      <c r="G14" s="38">
        <f>'Tav2'!G14/'Tav2'!G$36*100</f>
        <v>0.22391670298648902</v>
      </c>
      <c r="H14" s="38">
        <f>'Tav2'!H14/'Tav2'!H$36*100</f>
        <v>0.18860895077539236</v>
      </c>
      <c r="I14" s="38">
        <f>'Tav2'!I14/'Tav2'!I$36*100</f>
        <v>0.21733825706430673</v>
      </c>
      <c r="J14" s="38" t="e">
        <f>'Tav2'!J14/'Tav2'!J$36*100</f>
        <v>#DIV/0!</v>
      </c>
      <c r="K14" s="38">
        <f>'Tav2'!K14/'Tav2'!K$36*100</f>
        <v>0.23752620613427319</v>
      </c>
      <c r="L14" s="38">
        <f>'Tav2'!L14/'Tav2'!L$36*100</f>
        <v>0.16620335642530409</v>
      </c>
      <c r="M14" s="38">
        <f>'Tav2'!M14/'Tav2'!M$36*100</f>
        <v>0.22458445870208063</v>
      </c>
      <c r="N14" s="38" t="e">
        <f>'Tav2'!N14/'Tav2'!N$36*100</f>
        <v>#DIV/0!</v>
      </c>
      <c r="O14" s="38">
        <f>'Tav2'!O14/'Tav2'!O$36*100</f>
        <v>0.27082606154143768</v>
      </c>
      <c r="P14" s="38">
        <f>'Tav2'!P14/'Tav2'!P$36*100</f>
        <v>0.13526976263812598</v>
      </c>
      <c r="Q14" s="38">
        <f>'Tav2'!Q14/'Tav2'!Q$36*100</f>
        <v>0.24547302275411842</v>
      </c>
      <c r="R14" s="38" t="e">
        <f>'Tav2'!R14/'Tav2'!R$36*100</f>
        <v>#DIV/0!</v>
      </c>
      <c r="S14" s="38">
        <f>'Tav2'!S14/'Tav2'!S$36*100</f>
        <v>0.22788461766949361</v>
      </c>
      <c r="T14" s="38">
        <f>'Tav2'!T14/'Tav2'!T$36*100</f>
        <v>0.11866213471169124</v>
      </c>
      <c r="U14" s="38">
        <f>'Tav2'!U14/'Tav2'!U$36*100</f>
        <v>0.20700829763064874</v>
      </c>
      <c r="V14" s="38" t="e">
        <f>'Tav2'!V14/'Tav2'!V$36*100</f>
        <v>#DIV/0!</v>
      </c>
      <c r="W14" s="181">
        <f>'Tav2'!W14/'Tav2'!W$36*100</f>
        <v>0.2239202554961072</v>
      </c>
      <c r="X14" s="181">
        <f>'Tav2'!X14/'Tav2'!X$36*100</f>
        <v>6.8075450290738901E-2</v>
      </c>
      <c r="Y14" s="181">
        <f>'Tav2'!Y14/'Tav2'!Y$36*100</f>
        <v>0.19993495565853031</v>
      </c>
      <c r="AA14" s="38">
        <f>('Tav2'!AA14/'Tav2'!$AA$36)*100</f>
        <v>0.22782433484452991</v>
      </c>
      <c r="AB14" s="38">
        <f>('Tav2'!AB14/'Tav2'!$AB$36)*100</f>
        <v>2.8315243039169418E-2</v>
      </c>
      <c r="AC14" s="38">
        <f>('Tav2'!AC14/'Tav2'!$AC$36)*100</f>
        <v>0.19711256725800436</v>
      </c>
      <c r="AE14" s="38">
        <f t="shared" si="0"/>
        <v>3.9040793484227121E-3</v>
      </c>
      <c r="AF14" s="38">
        <f t="shared" si="1"/>
        <v>-3.9760207251569479E-2</v>
      </c>
      <c r="AG14" s="38">
        <f t="shared" si="2"/>
        <v>-2.8223884005259547E-3</v>
      </c>
      <c r="AI14" s="38">
        <f t="shared" si="3"/>
        <v>1.0069744475854958E-2</v>
      </c>
      <c r="AJ14" s="38">
        <f t="shared" si="4"/>
        <v>-0.11389353154479427</v>
      </c>
      <c r="AK14" s="38">
        <f t="shared" si="5"/>
        <v>-5.9915816660382204E-3</v>
      </c>
    </row>
    <row r="15" spans="1:37" x14ac:dyDescent="0.25">
      <c r="A15" s="250" t="s">
        <v>7</v>
      </c>
      <c r="C15" s="8">
        <f>'Tav2'!C15/'Tav2'!C$36*100</f>
        <v>4.0892939406197586</v>
      </c>
      <c r="D15" s="8">
        <f>'Tav2'!D15/'Tav2'!D$36*100</f>
        <v>2.7767451912686405</v>
      </c>
      <c r="E15" s="8">
        <f>'Tav2'!E15/'Tav2'!E$36*100</f>
        <v>3.8347538609067686</v>
      </c>
      <c r="F15" s="8" t="e">
        <f>'Tav2'!F15/'Tav2'!F$36*100</f>
        <v>#DIV/0!</v>
      </c>
      <c r="G15" s="8">
        <f>'Tav2'!G15/'Tav2'!G$36*100</f>
        <v>3.8913524169009133</v>
      </c>
      <c r="H15" s="8">
        <f>'Tav2'!H15/'Tav2'!H$36*100</f>
        <v>2.6184045079867739</v>
      </c>
      <c r="I15" s="8">
        <f>'Tav2'!I15/'Tav2'!I$36*100</f>
        <v>3.6541892382858041</v>
      </c>
      <c r="J15" s="8" t="e">
        <f>'Tav2'!J15/'Tav2'!J$36*100</f>
        <v>#DIV/0!</v>
      </c>
      <c r="K15" s="8">
        <f>'Tav2'!K15/'Tav2'!K$36*100</f>
        <v>3.807266313012915</v>
      </c>
      <c r="L15" s="8">
        <f>'Tav2'!L15/'Tav2'!L$36*100</f>
        <v>2.6614599420494494</v>
      </c>
      <c r="M15" s="8">
        <f>'Tav2'!M15/'Tav2'!M$36*100</f>
        <v>3.5993562712841478</v>
      </c>
      <c r="N15" s="8" t="e">
        <f>'Tav2'!N15/'Tav2'!N$36*100</f>
        <v>#DIV/0!</v>
      </c>
      <c r="O15" s="8">
        <f>'Tav2'!O15/'Tav2'!O$36*100</f>
        <v>3.9646159863073036</v>
      </c>
      <c r="P15" s="8">
        <f>'Tav2'!P15/'Tav2'!P$36*100</f>
        <v>2.5701254901243935</v>
      </c>
      <c r="Q15" s="8">
        <f>'Tav2'!Q15/'Tav2'!Q$36*100</f>
        <v>3.7038050027949057</v>
      </c>
      <c r="R15" s="8" t="e">
        <f>'Tav2'!R15/'Tav2'!R$36*100</f>
        <v>#DIV/0!</v>
      </c>
      <c r="S15" s="8">
        <f>'Tav2'!S15/'Tav2'!S$36*100</f>
        <v>3.7606902598930203</v>
      </c>
      <c r="T15" s="8">
        <f>'Tav2'!T15/'Tav2'!T$36*100</f>
        <v>1.8000442468976892</v>
      </c>
      <c r="U15" s="8">
        <f>'Tav2'!U15/'Tav2'!U$36*100</f>
        <v>3.3859407345046506</v>
      </c>
      <c r="V15" s="8" t="e">
        <f>'Tav2'!V15/'Tav2'!V$36*100</f>
        <v>#DIV/0!</v>
      </c>
      <c r="W15" s="13">
        <f>'Tav2'!W15/'Tav2'!W$36*100</f>
        <v>3.9459495715074371</v>
      </c>
      <c r="X15" s="13">
        <f>'Tav2'!X15/'Tav2'!X$36*100</f>
        <v>1.5175152460643879</v>
      </c>
      <c r="Y15" s="13">
        <f>'Tav2'!Y15/'Tav2'!Y$36*100</f>
        <v>3.5722003103793747</v>
      </c>
      <c r="AA15" s="8">
        <f>('Tav2'!AA15/'Tav2'!$AA$36)*100</f>
        <v>3.9208110088382107</v>
      </c>
      <c r="AB15" s="8">
        <f>('Tav2'!AB15/'Tav2'!$AB$36)*100</f>
        <v>0.74248859524933142</v>
      </c>
      <c r="AC15" s="8">
        <f>('Tav2'!AC15/'Tav2'!$AC$36)*100</f>
        <v>3.431550602718894</v>
      </c>
      <c r="AE15" s="8">
        <f t="shared" si="0"/>
        <v>-2.5138562669226427E-2</v>
      </c>
      <c r="AF15" s="8">
        <f t="shared" si="1"/>
        <v>-0.77502665081505651</v>
      </c>
      <c r="AG15" s="8">
        <f t="shared" si="2"/>
        <v>-0.14064970766048068</v>
      </c>
      <c r="AI15" s="8">
        <f t="shared" si="3"/>
        <v>-0.16848293178154794</v>
      </c>
      <c r="AJ15" s="8">
        <f t="shared" si="4"/>
        <v>-2.0342565960193091</v>
      </c>
      <c r="AK15" s="8">
        <f t="shared" si="5"/>
        <v>-0.40320325818787461</v>
      </c>
    </row>
    <row r="16" spans="1:37" x14ac:dyDescent="0.25">
      <c r="A16" s="250" t="s">
        <v>50</v>
      </c>
      <c r="C16" s="8">
        <f>'Tav2'!C16/'Tav2'!C$36*100</f>
        <v>0.84554086642201332</v>
      </c>
      <c r="D16" s="8">
        <f>'Tav2'!D16/'Tav2'!D$36*100</f>
        <v>0.40674303004106332</v>
      </c>
      <c r="E16" s="8">
        <f>'Tav2'!E16/'Tav2'!E$36*100</f>
        <v>0.76044607471684444</v>
      </c>
      <c r="F16" s="8" t="e">
        <f>'Tav2'!F16/'Tav2'!F$36*100</f>
        <v>#DIV/0!</v>
      </c>
      <c r="G16" s="8">
        <f>'Tav2'!G16/'Tav2'!G$36*100</f>
        <v>0.83422300237644931</v>
      </c>
      <c r="H16" s="8">
        <f>'Tav2'!H16/'Tav2'!H$36*100</f>
        <v>0.4814185255902762</v>
      </c>
      <c r="I16" s="8">
        <f>'Tav2'!I16/'Tav2'!I$36*100</f>
        <v>0.76849245985912051</v>
      </c>
      <c r="J16" s="8" t="e">
        <f>'Tav2'!J16/'Tav2'!J$36*100</f>
        <v>#DIV/0!</v>
      </c>
      <c r="K16" s="8">
        <f>'Tav2'!K16/'Tav2'!K$36*100</f>
        <v>0.863049921259329</v>
      </c>
      <c r="L16" s="8">
        <f>'Tav2'!L16/'Tav2'!L$36*100</f>
        <v>0.33534836517671973</v>
      </c>
      <c r="M16" s="8">
        <f>'Tav2'!M16/'Tav2'!M$36*100</f>
        <v>0.76729687316515971</v>
      </c>
      <c r="N16" s="8" t="e">
        <f>'Tav2'!N16/'Tav2'!N$36*100</f>
        <v>#DIV/0!</v>
      </c>
      <c r="O16" s="8">
        <f>'Tav2'!O16/'Tav2'!O$36*100</f>
        <v>0.81563221484412785</v>
      </c>
      <c r="P16" s="8">
        <f>'Tav2'!P16/'Tav2'!P$36*100</f>
        <v>0.3454862856568352</v>
      </c>
      <c r="Q16" s="8">
        <f>'Tav2'!Q16/'Tav2'!Q$36*100</f>
        <v>0.7277010152258232</v>
      </c>
      <c r="R16" s="8" t="e">
        <f>'Tav2'!R16/'Tav2'!R$36*100</f>
        <v>#DIV/0!</v>
      </c>
      <c r="S16" s="8">
        <f>'Tav2'!S16/'Tav2'!S$36*100</f>
        <v>0.82908178420110878</v>
      </c>
      <c r="T16" s="8">
        <f>'Tav2'!T16/'Tav2'!T$36*100</f>
        <v>0.29363850284588</v>
      </c>
      <c r="U16" s="8">
        <f>'Tav2'!U16/'Tav2'!U$36*100</f>
        <v>0.72673943671446883</v>
      </c>
      <c r="V16" s="8" t="e">
        <f>'Tav2'!V16/'Tav2'!V$36*100</f>
        <v>#DIV/0!</v>
      </c>
      <c r="W16" s="13">
        <f>'Tav2'!W16/'Tav2'!W$36*100</f>
        <v>0.90728979099056328</v>
      </c>
      <c r="X16" s="13">
        <f>'Tav2'!X16/'Tav2'!X$36*100</f>
        <v>0.21131754361083535</v>
      </c>
      <c r="Y16" s="13">
        <f>'Tav2'!Y16/'Tav2'!Y$36*100</f>
        <v>0.80017636183861585</v>
      </c>
      <c r="AA16" s="8">
        <f>('Tav2'!AA16/'Tav2'!$AA$36)*100</f>
        <v>0.7804986948756697</v>
      </c>
      <c r="AB16" s="8">
        <f>('Tav2'!AB16/'Tav2'!$AB$36)*100</f>
        <v>0.13371086990718892</v>
      </c>
      <c r="AC16" s="8">
        <f>('Tav2'!AC16/'Tav2'!$AC$36)*100</f>
        <v>0.6809343232549242</v>
      </c>
      <c r="AE16" s="8">
        <f t="shared" si="0"/>
        <v>-0.12679109611489359</v>
      </c>
      <c r="AF16" s="8">
        <f t="shared" si="1"/>
        <v>-7.7606673703646434E-2</v>
      </c>
      <c r="AG16" s="8">
        <f t="shared" si="2"/>
        <v>-0.11924203858369165</v>
      </c>
      <c r="AI16" s="8">
        <f t="shared" si="3"/>
        <v>-6.5042171546343619E-2</v>
      </c>
      <c r="AJ16" s="8">
        <f t="shared" si="4"/>
        <v>-0.27303216013387444</v>
      </c>
      <c r="AK16" s="8">
        <f t="shared" si="5"/>
        <v>-7.9511751461920244E-2</v>
      </c>
    </row>
    <row r="17" spans="1:38" x14ac:dyDescent="0.25">
      <c r="A17" s="250" t="s">
        <v>8</v>
      </c>
      <c r="C17" s="8">
        <f>'Tav2'!C17/'Tav2'!C$36*100</f>
        <v>5.0766768611310136</v>
      </c>
      <c r="D17" s="8">
        <f>'Tav2'!D17/'Tav2'!D$36*100</f>
        <v>3.6896477199049058</v>
      </c>
      <c r="E17" s="8">
        <f>'Tav2'!E17/'Tav2'!E$36*100</f>
        <v>4.8076923076923084</v>
      </c>
      <c r="F17" s="8" t="e">
        <f>'Tav2'!F17/'Tav2'!F$36*100</f>
        <v>#DIV/0!</v>
      </c>
      <c r="G17" s="8">
        <f>'Tav2'!G17/'Tav2'!G$36*100</f>
        <v>4.9928093415915944</v>
      </c>
      <c r="H17" s="8">
        <f>'Tav2'!H17/'Tav2'!H$36*100</f>
        <v>4.0783774973222187</v>
      </c>
      <c r="I17" s="8">
        <f>'Tav2'!I17/'Tav2'!I$36*100</f>
        <v>4.8224365961184947</v>
      </c>
      <c r="J17" s="8" t="e">
        <f>'Tav2'!J17/'Tav2'!J$36*100</f>
        <v>#DIV/0!</v>
      </c>
      <c r="K17" s="8">
        <f>'Tav2'!K17/'Tav2'!K$36*100</f>
        <v>4.8155707638986254</v>
      </c>
      <c r="L17" s="8">
        <f>'Tav2'!L17/'Tav2'!L$36*100</f>
        <v>3.8881289620379769</v>
      </c>
      <c r="M17" s="8">
        <f>'Tav2'!M17/'Tav2'!M$36*100</f>
        <v>4.6472836356260609</v>
      </c>
      <c r="N17" s="8" t="e">
        <f>'Tav2'!N17/'Tav2'!N$36*100</f>
        <v>#DIV/0!</v>
      </c>
      <c r="O17" s="8">
        <f>'Tav2'!O17/'Tav2'!O$36*100</f>
        <v>5.2089860423649341</v>
      </c>
      <c r="P17" s="8">
        <f>'Tav2'!P17/'Tav2'!P$36*100</f>
        <v>4.0599208489091589</v>
      </c>
      <c r="Q17" s="8">
        <f>'Tav2'!Q17/'Tav2'!Q$36*100</f>
        <v>4.9940768522016503</v>
      </c>
      <c r="R17" s="8" t="e">
        <f>'Tav2'!R17/'Tav2'!R$36*100</f>
        <v>#DIV/0!</v>
      </c>
      <c r="S17" s="8">
        <f>'Tav2'!S17/'Tav2'!S$36*100</f>
        <v>5.1645925760466893</v>
      </c>
      <c r="T17" s="8">
        <f>'Tav2'!T17/'Tav2'!T$36*100</f>
        <v>3.5266788680839078</v>
      </c>
      <c r="U17" s="8">
        <f>'Tav2'!U17/'Tav2'!U$36*100</f>
        <v>4.8515287284078044</v>
      </c>
      <c r="V17" s="8" t="e">
        <f>'Tav2'!V17/'Tav2'!V$36*100</f>
        <v>#DIV/0!</v>
      </c>
      <c r="W17" s="13">
        <f>'Tav2'!W17/'Tav2'!W$36*100</f>
        <v>5.0111186209814313</v>
      </c>
      <c r="X17" s="13">
        <f>'Tav2'!X17/'Tav2'!X$36*100</f>
        <v>2.3868954758190326</v>
      </c>
      <c r="Y17" s="13">
        <f>'Tav2'!Y17/'Tav2'!Y$36*100</f>
        <v>4.6072347642360896</v>
      </c>
      <c r="AA17" s="8">
        <f>('Tav2'!AA17/'Tav2'!$AA$36)*100</f>
        <v>4.9772175665155469</v>
      </c>
      <c r="AB17" s="8">
        <f>('Tav2'!AB17/'Tav2'!$AB$36)*100</f>
        <v>1.3496932515337423</v>
      </c>
      <c r="AC17" s="8">
        <f>('Tav2'!AC17/'Tav2'!$AC$36)*100</f>
        <v>4.4188085102261221</v>
      </c>
      <c r="AE17" s="8">
        <f t="shared" si="0"/>
        <v>-3.3901054465884428E-2</v>
      </c>
      <c r="AF17" s="8">
        <f t="shared" si="1"/>
        <v>-1.0372022242852903</v>
      </c>
      <c r="AG17" s="8">
        <f t="shared" si="2"/>
        <v>-0.18842625400996749</v>
      </c>
      <c r="AI17" s="8">
        <f t="shared" si="3"/>
        <v>-9.9459294615466654E-2</v>
      </c>
      <c r="AJ17" s="8">
        <f t="shared" si="4"/>
        <v>-2.3399544683711637</v>
      </c>
      <c r="AK17" s="8">
        <f t="shared" si="5"/>
        <v>-0.38888379746618629</v>
      </c>
    </row>
    <row r="18" spans="1:38" x14ac:dyDescent="0.25">
      <c r="A18" s="250" t="s">
        <v>9</v>
      </c>
      <c r="C18" s="8">
        <f>'Tav2'!C18/'Tav2'!C$36*100</f>
        <v>5.696143955126332</v>
      </c>
      <c r="D18" s="8">
        <f>'Tav2'!D18/'Tav2'!D$36*100</f>
        <v>2.8152150421439379</v>
      </c>
      <c r="E18" s="8">
        <f>'Tav2'!E18/'Tav2'!E$36*100</f>
        <v>5.1374536456482236</v>
      </c>
      <c r="F18" s="8" t="e">
        <f>'Tav2'!F18/'Tav2'!F$36*100</f>
        <v>#DIV/0!</v>
      </c>
      <c r="G18" s="8">
        <f>'Tav2'!G18/'Tav2'!G$36*100</f>
        <v>5.5579324491289235</v>
      </c>
      <c r="H18" s="8">
        <f>'Tav2'!H18/'Tav2'!H$36*100</f>
        <v>2.8652260978903739</v>
      </c>
      <c r="I18" s="8">
        <f>'Tav2'!I18/'Tav2'!I$36*100</f>
        <v>5.0562595912435677</v>
      </c>
      <c r="J18" s="8" t="e">
        <f>'Tav2'!J18/'Tav2'!J$36*100</f>
        <v>#DIV/0!</v>
      </c>
      <c r="K18" s="8">
        <f>'Tav2'!K18/'Tav2'!K$36*100</f>
        <v>5.6114547298200543</v>
      </c>
      <c r="L18" s="8">
        <f>'Tav2'!L18/'Tav2'!L$36*100</f>
        <v>2.8041300798658608</v>
      </c>
      <c r="M18" s="8">
        <f>'Tav2'!M18/'Tav2'!M$36*100</f>
        <v>5.1020571562776897</v>
      </c>
      <c r="N18" s="8" t="e">
        <f>'Tav2'!N18/'Tav2'!N$36*100</f>
        <v>#DIV/0!</v>
      </c>
      <c r="O18" s="8">
        <f>'Tav2'!O18/'Tav2'!O$36*100</f>
        <v>5.7115281907221043</v>
      </c>
      <c r="P18" s="8">
        <f>'Tav2'!P18/'Tav2'!P$36*100</f>
        <v>2.7053952527625191</v>
      </c>
      <c r="Q18" s="8">
        <f>'Tav2'!Q18/'Tav2'!Q$36*100</f>
        <v>5.149292384695201</v>
      </c>
      <c r="R18" s="8" t="e">
        <f>'Tav2'!R18/'Tav2'!R$36*100</f>
        <v>#DIV/0!</v>
      </c>
      <c r="S18" s="8">
        <f>'Tav2'!S18/'Tav2'!S$36*100</f>
        <v>5.4827755823651998</v>
      </c>
      <c r="T18" s="8">
        <f>'Tav2'!T18/'Tav2'!T$36*100</f>
        <v>2.6698980310130529</v>
      </c>
      <c r="U18" s="8">
        <f>'Tav2'!U18/'Tav2'!U$36*100</f>
        <v>4.9451341517561112</v>
      </c>
      <c r="V18" s="8" t="e">
        <f>'Tav2'!V18/'Tav2'!V$36*100</f>
        <v>#DIV/0!</v>
      </c>
      <c r="W18" s="13">
        <f>'Tav2'!W18/'Tav2'!W$36*100</f>
        <v>5.3266191653037112</v>
      </c>
      <c r="X18" s="13">
        <f>'Tav2'!X18/'Tav2'!X$36*100</f>
        <v>1.5941001276414692</v>
      </c>
      <c r="Y18" s="13">
        <f>'Tav2'!Y18/'Tav2'!Y$36*100</f>
        <v>4.7521657801282986</v>
      </c>
      <c r="AA18" s="8">
        <f>('Tav2'!AA18/'Tav2'!$AA$36)*100</f>
        <v>5.7310985941292305</v>
      </c>
      <c r="AB18" s="8">
        <f>('Tav2'!AB18/'Tav2'!$AB$36)*100</f>
        <v>0.8510303602328142</v>
      </c>
      <c r="AC18" s="8">
        <f>('Tav2'!AC18/'Tav2'!$AC$36)*100</f>
        <v>4.9798770831214494</v>
      </c>
      <c r="AE18" s="8">
        <f t="shared" si="0"/>
        <v>0.40447942882551935</v>
      </c>
      <c r="AF18" s="8">
        <f t="shared" si="1"/>
        <v>-0.74306976740865505</v>
      </c>
      <c r="AG18" s="8">
        <f t="shared" si="2"/>
        <v>0.22771130299315079</v>
      </c>
      <c r="AI18" s="8">
        <f t="shared" si="3"/>
        <v>3.4954639002898524E-2</v>
      </c>
      <c r="AJ18" s="8">
        <f t="shared" si="4"/>
        <v>-1.9641846819111237</v>
      </c>
      <c r="AK18" s="8">
        <f t="shared" si="5"/>
        <v>-0.15757656252677421</v>
      </c>
    </row>
    <row r="19" spans="1:38" x14ac:dyDescent="0.25">
      <c r="A19" s="250" t="s">
        <v>10</v>
      </c>
      <c r="C19" s="8">
        <f>'Tav2'!C19/'Tav2'!C$36*100</f>
        <v>1.9376414910885962</v>
      </c>
      <c r="D19" s="8">
        <f>'Tav2'!D19/'Tav2'!D$36*100</f>
        <v>1.1247028312081262</v>
      </c>
      <c r="E19" s="8">
        <f>'Tav2'!E19/'Tav2'!E$36*100</f>
        <v>1.7799903435419084</v>
      </c>
      <c r="F19" s="8" t="e">
        <f>'Tav2'!F19/'Tav2'!F$36*100</f>
        <v>#DIV/0!</v>
      </c>
      <c r="G19" s="8">
        <f>'Tav2'!G19/'Tav2'!G$36*100</f>
        <v>1.9227514031446968</v>
      </c>
      <c r="H19" s="8">
        <f>'Tav2'!H19/'Tav2'!H$36*100</f>
        <v>0.93314860522516652</v>
      </c>
      <c r="I19" s="8">
        <f>'Tav2'!I19/'Tav2'!I$36*100</f>
        <v>1.738380699842202</v>
      </c>
      <c r="J19" s="8" t="e">
        <f>'Tav2'!J19/'Tav2'!J$36*100</f>
        <v>#DIV/0!</v>
      </c>
      <c r="K19" s="8">
        <f>'Tav2'!K19/'Tav2'!K$36*100</f>
        <v>1.6845286808410742</v>
      </c>
      <c r="L19" s="8">
        <f>'Tav2'!L19/'Tav2'!L$36*100</f>
        <v>0.86116871846916421</v>
      </c>
      <c r="M19" s="8">
        <f>'Tav2'!M19/'Tav2'!M$36*100</f>
        <v>1.5351275180681734</v>
      </c>
      <c r="N19" s="8" t="e">
        <f>'Tav2'!N19/'Tav2'!N$36*100</f>
        <v>#DIV/0!</v>
      </c>
      <c r="O19" s="8">
        <f>'Tav2'!O19/'Tav2'!O$36*100</f>
        <v>1.6447216252927992</v>
      </c>
      <c r="P19" s="8">
        <f>'Tav2'!P19/'Tav2'!P$36*100</f>
        <v>0.79242489329226484</v>
      </c>
      <c r="Q19" s="8">
        <f>'Tav2'!Q19/'Tav2'!Q$36*100</f>
        <v>1.4853169183220996</v>
      </c>
      <c r="R19" s="8" t="e">
        <f>'Tav2'!R19/'Tav2'!R$36*100</f>
        <v>#DIV/0!</v>
      </c>
      <c r="S19" s="8">
        <f>'Tav2'!S19/'Tav2'!S$36*100</f>
        <v>1.5015671522977376</v>
      </c>
      <c r="T19" s="8">
        <f>'Tav2'!T19/'Tav2'!T$36*100</f>
        <v>0.95834757949357419</v>
      </c>
      <c r="U19" s="8">
        <f>'Tav2'!U19/'Tav2'!U$36*100</f>
        <v>1.3977384775952439</v>
      </c>
      <c r="V19" s="8" t="e">
        <f>'Tav2'!V19/'Tav2'!V$36*100</f>
        <v>#DIV/0!</v>
      </c>
      <c r="W19" s="13">
        <f>'Tav2'!W19/'Tav2'!W$36*100</f>
        <v>1.4013074053627352</v>
      </c>
      <c r="X19" s="13">
        <f>'Tav2'!X19/'Tav2'!X$36*100</f>
        <v>0.43823571124663163</v>
      </c>
      <c r="Y19" s="13">
        <f>'Tav2'!Y19/'Tav2'!Y$36*100</f>
        <v>1.2530857865017713</v>
      </c>
      <c r="AA19" s="8">
        <f>('Tav2'!AA19/'Tav2'!$AA$36)*100</f>
        <v>1.3492008975591885</v>
      </c>
      <c r="AB19" s="8">
        <f>('Tav2'!AB19/'Tav2'!$AB$36)*100</f>
        <v>8.0226521944313345E-2</v>
      </c>
      <c r="AC19" s="8">
        <f>('Tav2'!AC19/'Tav2'!$AC$36)*100</f>
        <v>1.1538591928555169</v>
      </c>
      <c r="AE19" s="8">
        <f t="shared" si="0"/>
        <v>-5.2106507803546753E-2</v>
      </c>
      <c r="AF19" s="8">
        <f t="shared" si="1"/>
        <v>-0.35800918930231829</v>
      </c>
      <c r="AG19" s="8">
        <f t="shared" si="2"/>
        <v>-9.9226593646254413E-2</v>
      </c>
      <c r="AI19" s="8">
        <f t="shared" si="3"/>
        <v>-0.5884405935294077</v>
      </c>
      <c r="AJ19" s="8">
        <f t="shared" si="4"/>
        <v>-1.0444763092638127</v>
      </c>
      <c r="AK19" s="8">
        <f t="shared" si="5"/>
        <v>-0.62613115068639158</v>
      </c>
    </row>
    <row r="20" spans="1:38" x14ac:dyDescent="0.25">
      <c r="A20" s="250" t="s">
        <v>11</v>
      </c>
      <c r="C20" s="8">
        <f>'Tav2'!C20/'Tav2'!C$36*100</f>
        <v>3.1089823248578199</v>
      </c>
      <c r="D20" s="8">
        <f>'Tav2'!D20/'Tav2'!D$36*100</f>
        <v>1.7047763129457532</v>
      </c>
      <c r="E20" s="8">
        <f>'Tav2'!E20/'Tav2'!E$36*100</f>
        <v>2.83666838784091</v>
      </c>
      <c r="F20" s="8" t="e">
        <f>'Tav2'!F20/'Tav2'!F$36*100</f>
        <v>#DIV/0!</v>
      </c>
      <c r="G20" s="8">
        <f>'Tav2'!G20/'Tav2'!G$36*100</f>
        <v>2.8745306745890526</v>
      </c>
      <c r="H20" s="8">
        <f>'Tav2'!H20/'Tav2'!H$36*100</f>
        <v>1.6119079774600662</v>
      </c>
      <c r="I20" s="8">
        <f>'Tav2'!I20/'Tav2'!I$36*100</f>
        <v>2.6392933253078685</v>
      </c>
      <c r="J20" s="8" t="e">
        <f>'Tav2'!J20/'Tav2'!J$36*100</f>
        <v>#DIV/0!</v>
      </c>
      <c r="K20" s="8">
        <f>'Tav2'!K20/'Tav2'!K$36*100</f>
        <v>2.7940711372239595</v>
      </c>
      <c r="L20" s="8">
        <f>'Tav2'!L20/'Tav2'!L$36*100</f>
        <v>1.1898983659121329</v>
      </c>
      <c r="M20" s="8">
        <f>'Tav2'!M20/'Tav2'!M$36*100</f>
        <v>2.5029891217319822</v>
      </c>
      <c r="N20" s="8" t="e">
        <f>'Tav2'!N20/'Tav2'!N$36*100</f>
        <v>#DIV/0!</v>
      </c>
      <c r="O20" s="8">
        <f>'Tav2'!O20/'Tav2'!O$36*100</f>
        <v>2.5989209011274603</v>
      </c>
      <c r="P20" s="8">
        <f>'Tav2'!P20/'Tav2'!P$36*100</f>
        <v>1.0711902825127273</v>
      </c>
      <c r="Q20" s="8">
        <f>'Tav2'!Q20/'Tav2'!Q$36*100</f>
        <v>2.31319007235984</v>
      </c>
      <c r="R20" s="8" t="e">
        <f>'Tav2'!R20/'Tav2'!R$36*100</f>
        <v>#DIV/0!</v>
      </c>
      <c r="S20" s="8">
        <f>'Tav2'!S20/'Tav2'!S$36*100</f>
        <v>2.0319513719414388</v>
      </c>
      <c r="T20" s="8">
        <f>'Tav2'!T20/'Tav2'!T$36*100</f>
        <v>0.82862372035960652</v>
      </c>
      <c r="U20" s="8">
        <f>'Tav2'!U20/'Tav2'!U$36*100</f>
        <v>1.8019524515202712</v>
      </c>
      <c r="V20" s="8" t="e">
        <f>'Tav2'!V20/'Tav2'!V$36*100</f>
        <v>#DIV/0!</v>
      </c>
      <c r="W20" s="13">
        <f>'Tav2'!W20/'Tav2'!W$36*100</f>
        <v>1.9605920988138417</v>
      </c>
      <c r="X20" s="13">
        <f>'Tav2'!X20/'Tav2'!X$36*100</f>
        <v>0.45241809672386896</v>
      </c>
      <c r="Y20" s="13">
        <f>'Tav2'!Y20/'Tav2'!Y$36*100</f>
        <v>1.7284769801963991</v>
      </c>
      <c r="AA20" s="8">
        <f>('Tav2'!AA20/'Tav2'!$AA$36)*100</f>
        <v>1.8077116820076018</v>
      </c>
      <c r="AB20" s="8">
        <f>('Tav2'!AB20/'Tav2'!$AB$36)*100</f>
        <v>0.15573383671543181</v>
      </c>
      <c r="AC20" s="8">
        <f>('Tav2'!AC20/'Tav2'!$AC$36)*100</f>
        <v>1.5534116940541745</v>
      </c>
      <c r="AE20" s="8">
        <f t="shared" si="0"/>
        <v>-0.15288041680623987</v>
      </c>
      <c r="AF20" s="8">
        <f t="shared" si="1"/>
        <v>-0.29668426000843717</v>
      </c>
      <c r="AG20" s="8">
        <f t="shared" si="2"/>
        <v>-0.17506528614222461</v>
      </c>
      <c r="AI20" s="8">
        <f t="shared" si="3"/>
        <v>-1.3012706428502181</v>
      </c>
      <c r="AJ20" s="8">
        <f t="shared" si="4"/>
        <v>-1.5490424762303214</v>
      </c>
      <c r="AK20" s="8">
        <f t="shared" si="5"/>
        <v>-1.2832566937867356</v>
      </c>
    </row>
    <row r="21" spans="1:38" x14ac:dyDescent="0.25">
      <c r="A21" s="250" t="s">
        <v>12</v>
      </c>
      <c r="C21" s="8">
        <f>'Tav2'!C21/'Tav2'!C$36*100</f>
        <v>11.283930563946953</v>
      </c>
      <c r="D21" s="8">
        <f>'Tav2'!D21/'Tav2'!D$36*100</f>
        <v>29.603198616814353</v>
      </c>
      <c r="E21" s="8">
        <f>'Tav2'!E21/'Tav2'!E$36*100</f>
        <v>14.836494035125366</v>
      </c>
      <c r="F21" s="8" t="e">
        <f>'Tav2'!F21/'Tav2'!F$36*100</f>
        <v>#DIV/0!</v>
      </c>
      <c r="G21" s="8">
        <f>'Tav2'!G21/'Tav2'!G$36*100</f>
        <v>11.605549402289016</v>
      </c>
      <c r="H21" s="8">
        <f>'Tav2'!H21/'Tav2'!H$36*100</f>
        <v>25.437176919852838</v>
      </c>
      <c r="I21" s="8">
        <f>'Tav2'!I21/'Tav2'!I$36*100</f>
        <v>14.182514247910937</v>
      </c>
      <c r="J21" s="8" t="e">
        <f>'Tav2'!J21/'Tav2'!J$36*100</f>
        <v>#DIV/0!</v>
      </c>
      <c r="K21" s="8">
        <f>'Tav2'!K21/'Tav2'!K$36*100</f>
        <v>12.292837044306708</v>
      </c>
      <c r="L21" s="8">
        <f>'Tav2'!L21/'Tav2'!L$36*100</f>
        <v>26.467516804188911</v>
      </c>
      <c r="M21" s="8">
        <f>'Tav2'!M21/'Tav2'!M$36*100</f>
        <v>14.864875684562254</v>
      </c>
      <c r="N21" s="8" t="e">
        <f>'Tav2'!N21/'Tav2'!N$36*100</f>
        <v>#DIV/0!</v>
      </c>
      <c r="O21" s="8">
        <f>'Tav2'!O21/'Tav2'!O$36*100</f>
        <v>12.288101736398771</v>
      </c>
      <c r="P21" s="8">
        <f>'Tav2'!P21/'Tav2'!P$36*100</f>
        <v>30.948442112767456</v>
      </c>
      <c r="Q21" s="8">
        <f>'Tav2'!Q21/'Tav2'!Q$36*100</f>
        <v>15.778137516175409</v>
      </c>
      <c r="R21" s="8" t="e">
        <f>'Tav2'!R21/'Tav2'!R$36*100</f>
        <v>#DIV/0!</v>
      </c>
      <c r="S21" s="8">
        <f>'Tav2'!S21/'Tav2'!S$36*100</f>
        <v>12.978492349587837</v>
      </c>
      <c r="T21" s="8">
        <f>'Tav2'!T21/'Tav2'!T$36*100</f>
        <v>35.815852456708434</v>
      </c>
      <c r="U21" s="8">
        <f>'Tav2'!U21/'Tav2'!U$36*100</f>
        <v>17.343528059523056</v>
      </c>
      <c r="V21" s="8" t="e">
        <f>'Tav2'!V21/'Tav2'!V$36*100</f>
        <v>#DIV/0!</v>
      </c>
      <c r="W21" s="13">
        <f>'Tav2'!W21/'Tav2'!W$36*100</f>
        <v>13.010592356786486</v>
      </c>
      <c r="X21" s="13">
        <f>'Tav2'!X21/'Tav2'!X$36*100</f>
        <v>40.580059566019003</v>
      </c>
      <c r="Y21" s="13">
        <f>'Tav2'!Y21/'Tav2'!Y$36*100</f>
        <v>17.253557248842625</v>
      </c>
      <c r="AA21" s="8">
        <f>('Tav2'!AA21/'Tav2'!$AA$36)*100</f>
        <v>12.868067958052846</v>
      </c>
      <c r="AB21" s="8">
        <f>('Tav2'!AB21/'Tav2'!$AB$36)*100</f>
        <v>46.204184363693571</v>
      </c>
      <c r="AC21" s="8">
        <f>('Tav2'!AC21/'Tav2'!$AC$36)*100</f>
        <v>17.999719102484004</v>
      </c>
      <c r="AE21" s="8">
        <f t="shared" si="0"/>
        <v>-0.14252439873363976</v>
      </c>
      <c r="AF21" s="8">
        <f t="shared" si="1"/>
        <v>5.6241247976745683</v>
      </c>
      <c r="AG21" s="8">
        <f t="shared" si="2"/>
        <v>0.74616185364137877</v>
      </c>
      <c r="AI21" s="8">
        <f t="shared" si="3"/>
        <v>1.5841373941058929</v>
      </c>
      <c r="AJ21" s="8">
        <f t="shared" si="4"/>
        <v>16.600985746879218</v>
      </c>
      <c r="AK21" s="8">
        <f t="shared" si="5"/>
        <v>3.1632250673586384</v>
      </c>
    </row>
    <row r="22" spans="1:38" x14ac:dyDescent="0.25">
      <c r="A22" s="250" t="s">
        <v>13</v>
      </c>
      <c r="C22" s="8">
        <f>'Tav2'!C22/'Tav2'!C$36*100</f>
        <v>3.0283902486707506</v>
      </c>
      <c r="D22" s="8">
        <f>'Tav2'!D22/'Tav2'!D$36*100</f>
        <v>2.7214177652906852</v>
      </c>
      <c r="E22" s="8">
        <f>'Tav2'!E22/'Tav2'!E$36*100</f>
        <v>2.9688579226544531</v>
      </c>
      <c r="F22" s="8" t="e">
        <f>'Tav2'!F22/'Tav2'!F$36*100</f>
        <v>#DIV/0!</v>
      </c>
      <c r="G22" s="8">
        <f>'Tav2'!G22/'Tav2'!G$36*100</f>
        <v>2.92451208150568</v>
      </c>
      <c r="H22" s="8">
        <f>'Tav2'!H22/'Tav2'!H$36*100</f>
        <v>2.3721650444744564</v>
      </c>
      <c r="I22" s="8">
        <f>'Tav2'!I22/'Tav2'!I$36*100</f>
        <v>2.8216015139930479</v>
      </c>
      <c r="J22" s="8" t="e">
        <f>'Tav2'!J22/'Tav2'!J$36*100</f>
        <v>#DIV/0!</v>
      </c>
      <c r="K22" s="8">
        <f>'Tav2'!K22/'Tav2'!K$36*100</f>
        <v>2.7472832023162477</v>
      </c>
      <c r="L22" s="8">
        <f>'Tav2'!L22/'Tav2'!L$36*100</f>
        <v>2.3555281001338453</v>
      </c>
      <c r="M22" s="8">
        <f>'Tav2'!M22/'Tav2'!M$36*100</f>
        <v>2.6761980506656133</v>
      </c>
      <c r="N22" s="8" t="e">
        <f>'Tav2'!N22/'Tav2'!N$36*100</f>
        <v>#DIV/0!</v>
      </c>
      <c r="O22" s="8">
        <f>'Tav2'!O22/'Tav2'!O$36*100</f>
        <v>2.5768426895887564</v>
      </c>
      <c r="P22" s="8">
        <f>'Tav2'!P22/'Tav2'!P$36*100</f>
        <v>2.2968440102000711</v>
      </c>
      <c r="Q22" s="8">
        <f>'Tav2'!Q22/'Tav2'!Q$36*100</f>
        <v>2.5244746518334407</v>
      </c>
      <c r="R22" s="8" t="e">
        <f>'Tav2'!R22/'Tav2'!R$36*100</f>
        <v>#DIV/0!</v>
      </c>
      <c r="S22" s="8">
        <f>'Tav2'!S22/'Tav2'!S$36*100</f>
        <v>2.5271667454797342</v>
      </c>
      <c r="T22" s="8">
        <f>'Tav2'!T22/'Tav2'!T$36*100</f>
        <v>2.0886546931879888</v>
      </c>
      <c r="U22" s="8">
        <f>'Tav2'!U22/'Tav2'!U$36*100</f>
        <v>2.4433514201307402</v>
      </c>
      <c r="V22" s="8" t="e">
        <f>'Tav2'!V22/'Tav2'!V$36*100</f>
        <v>#DIV/0!</v>
      </c>
      <c r="W22" s="13">
        <f>'Tav2'!W22/'Tav2'!W$36*100</f>
        <v>2.4107543636072832</v>
      </c>
      <c r="X22" s="13">
        <f>'Tav2'!X22/'Tav2'!X$36*100</f>
        <v>1.6664302935753792</v>
      </c>
      <c r="Y22" s="13">
        <f>'Tav2'!Y22/'Tav2'!Y$36*100</f>
        <v>2.2961962156416362</v>
      </c>
      <c r="AA22" s="8">
        <f>('Tav2'!AA22/'Tav2'!$AA$36)*100</f>
        <v>2.517516142327243</v>
      </c>
      <c r="AB22" s="8">
        <f>('Tav2'!AB22/'Tav2'!$AB$36)*100</f>
        <v>1.3025011798017934</v>
      </c>
      <c r="AC22" s="8">
        <f>('Tav2'!AC22/'Tav2'!$AC$36)*100</f>
        <v>2.3304807706278061</v>
      </c>
      <c r="AE22" s="8">
        <f t="shared" si="0"/>
        <v>0.10676177871995973</v>
      </c>
      <c r="AF22" s="8">
        <f t="shared" si="1"/>
        <v>-0.36392911377358583</v>
      </c>
      <c r="AG22" s="8">
        <f t="shared" si="2"/>
        <v>3.4284554986169891E-2</v>
      </c>
      <c r="AI22" s="8">
        <f t="shared" si="3"/>
        <v>-0.51087410634350761</v>
      </c>
      <c r="AJ22" s="8">
        <f t="shared" si="4"/>
        <v>-1.4189165854888919</v>
      </c>
      <c r="AK22" s="8">
        <f t="shared" si="5"/>
        <v>-0.63837715202664702</v>
      </c>
    </row>
    <row r="23" spans="1:38" x14ac:dyDescent="0.25">
      <c r="A23" s="250" t="s">
        <v>14</v>
      </c>
      <c r="C23" s="8">
        <f>'Tav2'!C23/'Tav2'!C$36*100</f>
        <v>0.52286059234656046</v>
      </c>
      <c r="D23" s="8">
        <f>'Tav2'!D23/'Tav2'!D$36*100</f>
        <v>0.39636913767019666</v>
      </c>
      <c r="E23" s="8">
        <f>'Tav2'!E23/'Tav2'!E$36*100</f>
        <v>0.49833023745498678</v>
      </c>
      <c r="F23" s="8" t="e">
        <f>'Tav2'!F23/'Tav2'!F$36*100</f>
        <v>#DIV/0!</v>
      </c>
      <c r="G23" s="8">
        <f>'Tav2'!G23/'Tav2'!G$36*100</f>
        <v>0.53566739839446398</v>
      </c>
      <c r="H23" s="8">
        <f>'Tav2'!H23/'Tav2'!H$36*100</f>
        <v>0.38362129185488753</v>
      </c>
      <c r="I23" s="8">
        <f>'Tav2'!I23/'Tav2'!I$36*100</f>
        <v>0.50733950426488372</v>
      </c>
      <c r="J23" s="8" t="e">
        <f>'Tav2'!J23/'Tav2'!J$36*100</f>
        <v>#DIV/0!</v>
      </c>
      <c r="K23" s="8">
        <f>'Tav2'!K23/'Tav2'!K$36*100</f>
        <v>0.59487517239805288</v>
      </c>
      <c r="L23" s="8">
        <f>'Tav2'!L23/'Tav2'!L$36*100</f>
        <v>0.48537263380841017</v>
      </c>
      <c r="M23" s="8">
        <f>'Tav2'!M23/'Tav2'!M$36*100</f>
        <v>0.57500560460324746</v>
      </c>
      <c r="N23" s="8" t="e">
        <f>'Tav2'!N23/'Tav2'!N$36*100</f>
        <v>#DIV/0!</v>
      </c>
      <c r="O23" s="8">
        <f>'Tav2'!O23/'Tav2'!O$36*100</f>
        <v>0.63227792473222288</v>
      </c>
      <c r="P23" s="8">
        <f>'Tav2'!P23/'Tav2'!P$36*100</f>
        <v>0.46978822970268075</v>
      </c>
      <c r="Q23" s="8">
        <f>'Tav2'!Q23/'Tav2'!Q$36*100</f>
        <v>0.6018875439535174</v>
      </c>
      <c r="R23" s="8" t="e">
        <f>'Tav2'!R23/'Tav2'!R$36*100</f>
        <v>#DIV/0!</v>
      </c>
      <c r="S23" s="8">
        <f>'Tav2'!S23/'Tav2'!S$36*100</f>
        <v>0.6199697262770687</v>
      </c>
      <c r="T23" s="8">
        <f>'Tav2'!T23/'Tav2'!T$36*100</f>
        <v>0.40827819231310714</v>
      </c>
      <c r="U23" s="8">
        <f>'Tav2'!U23/'Tav2'!U$36*100</f>
        <v>0.57950790840891919</v>
      </c>
      <c r="V23" s="8" t="e">
        <f>'Tav2'!V23/'Tav2'!V$36*100</f>
        <v>#DIV/0!</v>
      </c>
      <c r="W23" s="13">
        <f>'Tav2'!W23/'Tav2'!W$36*100</f>
        <v>0.63770837740366004</v>
      </c>
      <c r="X23" s="13">
        <f>'Tav2'!X23/'Tav2'!X$36*100</f>
        <v>0.23968231456530986</v>
      </c>
      <c r="Y23" s="13">
        <f>'Tav2'!Y23/'Tav2'!Y$36*100</f>
        <v>0.57645001953512942</v>
      </c>
      <c r="AA23" s="8">
        <f>('Tav2'!AA23/'Tav2'!$AA$36)*100</f>
        <v>0.64340339790264234</v>
      </c>
      <c r="AB23" s="8">
        <f>('Tav2'!AB23/'Tav2'!$AB$36)*100</f>
        <v>0.25169104923706148</v>
      </c>
      <c r="AC23" s="8">
        <f>('Tav2'!AC23/'Tav2'!$AC$36)*100</f>
        <v>0.58310449871901049</v>
      </c>
      <c r="AE23" s="8">
        <f t="shared" si="0"/>
        <v>5.695020498982295E-3</v>
      </c>
      <c r="AF23" s="8">
        <f t="shared" si="1"/>
        <v>1.200873467175162E-2</v>
      </c>
      <c r="AG23" s="8">
        <f t="shared" si="2"/>
        <v>6.654479183881068E-3</v>
      </c>
      <c r="AI23" s="8">
        <f t="shared" si="3"/>
        <v>0.12054280555608188</v>
      </c>
      <c r="AJ23" s="8">
        <f t="shared" si="4"/>
        <v>-0.14467808843313518</v>
      </c>
      <c r="AK23" s="8">
        <f t="shared" si="5"/>
        <v>8.4774261264023709E-2</v>
      </c>
    </row>
    <row r="24" spans="1:38" x14ac:dyDescent="0.25">
      <c r="A24" s="250" t="s">
        <v>15</v>
      </c>
      <c r="C24" s="8">
        <f>'Tav2'!C24/'Tav2'!C$36*100</f>
        <v>15.816532918483455</v>
      </c>
      <c r="D24" s="8">
        <f>'Tav2'!D24/'Tav2'!D$36*100</f>
        <v>10.317700453857791</v>
      </c>
      <c r="E24" s="8">
        <f>'Tav2'!E24/'Tav2'!E$36*100</f>
        <v>14.750155911562937</v>
      </c>
      <c r="F24" s="8" t="e">
        <f>'Tav2'!F24/'Tav2'!F$36*100</f>
        <v>#DIV/0!</v>
      </c>
      <c r="G24" s="8">
        <f>'Tav2'!G24/'Tav2'!G$36*100</f>
        <v>15.702025513175766</v>
      </c>
      <c r="H24" s="8">
        <f>'Tav2'!H24/'Tav2'!H$36*100</f>
        <v>11.109300051227123</v>
      </c>
      <c r="I24" s="8">
        <f>'Tav2'!I24/'Tav2'!I$36*100</f>
        <v>14.846350311529013</v>
      </c>
      <c r="J24" s="8" t="e">
        <f>'Tav2'!J24/'Tav2'!J$36*100</f>
        <v>#DIV/0!</v>
      </c>
      <c r="K24" s="8">
        <f>'Tav2'!K24/'Tav2'!K$36*100</f>
        <v>15.2033074342279</v>
      </c>
      <c r="L24" s="8">
        <f>'Tav2'!L24/'Tav2'!L$36*100</f>
        <v>10.596567091735427</v>
      </c>
      <c r="M24" s="8">
        <f>'Tav2'!M24/'Tav2'!M$36*100</f>
        <v>14.367400424882304</v>
      </c>
      <c r="N24" s="8" t="e">
        <f>'Tav2'!N24/'Tav2'!N$36*100</f>
        <v>#DIV/0!</v>
      </c>
      <c r="O24" s="8">
        <f>'Tav2'!O24/'Tav2'!O$36*100</f>
        <v>15.374004903465648</v>
      </c>
      <c r="P24" s="8">
        <f>'Tav2'!P24/'Tav2'!P$36*100</f>
        <v>9.0530202630448482</v>
      </c>
      <c r="Q24" s="8">
        <f>'Tav2'!Q24/'Tav2'!Q$36*100</f>
        <v>14.191793747959377</v>
      </c>
      <c r="R24" s="8" t="e">
        <f>'Tav2'!R24/'Tav2'!R$36*100</f>
        <v>#DIV/0!</v>
      </c>
      <c r="S24" s="8">
        <f>'Tav2'!S24/'Tav2'!S$36*100</f>
        <v>16.162698686158443</v>
      </c>
      <c r="T24" s="8">
        <f>'Tav2'!T24/'Tav2'!T$36*100</f>
        <v>8.6965266185314061</v>
      </c>
      <c r="U24" s="8">
        <f>'Tav2'!U24/'Tav2'!U$36*100</f>
        <v>14.735646367552171</v>
      </c>
      <c r="V24" s="8" t="e">
        <f>'Tav2'!V24/'Tav2'!V$36*100</f>
        <v>#DIV/0!</v>
      </c>
      <c r="W24" s="13">
        <f>'Tav2'!W24/'Tav2'!W$36*100</f>
        <v>17.678091415186334</v>
      </c>
      <c r="X24" s="13">
        <f>'Tav2'!X24/'Tav2'!X$36*100</f>
        <v>6.4700042547156427</v>
      </c>
      <c r="Y24" s="13">
        <f>'Tav2'!Y24/'Tav2'!Y$36*100</f>
        <v>15.953106958653191</v>
      </c>
      <c r="AA24" s="8">
        <f>('Tav2'!AA24/'Tav2'!$AA$36)*100</f>
        <v>18.394525346888312</v>
      </c>
      <c r="AB24" s="8">
        <f>('Tav2'!AB24/'Tav2'!$AB$36)*100</f>
        <v>2.8220858895705523</v>
      </c>
      <c r="AC24" s="8">
        <f>('Tav2'!AC24/'Tav2'!$AC$36)*100</f>
        <v>15.997355688901157</v>
      </c>
      <c r="AE24" s="8">
        <f t="shared" si="0"/>
        <v>0.71643393170197811</v>
      </c>
      <c r="AF24" s="8">
        <f t="shared" si="1"/>
        <v>-3.6479183651450904</v>
      </c>
      <c r="AG24" s="8">
        <f t="shared" si="2"/>
        <v>4.4248730247966606E-2</v>
      </c>
      <c r="AI24" s="8">
        <f t="shared" si="3"/>
        <v>2.5779924284048565</v>
      </c>
      <c r="AJ24" s="8">
        <f t="shared" si="4"/>
        <v>-7.4956145642872389</v>
      </c>
      <c r="AK24" s="8">
        <f t="shared" si="5"/>
        <v>1.2471997773382206</v>
      </c>
    </row>
    <row r="25" spans="1:38" x14ac:dyDescent="0.25">
      <c r="A25" s="250" t="s">
        <v>16</v>
      </c>
      <c r="C25" s="8">
        <f>'Tav2'!C25/'Tav2'!C$36*100</f>
        <v>9.9975770382256002</v>
      </c>
      <c r="D25" s="8">
        <f>'Tav2'!D25/'Tav2'!D$36*100</f>
        <v>4.6440458180246376</v>
      </c>
      <c r="E25" s="8">
        <f>'Tav2'!E25/'Tav2'!E$36*100</f>
        <v>8.9593825231520299</v>
      </c>
      <c r="F25" s="8" t="e">
        <f>'Tav2'!F25/'Tav2'!F$36*100</f>
        <v>#DIV/0!</v>
      </c>
      <c r="G25" s="8">
        <f>'Tav2'!G25/'Tav2'!G$36*100</f>
        <v>10.328024641500029</v>
      </c>
      <c r="H25" s="8">
        <f>'Tav2'!H25/'Tav2'!H$36*100</f>
        <v>4.8456200810319938</v>
      </c>
      <c r="I25" s="8">
        <f>'Tav2'!I25/'Tav2'!I$36*100</f>
        <v>9.3067191575431245</v>
      </c>
      <c r="J25" s="8" t="e">
        <f>'Tav2'!J25/'Tav2'!J$36*100</f>
        <v>#DIV/0!</v>
      </c>
      <c r="K25" s="8">
        <f>'Tav2'!K25/'Tav2'!K$36*100</f>
        <v>10.703514474915472</v>
      </c>
      <c r="L25" s="8">
        <f>'Tav2'!L25/'Tav2'!L$36*100</f>
        <v>4.8235744017414577</v>
      </c>
      <c r="M25" s="8">
        <f>'Tav2'!M25/'Tav2'!M$36*100</f>
        <v>9.6365815122820866</v>
      </c>
      <c r="N25" s="8" t="e">
        <f>'Tav2'!N25/'Tav2'!N$36*100</f>
        <v>#DIV/0!</v>
      </c>
      <c r="O25" s="8">
        <f>'Tav2'!O25/'Tav2'!O$36*100</f>
        <v>10.126749961100295</v>
      </c>
      <c r="P25" s="8">
        <f>'Tav2'!P25/'Tav2'!P$36*100</f>
        <v>4.1028781383955906</v>
      </c>
      <c r="Q25" s="8">
        <f>'Tav2'!Q25/'Tav2'!Q$36*100</f>
        <v>9.000107693596334</v>
      </c>
      <c r="R25" s="8" t="e">
        <f>'Tav2'!R25/'Tav2'!R$36*100</f>
        <v>#DIV/0!</v>
      </c>
      <c r="S25" s="8">
        <f>'Tav2'!S25/'Tav2'!S$36*100</f>
        <v>9.7736124345633701</v>
      </c>
      <c r="T25" s="8">
        <f>'Tav2'!T25/'Tav2'!T$36*100</f>
        <v>3.6865710665513562</v>
      </c>
      <c r="U25" s="8">
        <f>'Tav2'!U25/'Tav2'!U$36*100</f>
        <v>8.6101612819522213</v>
      </c>
      <c r="V25" s="8" t="e">
        <f>'Tav2'!V25/'Tav2'!V$36*100</f>
        <v>#DIV/0!</v>
      </c>
      <c r="W25" s="13">
        <f>'Tav2'!W25/'Tav2'!W$36*100</f>
        <v>9.0682544023031806</v>
      </c>
      <c r="X25" s="13">
        <f>'Tav2'!X25/'Tav2'!X$36*100</f>
        <v>2.7471280669408595</v>
      </c>
      <c r="Y25" s="13">
        <f>'Tav2'!Y25/'Tav2'!Y$36*100</f>
        <v>8.095401277750252</v>
      </c>
      <c r="AA25" s="8">
        <f>('Tav2'!AA25/'Tav2'!$AA$36)*100</f>
        <v>8.8696936392361589</v>
      </c>
      <c r="AB25" s="8">
        <f>('Tav2'!AB25/'Tav2'!$AB$36)*100</f>
        <v>1.7020607204656284</v>
      </c>
      <c r="AC25" s="8">
        <f>('Tav2'!AC25/'Tav2'!$AC$36)*100</f>
        <v>7.7663320111777843</v>
      </c>
      <c r="AE25" s="8">
        <f t="shared" si="0"/>
        <v>-0.19856076306702164</v>
      </c>
      <c r="AF25" s="8">
        <f t="shared" si="1"/>
        <v>-1.0450673464752311</v>
      </c>
      <c r="AG25" s="8">
        <f t="shared" si="2"/>
        <v>-0.32906926657246771</v>
      </c>
      <c r="AI25" s="8">
        <f t="shared" si="3"/>
        <v>-1.1278833989894412</v>
      </c>
      <c r="AJ25" s="8">
        <f t="shared" si="4"/>
        <v>-2.9419850975590092</v>
      </c>
      <c r="AK25" s="8">
        <f t="shared" si="5"/>
        <v>-1.1930505119742456</v>
      </c>
    </row>
    <row r="26" spans="1:38" x14ac:dyDescent="0.25">
      <c r="A26" s="250" t="s">
        <v>17</v>
      </c>
      <c r="C26" s="8">
        <f>'Tav2'!C26/'Tav2'!C$36*100</f>
        <v>1.1949465128588557</v>
      </c>
      <c r="D26" s="8">
        <f>'Tav2'!D26/'Tav2'!D$36*100</f>
        <v>0.57661551761400476</v>
      </c>
      <c r="E26" s="8">
        <f>'Tav2'!E26/'Tav2'!E$36*100</f>
        <v>1.0750353734836344</v>
      </c>
      <c r="F26" s="8" t="e">
        <f>'Tav2'!F26/'Tav2'!F$36*100</f>
        <v>#DIV/0!</v>
      </c>
      <c r="G26" s="8">
        <f>'Tav2'!G26/'Tav2'!G$36*100</f>
        <v>1.1738300019059578</v>
      </c>
      <c r="H26" s="8">
        <f>'Tav2'!H26/'Tav2'!H$36*100</f>
        <v>0.64790667349694964</v>
      </c>
      <c r="I26" s="8">
        <f>'Tav2'!I26/'Tav2'!I$36*100</f>
        <v>1.0758460629131352</v>
      </c>
      <c r="J26" s="8" t="e">
        <f>'Tav2'!J26/'Tav2'!J$36*100</f>
        <v>#DIV/0!</v>
      </c>
      <c r="K26" s="8">
        <f>'Tav2'!K26/'Tav2'!K$36*100</f>
        <v>1.1501354730798199</v>
      </c>
      <c r="L26" s="8">
        <f>'Tav2'!L26/'Tav2'!L$36*100</f>
        <v>0.50155172160202388</v>
      </c>
      <c r="M26" s="8">
        <f>'Tav2'!M26/'Tav2'!M$36*100</f>
        <v>1.0324479839441463</v>
      </c>
      <c r="N26" s="8" t="e">
        <f>'Tav2'!N26/'Tav2'!N$36*100</f>
        <v>#DIV/0!</v>
      </c>
      <c r="O26" s="8">
        <f>'Tav2'!O26/'Tav2'!O$36*100</f>
        <v>1.0887712318800964</v>
      </c>
      <c r="P26" s="8">
        <f>'Tav2'!P26/'Tav2'!P$36*100</f>
        <v>0.51365950407180272</v>
      </c>
      <c r="Q26" s="8">
        <f>'Tav2'!Q26/'Tav2'!Q$36*100</f>
        <v>0.9812083221508634</v>
      </c>
      <c r="R26" s="8" t="e">
        <f>'Tav2'!R26/'Tav2'!R$36*100</f>
        <v>#DIV/0!</v>
      </c>
      <c r="S26" s="8">
        <f>'Tav2'!S26/'Tav2'!S$36*100</f>
        <v>1.0643328493656539</v>
      </c>
      <c r="T26" s="8">
        <f>'Tav2'!T26/'Tav2'!T$36*100</f>
        <v>0.68884374811447879</v>
      </c>
      <c r="U26" s="8">
        <f>'Tav2'!U26/'Tav2'!U$36*100</f>
        <v>0.99256346236273918</v>
      </c>
      <c r="V26" s="8" t="e">
        <f>'Tav2'!V26/'Tav2'!V$36*100</f>
        <v>#DIV/0!</v>
      </c>
      <c r="W26" s="13">
        <f>'Tav2'!W26/'Tav2'!W$36*100</f>
        <v>1.0638791862510899</v>
      </c>
      <c r="X26" s="13">
        <f>'Tav2'!X26/'Tav2'!X$36*100</f>
        <v>0.85236136718195987</v>
      </c>
      <c r="Y26" s="13">
        <f>'Tav2'!Y26/'Tav2'!Y$36*100</f>
        <v>1.0313238706185106</v>
      </c>
      <c r="AA26" s="8">
        <f>('Tav2'!AA26/'Tav2'!$AA$36)*100</f>
        <v>0.99716078215872139</v>
      </c>
      <c r="AB26" s="8">
        <f>('Tav2'!AB26/'Tav2'!$AB$36)*100</f>
        <v>0.56473179172565668</v>
      </c>
      <c r="AC26" s="8">
        <f>('Tav2'!AC26/'Tav2'!$AC$36)*100</f>
        <v>0.93059409824632777</v>
      </c>
      <c r="AE26" s="8">
        <f t="shared" si="0"/>
        <v>-6.6718404092368511E-2</v>
      </c>
      <c r="AF26" s="8">
        <f t="shared" si="1"/>
        <v>-0.28762957545630319</v>
      </c>
      <c r="AG26" s="8">
        <f t="shared" si="2"/>
        <v>-0.10072977237218284</v>
      </c>
      <c r="AI26" s="8">
        <f t="shared" si="3"/>
        <v>-0.19778573070013428</v>
      </c>
      <c r="AJ26" s="8">
        <f>AB26-D26</f>
        <v>-1.1883725888348073E-2</v>
      </c>
      <c r="AK26" s="8">
        <f t="shared" si="5"/>
        <v>-0.14444127523730665</v>
      </c>
    </row>
    <row r="27" spans="1:38" x14ac:dyDescent="0.25">
      <c r="A27" s="250" t="s">
        <v>18</v>
      </c>
      <c r="C27" s="8">
        <f>'Tav2'!C27/'Tav2'!C$36*100</f>
        <v>5.4624789290716933</v>
      </c>
      <c r="D27" s="8">
        <f>'Tav2'!D27/'Tav2'!D$36*100</f>
        <v>2.9846552842014265</v>
      </c>
      <c r="E27" s="8">
        <f>'Tav2'!E27/'Tav2'!E$36*100</f>
        <v>4.9819611998149185</v>
      </c>
      <c r="F27" s="8" t="e">
        <f>'Tav2'!F27/'Tav2'!F$36*100</f>
        <v>#DIV/0!</v>
      </c>
      <c r="G27" s="8">
        <f>'Tav2'!G27/'Tav2'!G$36*100</f>
        <v>5.8086391862227247</v>
      </c>
      <c r="H27" s="8">
        <f>'Tav2'!H27/'Tav2'!H$36*100</f>
        <v>3.3384948540027013</v>
      </c>
      <c r="I27" s="8">
        <f>'Tav2'!I27/'Tav2'!I$36*100</f>
        <v>5.3484298829258234</v>
      </c>
      <c r="J27" s="8" t="e">
        <f>'Tav2'!J27/'Tav2'!J$36*100</f>
        <v>#DIV/0!</v>
      </c>
      <c r="K27" s="8">
        <f>'Tav2'!K27/'Tav2'!K$36*100</f>
        <v>5.4844589064991212</v>
      </c>
      <c r="L27" s="8">
        <f>'Tav2'!L27/'Tav2'!L$36*100</f>
        <v>3.1085910956184089</v>
      </c>
      <c r="M27" s="8">
        <f>'Tav2'!M27/'Tav2'!M$36*100</f>
        <v>5.0533504851985098</v>
      </c>
      <c r="N27" s="8" t="e">
        <f>'Tav2'!N27/'Tav2'!N$36*100</f>
        <v>#DIV/0!</v>
      </c>
      <c r="O27" s="8">
        <f>'Tav2'!O27/'Tav2'!O$36*100</f>
        <v>5.4257730528068766</v>
      </c>
      <c r="P27" s="8">
        <f>'Tav2'!P27/'Tav2'!P$36*100</f>
        <v>2.6240505982031057</v>
      </c>
      <c r="Q27" s="8">
        <f>'Tav2'!Q27/'Tav2'!Q$36*100</f>
        <v>4.9017680553442524</v>
      </c>
      <c r="R27" s="8" t="e">
        <f>'Tav2'!R27/'Tav2'!R$36*100</f>
        <v>#DIV/0!</v>
      </c>
      <c r="S27" s="8">
        <f>'Tav2'!S27/'Tav2'!S$36*100</f>
        <v>6.1025076813037185</v>
      </c>
      <c r="T27" s="8">
        <f>'Tav2'!T27/'Tav2'!T$36*100</f>
        <v>3.0640976649705354</v>
      </c>
      <c r="U27" s="8">
        <f>'Tav2'!U27/'Tav2'!U$36*100</f>
        <v>5.5217589362425974</v>
      </c>
      <c r="V27" s="8" t="e">
        <f>'Tav2'!V27/'Tav2'!V$36*100</f>
        <v>#DIV/0!</v>
      </c>
      <c r="W27" s="13">
        <f>'Tav2'!W27/'Tav2'!W$36*100</f>
        <v>6.3512865095785243</v>
      </c>
      <c r="X27" s="13">
        <f>'Tav2'!X27/'Tav2'!X$36*100</f>
        <v>2.6251595518366191</v>
      </c>
      <c r="Y27" s="13">
        <f>'Tav2'!Y27/'Tav2'!Y$36*100</f>
        <v>5.7780329106906265</v>
      </c>
      <c r="AA27" s="8">
        <f>('Tav2'!AA27/'Tav2'!$AA$36)*100</f>
        <v>5.5513577872418374</v>
      </c>
      <c r="AB27" s="8">
        <f>('Tav2'!AB27/'Tav2'!$AB$36)*100</f>
        <v>1.7539719993707723</v>
      </c>
      <c r="AC27" s="8">
        <f>('Tav2'!AC27/'Tav2'!$AC$36)*100</f>
        <v>4.9668008194458571</v>
      </c>
      <c r="AE27" s="8">
        <f t="shared" si="0"/>
        <v>-0.79992872233668688</v>
      </c>
      <c r="AF27" s="8">
        <f t="shared" si="1"/>
        <v>-0.87118755246584678</v>
      </c>
      <c r="AG27" s="8">
        <f t="shared" si="2"/>
        <v>-0.81123209124476947</v>
      </c>
      <c r="AI27" s="8">
        <f t="shared" si="3"/>
        <v>8.8878858170144071E-2</v>
      </c>
      <c r="AJ27" s="8">
        <f t="shared" si="4"/>
        <v>-1.2306832848306541</v>
      </c>
      <c r="AK27" s="8">
        <f t="shared" si="5"/>
        <v>-1.5160380369061421E-2</v>
      </c>
    </row>
    <row r="28" spans="1:38" x14ac:dyDescent="0.25">
      <c r="A28" s="250" t="s">
        <v>19</v>
      </c>
      <c r="C28" s="8">
        <f>'Tav2'!C28/'Tav2'!C$36*100</f>
        <v>9.6832159462081702</v>
      </c>
      <c r="D28" s="8">
        <f>'Tav2'!D28/'Tav2'!D$36*100</f>
        <v>8.3362870110222609</v>
      </c>
      <c r="E28" s="8">
        <f>'Tav2'!E28/'Tav2'!E$36*100</f>
        <v>9.4220878067098965</v>
      </c>
      <c r="F28" s="8" t="e">
        <f>'Tav2'!F28/'Tav2'!F$36*100</f>
        <v>#DIV/0!</v>
      </c>
      <c r="G28" s="8">
        <f>'Tav2'!G28/'Tav2'!G$36*100</f>
        <v>9.3249311256212692</v>
      </c>
      <c r="H28" s="8">
        <f>'Tav2'!H28/'Tav2'!H$36*100</f>
        <v>8.4414147999813718</v>
      </c>
      <c r="I28" s="8">
        <f>'Tav2'!I28/'Tav2'!I$36*100</f>
        <v>9.160308655029743</v>
      </c>
      <c r="J28" s="8" t="e">
        <f>'Tav2'!J28/'Tav2'!J$36*100</f>
        <v>#DIV/0!</v>
      </c>
      <c r="K28" s="8">
        <f>'Tav2'!K28/'Tav2'!K$36*100</f>
        <v>9.5225674349452074</v>
      </c>
      <c r="L28" s="8">
        <f>'Tav2'!L28/'Tav2'!L$36*100</f>
        <v>8.5182897233375989</v>
      </c>
      <c r="M28" s="8">
        <f>'Tav2'!M28/'Tav2'!M$36*100</f>
        <v>9.3403381977731037</v>
      </c>
      <c r="N28" s="8" t="e">
        <f>'Tav2'!N28/'Tav2'!N$36*100</f>
        <v>#DIV/0!</v>
      </c>
      <c r="O28" s="8">
        <f>'Tav2'!O28/'Tav2'!O$36*100</f>
        <v>9.4141494001034527</v>
      </c>
      <c r="P28" s="8">
        <f>'Tav2'!P28/'Tav2'!P$36*100</f>
        <v>7.7752693970441724</v>
      </c>
      <c r="Q28" s="8">
        <f>'Tav2'!Q28/'Tav2'!Q$36*100</f>
        <v>9.1076303477135614</v>
      </c>
      <c r="R28" s="8" t="e">
        <f>'Tav2'!R28/'Tav2'!R$36*100</f>
        <v>#DIV/0!</v>
      </c>
      <c r="S28" s="8">
        <f>'Tav2'!S28/'Tav2'!S$36*100</f>
        <v>9.1389098132962001</v>
      </c>
      <c r="T28" s="8">
        <f>'Tav2'!T28/'Tav2'!T$36*100</f>
        <v>7.6808591943042179</v>
      </c>
      <c r="U28" s="8">
        <f>'Tav2'!U28/'Tav2'!U$36*100</f>
        <v>8.8602242301578613</v>
      </c>
      <c r="V28" s="8" t="e">
        <f>'Tav2'!V28/'Tav2'!V$36*100</f>
        <v>#DIV/0!</v>
      </c>
      <c r="W28" s="8">
        <f>'Tav2'!W28/'Tav2'!W$36*100</f>
        <v>9.550147302380056</v>
      </c>
      <c r="X28" s="8">
        <f>'Tav2'!X28/'Tav2'!X$36*100</f>
        <v>6.4076017586157992</v>
      </c>
      <c r="Y28" s="8">
        <f>'Tav2'!Y28/'Tav2'!Y$36*100</f>
        <v>9.0664827381485065</v>
      </c>
      <c r="AA28" s="8">
        <f>('Tav2'!AA28/'Tav2'!$AA$36)*100</f>
        <v>9.131290928241059</v>
      </c>
      <c r="AB28" s="8">
        <f>('Tav2'!AB28/'Tav2'!$AB$36)*100</f>
        <v>3.6857008022652198</v>
      </c>
      <c r="AC28" s="8">
        <f>('Tav2'!AC28/'Tav2'!$AC$36)*100</f>
        <v>8.2930148536669233</v>
      </c>
      <c r="AE28" s="8">
        <f t="shared" si="0"/>
        <v>-0.41885637413899701</v>
      </c>
      <c r="AF28" s="8">
        <f t="shared" si="1"/>
        <v>-2.7219009563505794</v>
      </c>
      <c r="AG28" s="8">
        <f t="shared" si="2"/>
        <v>-0.77346788448158321</v>
      </c>
      <c r="AI28" s="8">
        <f t="shared" si="3"/>
        <v>-0.55192501796711113</v>
      </c>
      <c r="AJ28" s="8">
        <f t="shared" si="4"/>
        <v>-4.6505862087570407</v>
      </c>
      <c r="AK28" s="8">
        <f t="shared" si="5"/>
        <v>-1.1290729530429733</v>
      </c>
    </row>
    <row r="29" spans="1:38" x14ac:dyDescent="0.25">
      <c r="A29" s="250" t="s">
        <v>20</v>
      </c>
      <c r="C29" s="8">
        <f>'Tav2'!C29/'Tav2'!C$36*100</f>
        <v>2.4148505718917717</v>
      </c>
      <c r="D29" s="8">
        <f>'Tav2'!D29/'Tav2'!D$36*100</f>
        <v>1.5984439161443702</v>
      </c>
      <c r="E29" s="8">
        <f>'Tav2'!E29/'Tav2'!E$36*100</f>
        <v>2.2565264915539522</v>
      </c>
      <c r="F29" s="8" t="e">
        <f>'Tav2'!F29/'Tav2'!F$36*100</f>
        <v>#DIV/0!</v>
      </c>
      <c r="G29" s="8">
        <f>'Tav2'!G29/'Tav2'!G$36*100</f>
        <v>2.3074083107750587</v>
      </c>
      <c r="H29" s="8">
        <f>'Tav2'!H29/'Tav2'!H$36*100</f>
        <v>1.6485819401108368</v>
      </c>
      <c r="I29" s="8">
        <f>'Tav2'!I29/'Tav2'!I$36*100</f>
        <v>2.184661601947802</v>
      </c>
      <c r="J29" s="8" t="e">
        <f>'Tav2'!J29/'Tav2'!J$36*100</f>
        <v>#DIV/0!</v>
      </c>
      <c r="K29" s="8">
        <f>'Tav2'!K29/'Tav2'!K$36*100</f>
        <v>2.3977593958976597</v>
      </c>
      <c r="L29" s="8">
        <f>'Tav2'!L29/'Tav2'!L$36*100</f>
        <v>1.6517377811116503</v>
      </c>
      <c r="M29" s="8">
        <f>'Tav2'!M29/'Tav2'!M$36*100</f>
        <v>2.2623915108942811</v>
      </c>
      <c r="N29" s="8" t="e">
        <f>'Tav2'!N29/'Tav2'!N$36*100</f>
        <v>#DIV/0!</v>
      </c>
      <c r="O29" s="8">
        <f>'Tav2'!O29/'Tav2'!O$36*100</f>
        <v>2.3615275599160608</v>
      </c>
      <c r="P29" s="8">
        <f>'Tav2'!P29/'Tav2'!P$36*100</f>
        <v>1.4907093436674557</v>
      </c>
      <c r="Q29" s="8">
        <f>'Tav2'!Q29/'Tav2'!Q$36*100</f>
        <v>2.1986587873701056</v>
      </c>
      <c r="R29" s="8" t="e">
        <f>'Tav2'!R29/'Tav2'!R$36*100</f>
        <v>#DIV/0!</v>
      </c>
      <c r="S29" s="8">
        <f>'Tav2'!S29/'Tav2'!S$36*100</f>
        <v>2.8888355547529034</v>
      </c>
      <c r="T29" s="8">
        <f>'Tav2'!T29/'Tav2'!T$36*100</f>
        <v>1.3615977152511012</v>
      </c>
      <c r="U29" s="8">
        <f>'Tav2'!U29/'Tav2'!U$36*100</f>
        <v>2.596925821065641</v>
      </c>
      <c r="V29" s="8" t="e">
        <f>'Tav2'!V29/'Tav2'!V$36*100</f>
        <v>#DIV/0!</v>
      </c>
      <c r="W29" s="8">
        <f>'Tav2'!W29/'Tav2'!W$36*100</f>
        <v>2.4432589168244601</v>
      </c>
      <c r="X29" s="8">
        <f>'Tav2'!X29/'Tav2'!X$36*100</f>
        <v>2.0536094171039569</v>
      </c>
      <c r="Y29" s="8">
        <f>'Tav2'!Y29/'Tav2'!Y$36*100</f>
        <v>2.3832857869383108</v>
      </c>
      <c r="AA29" s="8">
        <f>('Tav2'!AA29/'Tav2'!$AA$36)*100</f>
        <v>2.4837431881668728</v>
      </c>
      <c r="AB29" s="8">
        <f>('Tav2'!AB29/'Tav2'!$AB$36)*100</f>
        <v>1.8640868334119869</v>
      </c>
      <c r="AC29" s="8">
        <f>('Tav2'!AC29/'Tav2'!$AC$36)*100</f>
        <v>2.3883553450438537</v>
      </c>
      <c r="AE29" s="8">
        <f t="shared" si="0"/>
        <v>4.0484271342412725E-2</v>
      </c>
      <c r="AF29" s="8">
        <f t="shared" si="1"/>
        <v>-0.18952258369197006</v>
      </c>
      <c r="AG29" s="8">
        <f t="shared" si="2"/>
        <v>5.0695581055428818E-3</v>
      </c>
      <c r="AI29" s="8">
        <f t="shared" si="3"/>
        <v>6.8892616275101126E-2</v>
      </c>
      <c r="AJ29" s="8">
        <f t="shared" si="4"/>
        <v>0.26564291726761668</v>
      </c>
      <c r="AK29" s="8">
        <f t="shared" si="5"/>
        <v>0.13182885348990148</v>
      </c>
    </row>
    <row r="30" spans="1:38" s="178" customFormat="1" x14ac:dyDescent="0.25">
      <c r="A30" s="250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AA30" s="179"/>
      <c r="AB30" s="179"/>
      <c r="AC30" s="179"/>
      <c r="AE30" s="179"/>
      <c r="AF30" s="179"/>
      <c r="AG30" s="179"/>
      <c r="AI30" s="179"/>
      <c r="AJ30" s="179"/>
      <c r="AK30" s="179"/>
    </row>
    <row r="31" spans="1:38" s="43" customFormat="1" x14ac:dyDescent="0.25">
      <c r="A31" s="165" t="s">
        <v>38</v>
      </c>
      <c r="C31" s="36">
        <f>'Tav2'!C31/'Tav2'!C$36*100</f>
        <v>19.473957320516249</v>
      </c>
      <c r="D31" s="36">
        <f>'Tav2'!D31/'Tav2'!D$36*100</f>
        <v>26.111951588502269</v>
      </c>
      <c r="E31" s="36">
        <f>'Tav2'!E31/'Tav2'!E$36*100</f>
        <v>20.761217250189439</v>
      </c>
      <c r="F31" s="36" t="e">
        <f>'Tav2'!F31/'Tav2'!F$36*100</f>
        <v>#DIV/0!</v>
      </c>
      <c r="G31" s="36">
        <f>'Tav2'!G31/'Tav2'!G$36*100</f>
        <v>19.848483030979143</v>
      </c>
      <c r="H31" s="36">
        <f>'Tav2'!H31/'Tav2'!H$36*100</f>
        <v>28.945070553718622</v>
      </c>
      <c r="I31" s="36">
        <f>'Tav2'!I31/'Tav2'!I$36*100</f>
        <v>21.543166696491028</v>
      </c>
      <c r="J31" s="36" t="e">
        <f>'Tav2'!J31/'Tav2'!J$36*100</f>
        <v>#DIV/0!</v>
      </c>
      <c r="K31" s="36">
        <f>'Tav2'!K31/'Tav2'!K$36*100</f>
        <v>19.926769545782076</v>
      </c>
      <c r="L31" s="36">
        <f>'Tav2'!L31/'Tav2'!L$36*100</f>
        <v>29.512126961714397</v>
      </c>
      <c r="M31" s="36">
        <f>'Tav2'!M31/'Tav2'!M$36*100</f>
        <v>21.666061725363768</v>
      </c>
      <c r="N31" s="36" t="e">
        <f>'Tav2'!N31/'Tav2'!N$36*100</f>
        <v>#DIV/0!</v>
      </c>
      <c r="O31" s="36">
        <f>'Tav2'!O31/'Tav2'!O$36*100</f>
        <v>20.313847033739712</v>
      </c>
      <c r="P31" s="36">
        <f>'Tav2'!P31/'Tav2'!P$36*100</f>
        <v>28.995256418458837</v>
      </c>
      <c r="Q31" s="36">
        <f>'Tav2'!Q31/'Tav2'!Q$36*100</f>
        <v>21.937527457593507</v>
      </c>
      <c r="R31" s="36" t="e">
        <f>'Tav2'!R31/'Tav2'!R$36*100</f>
        <v>#DIV/0!</v>
      </c>
      <c r="S31" s="36">
        <f>'Tav2'!S31/'Tav2'!S$36*100</f>
        <v>19.579542187169547</v>
      </c>
      <c r="T31" s="36">
        <f>'Tav2'!T31/'Tav2'!T$36*100</f>
        <v>26.253494499306129</v>
      </c>
      <c r="U31" s="36">
        <f>'Tav2'!U31/'Tav2'!U$36*100</f>
        <v>20.855172997045759</v>
      </c>
      <c r="V31" s="36" t="e">
        <f>'Tav2'!V31/'Tav2'!V$36*100</f>
        <v>#DIV/0!</v>
      </c>
      <c r="W31" s="36">
        <f>'Tav2'!W31/'Tav2'!W$36*100</f>
        <v>18.85883220943251</v>
      </c>
      <c r="X31" s="36">
        <f>'Tav2'!X31/'Tav2'!X$36*100</f>
        <v>29.672386895475817</v>
      </c>
      <c r="Y31" s="36">
        <f>'Tav2'!Y31/'Tav2'!Y$36*100</f>
        <v>20.523017620904991</v>
      </c>
      <c r="AA31" s="36">
        <f>('Tav2'!AA31/'Tav2'!$AA$36)*100</f>
        <v>19.569137244126942</v>
      </c>
      <c r="AB31" s="36">
        <f>('Tav2'!AB31/'Tav2'!$AB$36)*100</f>
        <v>36.506213622778041</v>
      </c>
      <c r="AC31" s="36">
        <f>('Tav2'!AC31/'Tav2'!$AC$36)*100</f>
        <v>22.176374581680637</v>
      </c>
      <c r="AE31" s="36">
        <f t="shared" si="0"/>
        <v>0.71030503469443218</v>
      </c>
      <c r="AF31" s="36">
        <f t="shared" si="1"/>
        <v>6.833826727302224</v>
      </c>
      <c r="AG31" s="36">
        <f t="shared" si="2"/>
        <v>1.6533569607756462</v>
      </c>
      <c r="AI31" s="36">
        <f t="shared" si="3"/>
        <v>9.5179923610693606E-2</v>
      </c>
      <c r="AJ31" s="36">
        <f t="shared" si="4"/>
        <v>10.394262034275773</v>
      </c>
      <c r="AK31" s="36">
        <f t="shared" si="5"/>
        <v>1.4151573314911978</v>
      </c>
      <c r="AL31"/>
    </row>
    <row r="32" spans="1:38" s="43" customFormat="1" x14ac:dyDescent="0.25">
      <c r="A32" s="165" t="s">
        <v>39</v>
      </c>
      <c r="C32" s="36">
        <f>'Tav2'!C32/'Tav2'!C$36*100</f>
        <v>10.378491586707195</v>
      </c>
      <c r="D32" s="36">
        <f>'Tav2'!D32/'Tav2'!D$36*100</f>
        <v>7.0646207045601903</v>
      </c>
      <c r="E32" s="36">
        <f>'Tav2'!E32/'Tav2'!E$36*100</f>
        <v>9.735838871267342</v>
      </c>
      <c r="F32" s="36" t="e">
        <f>'Tav2'!F32/'Tav2'!F$36*100</f>
        <v>#DIV/0!</v>
      </c>
      <c r="G32" s="36">
        <f>'Tav2'!G32/'Tav2'!G$36*100</f>
        <v>10.085714780768221</v>
      </c>
      <c r="H32" s="36">
        <f>'Tav2'!H32/'Tav2'!H$36*100</f>
        <v>7.4203651096726126</v>
      </c>
      <c r="I32" s="36">
        <f>'Tav2'!I32/'Tav2'!I$36*100</f>
        <v>9.5891287490578208</v>
      </c>
      <c r="J32" s="36" t="e">
        <f>'Tav2'!J32/'Tav2'!J$36*100</f>
        <v>#DIV/0!</v>
      </c>
      <c r="K32" s="36">
        <f>'Tav2'!K32/'Tav2'!K$36*100</f>
        <v>9.8864373677466482</v>
      </c>
      <c r="L32" s="36">
        <f>'Tav2'!L32/'Tav2'!L$36*100</f>
        <v>7.1239465207607111</v>
      </c>
      <c r="M32" s="36">
        <f>'Tav2'!M32/'Tav2'!M$36*100</f>
        <v>9.3851750237528417</v>
      </c>
      <c r="N32" s="36" t="e">
        <f>'Tav2'!N32/'Tav2'!N$36*100</f>
        <v>#DIV/0!</v>
      </c>
      <c r="O32" s="36">
        <f>'Tav2'!O32/'Tav2'!O$36*100</f>
        <v>10.442783789125745</v>
      </c>
      <c r="P32" s="36">
        <f>'Tav2'!P32/'Tav2'!P$36*100</f>
        <v>7.1610715558764664</v>
      </c>
      <c r="Q32" s="36">
        <f>'Tav2'!Q32/'Tav2'!Q$36*100</f>
        <v>9.8290065009324898</v>
      </c>
      <c r="R32" s="36" t="e">
        <f>'Tav2'!R32/'Tav2'!R$36*100</f>
        <v>#DIV/0!</v>
      </c>
      <c r="S32" s="36">
        <f>'Tav2'!S32/'Tav2'!S$36*100</f>
        <v>10.147637865441144</v>
      </c>
      <c r="T32" s="36">
        <f>'Tav2'!T32/'Tav2'!T$36*100</f>
        <v>5.7983548198950148</v>
      </c>
      <c r="U32" s="36">
        <f>'Tav2'!U32/'Tav2'!U$36*100</f>
        <v>9.3163344346866719</v>
      </c>
      <c r="V32" s="36" t="e">
        <f>'Tav2'!V32/'Tav2'!V$36*100</f>
        <v>#DIV/0!</v>
      </c>
      <c r="W32" s="36">
        <f>'Tav2'!W32/'Tav2'!W$36*100</f>
        <v>10.238676290766128</v>
      </c>
      <c r="X32" s="36">
        <f>'Tav2'!X32/'Tav2'!X$36*100</f>
        <v>4.2008225783576796</v>
      </c>
      <c r="Y32" s="36">
        <f>'Tav2'!Y32/'Tav2'!Y$36*100</f>
        <v>9.3094168054497555</v>
      </c>
      <c r="AA32" s="36">
        <f>('Tav2'!AA32/'Tav2'!$AA$36)*100</f>
        <v>10.086092411961351</v>
      </c>
      <c r="AB32" s="36">
        <f>('Tav2'!AB32/'Tav2'!$AB$36)*100</f>
        <v>2.2557810287871636</v>
      </c>
      <c r="AC32" s="36">
        <f>('Tav2'!AC32/'Tav2'!$AC$36)*100</f>
        <v>8.8807202599754937</v>
      </c>
      <c r="AE32" s="36">
        <f t="shared" si="0"/>
        <v>-0.15258387880477642</v>
      </c>
      <c r="AF32" s="36">
        <f t="shared" si="1"/>
        <v>-1.945041549570516</v>
      </c>
      <c r="AG32" s="36">
        <f t="shared" si="2"/>
        <v>-0.42869654547426173</v>
      </c>
      <c r="AI32" s="36">
        <f t="shared" si="3"/>
        <v>-0.29239917474584409</v>
      </c>
      <c r="AJ32" s="36">
        <f t="shared" si="4"/>
        <v>-4.8088396757730267</v>
      </c>
      <c r="AK32" s="36">
        <f t="shared" si="5"/>
        <v>-0.8551186112918483</v>
      </c>
      <c r="AL32"/>
    </row>
    <row r="33" spans="1:38" s="43" customFormat="1" x14ac:dyDescent="0.25">
      <c r="A33" s="165" t="s">
        <v>23</v>
      </c>
      <c r="C33" s="36">
        <f>'Tav2'!C33/'Tav2'!C$36*100</f>
        <v>22.026698335019702</v>
      </c>
      <c r="D33" s="36">
        <f>'Tav2'!D33/'Tav2'!D$36*100</f>
        <v>35.247892803112165</v>
      </c>
      <c r="E33" s="36">
        <f>'Tav2'!E33/'Tav2'!E$36*100</f>
        <v>24.590606412156408</v>
      </c>
      <c r="F33" s="36" t="e">
        <f>'Tav2'!F33/'Tav2'!F$36*100</f>
        <v>#DIV/0!</v>
      </c>
      <c r="G33" s="36">
        <f>'Tav2'!G33/'Tav2'!G$36*100</f>
        <v>21.960763929151689</v>
      </c>
      <c r="H33" s="36">
        <f>'Tav2'!H33/'Tav2'!H$36*100</f>
        <v>30.847459600428444</v>
      </c>
      <c r="I33" s="36">
        <f>'Tav2'!I33/'Tav2'!I$36*100</f>
        <v>23.616447864304575</v>
      </c>
      <c r="J33" s="36" t="e">
        <f>'Tav2'!J33/'Tav2'!J$36*100</f>
        <v>#DIV/0!</v>
      </c>
      <c r="K33" s="36">
        <f>'Tav2'!K33/'Tav2'!K$36*100</f>
        <v>22.382891592191793</v>
      </c>
      <c r="L33" s="36">
        <f>'Tav2'!L33/'Tav2'!L$36*100</f>
        <v>31.322713968436073</v>
      </c>
      <c r="M33" s="36">
        <f>'Tav2'!M33/'Tav2'!M$36*100</f>
        <v>24.005049480640096</v>
      </c>
      <c r="N33" s="36" t="e">
        <f>'Tav2'!N33/'Tav2'!N$36*100</f>
        <v>#DIV/0!</v>
      </c>
      <c r="O33" s="36">
        <f>'Tav2'!O33/'Tav2'!O$36*100</f>
        <v>22.243272453541135</v>
      </c>
      <c r="P33" s="36">
        <f>'Tav2'!P33/'Tav2'!P$36*100</f>
        <v>35.517452541334968</v>
      </c>
      <c r="Q33" s="36">
        <f>'Tav2'!Q33/'Tav2'!Q$36*100</f>
        <v>24.72593689155255</v>
      </c>
      <c r="R33" s="36" t="e">
        <f>'Tav2'!R33/'Tav2'!R$36*100</f>
        <v>#DIV/0!</v>
      </c>
      <c r="S33" s="36">
        <f>'Tav2'!S33/'Tav2'!S$36*100</f>
        <v>21.994786456192212</v>
      </c>
      <c r="T33" s="36">
        <f>'Tav2'!T33/'Tav2'!T$36*100</f>
        <v>40.272721787574667</v>
      </c>
      <c r="U33" s="36">
        <f>'Tav2'!U33/'Tav2'!U$36*100</f>
        <v>25.488353140394683</v>
      </c>
      <c r="V33" s="36" t="e">
        <f>'Tav2'!V33/'Tav2'!V$36*100</f>
        <v>#DIV/0!</v>
      </c>
      <c r="W33" s="36">
        <f>'Tav2'!W33/'Tav2'!W$36*100</f>
        <v>21.699111026266774</v>
      </c>
      <c r="X33" s="36">
        <f>'Tav2'!X33/'Tav2'!X$36*100</f>
        <v>43.064813501630972</v>
      </c>
      <c r="Y33" s="36">
        <f>'Tav2'!Y33/'Tav2'!Y$36*100</f>
        <v>24.987285795669095</v>
      </c>
      <c r="AA33" s="36">
        <f>('Tav2'!AA33/'Tav2'!$AA$36)*100</f>
        <v>21.756079131748869</v>
      </c>
      <c r="AB33" s="36">
        <f>('Tav2'!AB33/'Tav2'!$AB$36)*100</f>
        <v>47.291175082586122</v>
      </c>
      <c r="AC33" s="36">
        <f>('Tav2'!AC33/'Tav2'!$AC$36)*100</f>
        <v>25.686867072515145</v>
      </c>
      <c r="AE33" s="36">
        <f t="shared" si="0"/>
        <v>5.696810548209541E-2</v>
      </c>
      <c r="AF33" s="36">
        <f t="shared" si="1"/>
        <v>4.2263615809551496</v>
      </c>
      <c r="AG33" s="36">
        <f t="shared" si="2"/>
        <v>0.69958127684605032</v>
      </c>
      <c r="AI33" s="36">
        <f t="shared" si="3"/>
        <v>-0.270619203270833</v>
      </c>
      <c r="AJ33" s="36">
        <f t="shared" si="4"/>
        <v>12.043282279473956</v>
      </c>
      <c r="AK33" s="36">
        <f t="shared" si="5"/>
        <v>1.0962606603587375</v>
      </c>
      <c r="AL33"/>
    </row>
    <row r="34" spans="1:38" s="43" customFormat="1" x14ac:dyDescent="0.25">
      <c r="A34" s="165" t="s">
        <v>24</v>
      </c>
      <c r="C34" s="36">
        <f>'Tav2'!C34/'Tav2'!C$36*100</f>
        <v>36.022786239656917</v>
      </c>
      <c r="D34" s="36">
        <f>'Tav2'!D34/'Tav2'!D$36*100</f>
        <v>21.640803976658741</v>
      </c>
      <c r="E34" s="36">
        <f>'Tav2'!E34/'Tav2'!E$36*100</f>
        <v>33.233723168122957</v>
      </c>
      <c r="F34" s="36" t="e">
        <f>'Tav2'!F34/'Tav2'!F$36*100</f>
        <v>#DIV/0!</v>
      </c>
      <c r="G34" s="36">
        <f>'Tav2'!G34/'Tav2'!G$36*100</f>
        <v>36.472698822704622</v>
      </c>
      <c r="H34" s="36">
        <f>'Tav2'!H34/'Tav2'!H$36*100</f>
        <v>22.697107996088111</v>
      </c>
      <c r="I34" s="36">
        <f>'Tav2'!I34/'Tav2'!I$36*100</f>
        <v>33.906286433169029</v>
      </c>
      <c r="J34" s="36" t="e">
        <f>'Tav2'!J34/'Tav2'!J$36*100</f>
        <v>#DIV/0!</v>
      </c>
      <c r="K34" s="36">
        <f>'Tav2'!K34/'Tav2'!K$36*100</f>
        <v>35.883574663436612</v>
      </c>
      <c r="L34" s="36">
        <f>'Tav2'!L34/'Tav2'!L$36*100</f>
        <v>21.871185044639574</v>
      </c>
      <c r="M34" s="36">
        <f>'Tav2'!M34/'Tav2'!M$36*100</f>
        <v>33.340984061575909</v>
      </c>
      <c r="N34" s="36" t="e">
        <f>'Tav2'!N34/'Tav2'!N$36*100</f>
        <v>#DIV/0!</v>
      </c>
      <c r="O34" s="36">
        <f>'Tav2'!O34/'Tav2'!O$36*100</f>
        <v>35.224419763573891</v>
      </c>
      <c r="P34" s="36">
        <f>'Tav2'!P34/'Tav2'!P$36*100</f>
        <v>19.060240743618102</v>
      </c>
      <c r="Q34" s="36">
        <f>'Tav2'!Q34/'Tav2'!Q$36*100</f>
        <v>32.201240014837786</v>
      </c>
      <c r="R34" s="36" t="e">
        <f>'Tav2'!R34/'Tav2'!R$36*100</f>
        <v>#DIV/0!</v>
      </c>
      <c r="S34" s="36">
        <f>'Tav2'!S34/'Tav2'!S$36*100</f>
        <v>36.250288123147996</v>
      </c>
      <c r="T34" s="36">
        <f>'Tav2'!T34/'Tav2'!T$36*100</f>
        <v>18.632971983668874</v>
      </c>
      <c r="U34" s="36">
        <f>'Tav2'!U34/'Tav2'!U$36*100</f>
        <v>32.882989376649384</v>
      </c>
      <c r="V34" s="36" t="e">
        <f>'Tav2'!V34/'Tav2'!V$36*100</f>
        <v>#DIV/0!</v>
      </c>
      <c r="W34" s="36">
        <f>'Tav2'!W34/'Tav2'!W$36*100</f>
        <v>37.209974254330071</v>
      </c>
      <c r="X34" s="36">
        <f>'Tav2'!X34/'Tav2'!X$36*100</f>
        <v>14.600765848815772</v>
      </c>
      <c r="Y34" s="36">
        <f>'Tav2'!Y34/'Tav2'!Y$36*100</f>
        <v>33.730511252889343</v>
      </c>
      <c r="AA34" s="36">
        <f>('Tav2'!AA34/'Tav2'!$AA$36)*100</f>
        <v>36.973657095754916</v>
      </c>
      <c r="AB34" s="36">
        <f>('Tav2'!AB34/'Tav2'!$AB$36)*100</f>
        <v>8.3970426301714642</v>
      </c>
      <c r="AC34" s="36">
        <f>('Tav2'!AC34/'Tav2'!$AC$36)*100</f>
        <v>32.57466788711794</v>
      </c>
      <c r="AE34" s="36">
        <f t="shared" si="0"/>
        <v>-0.23631715857515445</v>
      </c>
      <c r="AF34" s="36">
        <f t="shared" si="1"/>
        <v>-6.2037232186443081</v>
      </c>
      <c r="AG34" s="36">
        <f t="shared" si="2"/>
        <v>-1.1558433657714033</v>
      </c>
      <c r="AI34" s="36">
        <f t="shared" si="3"/>
        <v>0.95087085609799971</v>
      </c>
      <c r="AJ34" s="36">
        <f t="shared" si="4"/>
        <v>-13.243761346487277</v>
      </c>
      <c r="AK34" s="36">
        <f t="shared" si="5"/>
        <v>-0.65905528100501698</v>
      </c>
      <c r="AL34"/>
    </row>
    <row r="35" spans="1:38" s="43" customFormat="1" x14ac:dyDescent="0.25">
      <c r="A35" s="165" t="s">
        <v>25</v>
      </c>
      <c r="C35" s="36">
        <f>'Tav2'!C35/'Tav2'!C$36*100</f>
        <v>12.098066518099941</v>
      </c>
      <c r="D35" s="36">
        <f>'Tav2'!D35/'Tav2'!D$36*100</f>
        <v>9.9347309271666315</v>
      </c>
      <c r="E35" s="36">
        <f>'Tav2'!E35/'Tav2'!E$36*100</f>
        <v>11.678614298263849</v>
      </c>
      <c r="F35" s="36" t="e">
        <f>'Tav2'!F35/'Tav2'!F$36*100</f>
        <v>#DIV/0!</v>
      </c>
      <c r="G35" s="36">
        <f>'Tav2'!G35/'Tav2'!G$36*100</f>
        <v>11.632339436396327</v>
      </c>
      <c r="H35" s="36">
        <f>'Tav2'!H35/'Tav2'!H$36*100</f>
        <v>10.089996740092209</v>
      </c>
      <c r="I35" s="36">
        <f>'Tav2'!I35/'Tav2'!I$36*100</f>
        <v>11.344970256977545</v>
      </c>
      <c r="J35" s="36" t="e">
        <f>'Tav2'!J35/'Tav2'!J$36*100</f>
        <v>#DIV/0!</v>
      </c>
      <c r="K35" s="36">
        <f>'Tav2'!K35/'Tav2'!K$36*100</f>
        <v>11.920326830842868</v>
      </c>
      <c r="L35" s="36">
        <f>'Tav2'!L35/'Tav2'!L$36*100</f>
        <v>10.170027504449248</v>
      </c>
      <c r="M35" s="36">
        <f>'Tav2'!M35/'Tav2'!M$36*100</f>
        <v>11.602729708667384</v>
      </c>
      <c r="N35" s="36" t="e">
        <f>'Tav2'!N35/'Tav2'!N$36*100</f>
        <v>#DIV/0!</v>
      </c>
      <c r="O35" s="36">
        <f>'Tav2'!O35/'Tav2'!O$36*100</f>
        <v>11.775676960019513</v>
      </c>
      <c r="P35" s="36">
        <f>'Tav2'!P35/'Tav2'!P$36*100</f>
        <v>9.2659787407116294</v>
      </c>
      <c r="Q35" s="36">
        <f>'Tav2'!Q35/'Tav2'!Q$36*100</f>
        <v>11.306289135083668</v>
      </c>
      <c r="R35" s="36" t="e">
        <f>'Tav2'!R35/'Tav2'!R$36*100</f>
        <v>#DIV/0!</v>
      </c>
      <c r="S35" s="36">
        <f>'Tav2'!S35/'Tav2'!S$36*100</f>
        <v>12.027745368049104</v>
      </c>
      <c r="T35" s="36">
        <f>'Tav2'!T35/'Tav2'!T$36*100</f>
        <v>9.0424569095553196</v>
      </c>
      <c r="U35" s="36">
        <f>'Tav2'!U35/'Tav2'!U$36*100</f>
        <v>11.4571500512235</v>
      </c>
      <c r="V35" s="36" t="e">
        <f>'Tav2'!V35/'Tav2'!V$36*100</f>
        <v>#DIV/0!</v>
      </c>
      <c r="W35" s="36">
        <f>'Tav2'!W35/'Tav2'!W$36*100</f>
        <v>11.993406219204514</v>
      </c>
      <c r="X35" s="36">
        <f>'Tav2'!X35/'Tav2'!X$36*100</f>
        <v>8.4612111757197557</v>
      </c>
      <c r="Y35" s="36">
        <f>'Tav2'!Y35/'Tav2'!Y$36*100</f>
        <v>11.449768525086816</v>
      </c>
      <c r="AA35" s="36">
        <f>('Tav2'!AA35/'Tav2'!$AA$36)*100</f>
        <v>11.615034116407932</v>
      </c>
      <c r="AB35" s="36">
        <f>('Tav2'!AB35/'Tav2'!$AB$36)*100</f>
        <v>5.5497876356772062</v>
      </c>
      <c r="AC35" s="36">
        <f>('Tav2'!AC35/'Tav2'!$AC$36)*100</f>
        <v>10.681370198710777</v>
      </c>
      <c r="AE35" s="36">
        <f t="shared" si="0"/>
        <v>-0.37837210279658251</v>
      </c>
      <c r="AF35" s="36">
        <f t="shared" si="1"/>
        <v>-2.9114235400425494</v>
      </c>
      <c r="AG35" s="36">
        <f t="shared" si="2"/>
        <v>-0.76839832637603855</v>
      </c>
      <c r="AI35" s="36">
        <f t="shared" si="3"/>
        <v>-0.48303240169200912</v>
      </c>
      <c r="AJ35" s="36">
        <f t="shared" si="4"/>
        <v>-4.3849432914894253</v>
      </c>
      <c r="AK35" s="36">
        <f t="shared" si="5"/>
        <v>-0.99724409955307181</v>
      </c>
      <c r="AL35"/>
    </row>
    <row r="36" spans="1:38" s="43" customFormat="1" x14ac:dyDescent="0.25">
      <c r="A36" s="280" t="s">
        <v>109</v>
      </c>
      <c r="B36" s="280"/>
      <c r="C36" s="94">
        <f>'Tav2'!C36/'Tav2'!C$36*100</f>
        <v>100</v>
      </c>
      <c r="D36" s="94">
        <f>'Tav2'!D36/'Tav2'!D$36*100</f>
        <v>100</v>
      </c>
      <c r="E36" s="94">
        <f>'Tav2'!E36/'Tav2'!E$36*100</f>
        <v>100</v>
      </c>
      <c r="F36" s="94" t="e">
        <f>'Tav2'!F36/'Tav2'!F$36*100</f>
        <v>#DIV/0!</v>
      </c>
      <c r="G36" s="94">
        <f>'Tav2'!G36/'Tav2'!G$36*100</f>
        <v>100</v>
      </c>
      <c r="H36" s="94">
        <f>'Tav2'!H36/'Tav2'!H$36*100</f>
        <v>100</v>
      </c>
      <c r="I36" s="94">
        <f>'Tav2'!I36/'Tav2'!I$36*100</f>
        <v>100</v>
      </c>
      <c r="J36" s="94" t="e">
        <f>'Tav2'!J36/'Tav2'!J$36*100</f>
        <v>#DIV/0!</v>
      </c>
      <c r="K36" s="94">
        <f>'Tav2'!K36/'Tav2'!K$36*100</f>
        <v>100</v>
      </c>
      <c r="L36" s="94">
        <f>'Tav2'!L36/'Tav2'!L$36*100</f>
        <v>100</v>
      </c>
      <c r="M36" s="94">
        <f>'Tav2'!M36/'Tav2'!M$36*100</f>
        <v>100</v>
      </c>
      <c r="N36" s="94" t="e">
        <f>'Tav2'!N36/'Tav2'!N$36*100</f>
        <v>#DIV/0!</v>
      </c>
      <c r="O36" s="94">
        <f>'Tav2'!O36/'Tav2'!O$36*100</f>
        <v>100</v>
      </c>
      <c r="P36" s="94">
        <f>'Tav2'!P36/'Tav2'!P$36*100</f>
        <v>100</v>
      </c>
      <c r="Q36" s="94">
        <f>'Tav2'!Q36/'Tav2'!Q$36*100</f>
        <v>100</v>
      </c>
      <c r="R36" s="94" t="e">
        <f>'Tav2'!R36/'Tav2'!R$36*100</f>
        <v>#DIV/0!</v>
      </c>
      <c r="S36" s="94">
        <f>'Tav2'!S36/'Tav2'!S$36*100</f>
        <v>100</v>
      </c>
      <c r="T36" s="94">
        <f>'Tav2'!T36/'Tav2'!T$36*100</f>
        <v>100</v>
      </c>
      <c r="U36" s="94">
        <f>'Tav2'!U36/'Tav2'!U$36*100</f>
        <v>100</v>
      </c>
      <c r="V36" s="94" t="e">
        <f>'Tav2'!V36/'Tav2'!V$36*100</f>
        <v>#DIV/0!</v>
      </c>
      <c r="W36" s="94">
        <f>'Tav2'!W36/'Tav2'!W$36*100</f>
        <v>100</v>
      </c>
      <c r="X36" s="94">
        <f>'Tav2'!X36/'Tav2'!X$36*100</f>
        <v>100</v>
      </c>
      <c r="Y36" s="94">
        <f>'Tav2'!Y36/'Tav2'!Y$36*100</f>
        <v>100</v>
      </c>
      <c r="Z36" s="280"/>
      <c r="AA36" s="94">
        <f>('Tav2'!AA36/'Tav2'!$AA$36)*100</f>
        <v>100</v>
      </c>
      <c r="AB36" s="94">
        <f>('Tav2'!AB36/'Tav2'!$AB$36)*100</f>
        <v>100</v>
      </c>
      <c r="AC36" s="94">
        <f>('Tav2'!AC36/'Tav2'!$AC$36)*100</f>
        <v>100</v>
      </c>
      <c r="AD36" s="280"/>
      <c r="AE36" s="94">
        <f t="shared" si="0"/>
        <v>0</v>
      </c>
      <c r="AF36" s="94">
        <f t="shared" si="1"/>
        <v>0</v>
      </c>
      <c r="AG36" s="94">
        <f t="shared" si="2"/>
        <v>0</v>
      </c>
      <c r="AH36" s="280"/>
      <c r="AI36" s="94">
        <f t="shared" si="3"/>
        <v>0</v>
      </c>
      <c r="AJ36" s="94">
        <f t="shared" si="4"/>
        <v>0</v>
      </c>
      <c r="AK36" s="94">
        <f t="shared" si="5"/>
        <v>0</v>
      </c>
      <c r="AL36"/>
    </row>
    <row r="37" spans="1:38" s="280" customFormat="1" x14ac:dyDescent="0.25">
      <c r="A37" s="82"/>
      <c r="B37" s="82"/>
      <c r="C37" s="83"/>
      <c r="D37" s="83"/>
      <c r="E37" s="83"/>
      <c r="F37" s="84"/>
      <c r="G37" s="83"/>
      <c r="H37" s="83"/>
      <c r="I37" s="83"/>
      <c r="J37" s="84"/>
      <c r="K37" s="83"/>
      <c r="L37" s="83"/>
      <c r="M37" s="83"/>
      <c r="N37" s="84"/>
      <c r="O37" s="83"/>
      <c r="P37" s="83"/>
      <c r="Q37" s="83"/>
      <c r="R37" s="83"/>
      <c r="S37" s="83"/>
      <c r="T37" s="83"/>
      <c r="U37" s="83"/>
      <c r="V37" s="84"/>
      <c r="W37" s="83"/>
      <c r="X37" s="83"/>
      <c r="Y37" s="83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J37" s="85"/>
      <c r="AK37" s="85"/>
      <c r="AL37" s="367"/>
    </row>
    <row r="38" spans="1:38" x14ac:dyDescent="0.25">
      <c r="O38" s="7"/>
      <c r="Q38" s="7"/>
    </row>
    <row r="39" spans="1:38" customFormat="1" x14ac:dyDescent="0.25"/>
    <row r="40" spans="1:38" customFormat="1" x14ac:dyDescent="0.25"/>
  </sheetData>
  <mergeCells count="11">
    <mergeCell ref="A4:A6"/>
    <mergeCell ref="C4:AC4"/>
    <mergeCell ref="AI4:AK5"/>
    <mergeCell ref="C5:E5"/>
    <mergeCell ref="G5:I5"/>
    <mergeCell ref="K5:M5"/>
    <mergeCell ref="O5:Q5"/>
    <mergeCell ref="S5:U5"/>
    <mergeCell ref="W5:Y5"/>
    <mergeCell ref="AA5:AC5"/>
    <mergeCell ref="AE4:AG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22"/>
  <sheetViews>
    <sheetView zoomScale="96" zoomScaleNormal="96" workbookViewId="0"/>
  </sheetViews>
  <sheetFormatPr defaultColWidth="8.85546875" defaultRowHeight="15" x14ac:dyDescent="0.25"/>
  <cols>
    <col min="1" max="1" width="13.5703125" style="365" customWidth="1"/>
    <col min="2" max="2" width="10.7109375" style="365" customWidth="1"/>
    <col min="3" max="3" width="11.140625" style="365" customWidth="1"/>
    <col min="4" max="4" width="10.7109375" style="365" customWidth="1"/>
    <col min="5" max="5" width="10.28515625" style="365" customWidth="1"/>
    <col min="6" max="6" width="8.85546875" style="365"/>
    <col min="7" max="7" width="11.42578125" style="365" bestFit="1" customWidth="1"/>
    <col min="8" max="13" width="8.85546875" style="365"/>
    <col min="14" max="14" width="14.7109375" style="365" customWidth="1"/>
    <col min="15" max="16384" width="8.85546875" style="365"/>
  </cols>
  <sheetData>
    <row r="1" spans="1:35" x14ac:dyDescent="0.25">
      <c r="A1" s="365" t="s">
        <v>572</v>
      </c>
    </row>
    <row r="2" spans="1:35" x14ac:dyDescent="0.25">
      <c r="A2" s="357" t="s">
        <v>320</v>
      </c>
    </row>
    <row r="3" spans="1:35" x14ac:dyDescent="0.25">
      <c r="F3" s="366"/>
      <c r="G3" s="366"/>
      <c r="M3" s="367"/>
      <c r="N3" s="367"/>
    </row>
    <row r="4" spans="1:35" x14ac:dyDescent="0.25">
      <c r="A4" s="552" t="s">
        <v>182</v>
      </c>
      <c r="B4" s="518" t="s">
        <v>168</v>
      </c>
      <c r="C4" s="518"/>
      <c r="D4" s="518"/>
      <c r="E4" s="518"/>
      <c r="F4" s="555" t="s">
        <v>0</v>
      </c>
      <c r="G4" s="555"/>
      <c r="M4" s="367"/>
      <c r="N4" s="367"/>
    </row>
    <row r="5" spans="1:35" x14ac:dyDescent="0.25">
      <c r="A5" s="553"/>
      <c r="B5" s="518" t="s">
        <v>319</v>
      </c>
      <c r="C5" s="518"/>
      <c r="D5" s="518"/>
      <c r="E5" s="518"/>
      <c r="F5" s="555"/>
      <c r="G5" s="555"/>
      <c r="M5" s="367"/>
      <c r="N5" s="367"/>
    </row>
    <row r="6" spans="1:35" x14ac:dyDescent="0.25">
      <c r="A6" s="554"/>
      <c r="B6" s="500">
        <v>1</v>
      </c>
      <c r="C6" s="500"/>
      <c r="D6" s="500" t="s">
        <v>318</v>
      </c>
      <c r="E6" s="500"/>
      <c r="F6" s="528"/>
      <c r="G6" s="528"/>
      <c r="M6" s="367"/>
      <c r="N6" s="367"/>
    </row>
    <row r="7" spans="1:35" x14ac:dyDescent="0.25">
      <c r="A7" s="345"/>
      <c r="B7" s="342" t="s">
        <v>185</v>
      </c>
      <c r="C7" s="342" t="s">
        <v>186</v>
      </c>
      <c r="D7" s="342" t="s">
        <v>185</v>
      </c>
      <c r="E7" s="342" t="s">
        <v>186</v>
      </c>
      <c r="F7" s="342" t="s">
        <v>185</v>
      </c>
      <c r="G7" s="342" t="s">
        <v>186</v>
      </c>
      <c r="M7" s="367"/>
      <c r="N7" s="348"/>
    </row>
    <row r="8" spans="1:35" x14ac:dyDescent="0.25">
      <c r="A8" s="352">
        <v>2013</v>
      </c>
      <c r="B8" s="237">
        <v>183200</v>
      </c>
      <c r="C8" s="405">
        <f>B8/$F8*100</f>
        <v>95.779831862478559</v>
      </c>
      <c r="D8" s="237">
        <v>8072</v>
      </c>
      <c r="E8" s="405">
        <f t="shared" ref="E8:E14" si="0">D8/$F8*100</f>
        <v>4.2201681375214362</v>
      </c>
      <c r="F8" s="237">
        <f t="shared" ref="F8:F14" si="1">B8+D8</f>
        <v>191272</v>
      </c>
      <c r="G8" s="322">
        <f t="shared" ref="G8:G14" si="2">F8/$F8*100</f>
        <v>100</v>
      </c>
      <c r="AI8" s="372"/>
    </row>
    <row r="9" spans="1:35" ht="15" customHeight="1" x14ac:dyDescent="0.25">
      <c r="A9" s="352">
        <v>2014</v>
      </c>
      <c r="B9" s="237">
        <v>155183</v>
      </c>
      <c r="C9" s="405">
        <f t="shared" ref="C9:C14" si="3">B9/F9*100</f>
        <v>96.563289485146782</v>
      </c>
      <c r="D9" s="237">
        <v>5523</v>
      </c>
      <c r="E9" s="405">
        <f t="shared" si="0"/>
        <v>3.4367105148532104</v>
      </c>
      <c r="F9" s="237">
        <f t="shared" si="1"/>
        <v>160706</v>
      </c>
      <c r="G9" s="322">
        <f t="shared" si="2"/>
        <v>100</v>
      </c>
      <c r="AI9" s="372"/>
    </row>
    <row r="10" spans="1:35" x14ac:dyDescent="0.25">
      <c r="A10" s="352">
        <v>2015</v>
      </c>
      <c r="B10" s="237">
        <v>136909</v>
      </c>
      <c r="C10" s="405">
        <f t="shared" si="3"/>
        <v>96.856097854308004</v>
      </c>
      <c r="D10" s="237">
        <v>4444</v>
      </c>
      <c r="E10" s="405">
        <f t="shared" si="0"/>
        <v>3.1439021456919911</v>
      </c>
      <c r="F10" s="237">
        <f t="shared" si="1"/>
        <v>141353</v>
      </c>
      <c r="G10" s="322">
        <f t="shared" si="2"/>
        <v>100</v>
      </c>
      <c r="AI10" s="372"/>
    </row>
    <row r="11" spans="1:35" x14ac:dyDescent="0.25">
      <c r="A11" s="352">
        <v>2016</v>
      </c>
      <c r="B11" s="237">
        <v>116655</v>
      </c>
      <c r="C11" s="405">
        <f t="shared" si="3"/>
        <v>96.797079201759118</v>
      </c>
      <c r="D11" s="237">
        <v>3860</v>
      </c>
      <c r="E11" s="405">
        <f t="shared" si="0"/>
        <v>3.2029207982408834</v>
      </c>
      <c r="F11" s="237">
        <f t="shared" si="1"/>
        <v>120515</v>
      </c>
      <c r="G11" s="322">
        <f t="shared" si="2"/>
        <v>100</v>
      </c>
      <c r="AI11" s="372"/>
    </row>
    <row r="12" spans="1:35" x14ac:dyDescent="0.25">
      <c r="A12" s="352">
        <v>2017</v>
      </c>
      <c r="B12" s="237">
        <v>106411</v>
      </c>
      <c r="C12" s="405">
        <f t="shared" si="3"/>
        <v>96.77422288510158</v>
      </c>
      <c r="D12" s="237">
        <v>3547</v>
      </c>
      <c r="E12" s="405">
        <f t="shared" si="0"/>
        <v>3.2257771148984156</v>
      </c>
      <c r="F12" s="237">
        <f t="shared" si="1"/>
        <v>109958</v>
      </c>
      <c r="G12" s="322">
        <f t="shared" si="2"/>
        <v>100</v>
      </c>
      <c r="AI12" s="372"/>
    </row>
    <row r="13" spans="1:35" x14ac:dyDescent="0.25">
      <c r="A13" s="352">
        <v>2018</v>
      </c>
      <c r="B13" s="237">
        <v>99845</v>
      </c>
      <c r="C13" s="405">
        <f t="shared" si="3"/>
        <v>97.303434296183681</v>
      </c>
      <c r="D13" s="237">
        <v>2767</v>
      </c>
      <c r="E13" s="405">
        <f t="shared" si="0"/>
        <v>2.6965657038163178</v>
      </c>
      <c r="F13" s="237">
        <f t="shared" si="1"/>
        <v>102612</v>
      </c>
      <c r="G13" s="322">
        <f t="shared" si="2"/>
        <v>100</v>
      </c>
      <c r="AI13" s="372"/>
    </row>
    <row r="14" spans="1:35" x14ac:dyDescent="0.25">
      <c r="A14" s="352">
        <v>2019</v>
      </c>
      <c r="B14" s="237">
        <v>94562</v>
      </c>
      <c r="C14" s="405">
        <f t="shared" si="3"/>
        <v>98.225823205567679</v>
      </c>
      <c r="D14" s="237">
        <v>1708</v>
      </c>
      <c r="E14" s="405">
        <f t="shared" si="0"/>
        <v>1.7741767944323257</v>
      </c>
      <c r="F14" s="237">
        <f t="shared" si="1"/>
        <v>96270</v>
      </c>
      <c r="G14" s="322">
        <f t="shared" si="2"/>
        <v>100</v>
      </c>
      <c r="AI14" s="372"/>
    </row>
    <row r="15" spans="1:35" x14ac:dyDescent="0.25">
      <c r="A15" s="352"/>
      <c r="B15" s="237"/>
      <c r="C15" s="405"/>
      <c r="D15" s="237"/>
      <c r="E15" s="405"/>
      <c r="F15" s="237"/>
      <c r="G15" s="322"/>
      <c r="AI15" s="372"/>
    </row>
    <row r="16" spans="1:35" x14ac:dyDescent="0.25">
      <c r="A16" s="352" t="s">
        <v>317</v>
      </c>
      <c r="B16" s="405">
        <f>(B14-B13)/B13*100</f>
        <v>-5.2912013621112726</v>
      </c>
      <c r="C16" s="405">
        <f>C14-C13</f>
        <v>0.9223889093839972</v>
      </c>
      <c r="D16" s="405">
        <f>(D14-D13)/D13*100</f>
        <v>-38.272497289483191</v>
      </c>
      <c r="E16" s="375">
        <f>E14-E13</f>
        <v>-0.92238890938399209</v>
      </c>
      <c r="F16" s="405">
        <f>(F14-F13)/F13*100</f>
        <v>-6.1805636767629517</v>
      </c>
      <c r="G16" s="375">
        <f>G14-G13</f>
        <v>0</v>
      </c>
      <c r="AI16" s="372"/>
    </row>
    <row r="17" spans="1:35" x14ac:dyDescent="0.25">
      <c r="A17" s="352" t="s">
        <v>316</v>
      </c>
      <c r="B17" s="405">
        <f>(B14-B8)/B8*100</f>
        <v>-48.383187772925766</v>
      </c>
      <c r="C17" s="405">
        <f>C14-C8</f>
        <v>2.4459913430891191</v>
      </c>
      <c r="D17" s="405">
        <f>(D14-D8)/D8*100</f>
        <v>-78.840436075322089</v>
      </c>
      <c r="E17" s="375">
        <f>E14-E8</f>
        <v>-2.4459913430891103</v>
      </c>
      <c r="F17" s="405">
        <f>(F14-F8)/F8*100</f>
        <v>-49.668534861349286</v>
      </c>
      <c r="G17" s="375">
        <f>G14-G8</f>
        <v>0</v>
      </c>
      <c r="AI17" s="372"/>
    </row>
    <row r="18" spans="1:35" s="367" customFormat="1" ht="6.75" customHeight="1" x14ac:dyDescent="0.25">
      <c r="A18" s="366"/>
      <c r="B18" s="366"/>
      <c r="C18" s="366"/>
      <c r="D18" s="366"/>
      <c r="E18" s="366"/>
      <c r="F18" s="366"/>
      <c r="G18" s="366"/>
      <c r="I18" s="365"/>
      <c r="J18" s="365"/>
      <c r="K18" s="365"/>
      <c r="L18" s="365"/>
      <c r="M18" s="365"/>
      <c r="N18" s="365"/>
      <c r="O18" s="365"/>
    </row>
    <row r="19" spans="1:35" s="367" customFormat="1" ht="12.75" customHeight="1" x14ac:dyDescent="0.25">
      <c r="B19" s="365"/>
      <c r="C19" s="365"/>
      <c r="D19" s="365"/>
      <c r="E19" s="365"/>
      <c r="I19" s="365"/>
      <c r="J19" s="365"/>
      <c r="K19" s="365"/>
      <c r="L19" s="365"/>
      <c r="M19" s="365"/>
      <c r="N19" s="365"/>
      <c r="O19" s="365"/>
    </row>
    <row r="20" spans="1:35" s="367" customFormat="1" ht="12.75" customHeight="1" x14ac:dyDescent="0.25">
      <c r="A20" s="365"/>
      <c r="I20" s="365"/>
      <c r="J20" s="365"/>
      <c r="K20" s="365"/>
      <c r="L20" s="365"/>
      <c r="M20" s="365"/>
      <c r="N20" s="365"/>
      <c r="O20" s="365"/>
    </row>
    <row r="21" spans="1:35" s="367" customFormat="1" ht="6.75" customHeight="1" x14ac:dyDescent="0.25">
      <c r="I21" s="365"/>
      <c r="J21" s="365"/>
      <c r="K21" s="365"/>
      <c r="L21" s="365"/>
      <c r="M21" s="365"/>
      <c r="N21" s="365"/>
      <c r="O21" s="365"/>
    </row>
    <row r="22" spans="1:35" s="367" customFormat="1" ht="15" customHeight="1" x14ac:dyDescent="0.25">
      <c r="N22" s="365"/>
    </row>
  </sheetData>
  <mergeCells count="6">
    <mergeCell ref="A4:A6"/>
    <mergeCell ref="B6:C6"/>
    <mergeCell ref="D6:E6"/>
    <mergeCell ref="F4:G6"/>
    <mergeCell ref="B5:E5"/>
    <mergeCell ref="B4:E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I43"/>
  <sheetViews>
    <sheetView zoomScaleNormal="100" workbookViewId="0"/>
  </sheetViews>
  <sheetFormatPr defaultRowHeight="15" x14ac:dyDescent="0.25"/>
  <cols>
    <col min="1" max="1" width="35" customWidth="1"/>
    <col min="2" max="10" width="10.5703125" bestFit="1" customWidth="1"/>
  </cols>
  <sheetData>
    <row r="1" spans="1:35" x14ac:dyDescent="0.25">
      <c r="A1" s="452" t="s">
        <v>608</v>
      </c>
    </row>
    <row r="2" spans="1:35" s="452" customFormat="1" x14ac:dyDescent="0.25">
      <c r="A2" s="357" t="s">
        <v>74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452" customFormat="1" x14ac:dyDescent="0.25">
      <c r="A3" s="366"/>
      <c r="B3" s="366"/>
      <c r="C3" s="366"/>
      <c r="D3" s="366"/>
      <c r="E3" s="366"/>
      <c r="F3" s="366"/>
      <c r="G3" s="366"/>
      <c r="H3" s="366"/>
      <c r="I3"/>
      <c r="J3"/>
      <c r="K3"/>
      <c r="L3"/>
      <c r="M3"/>
      <c r="N3"/>
      <c r="O3"/>
      <c r="P3"/>
    </row>
    <row r="4" spans="1:35" s="452" customFormat="1" x14ac:dyDescent="0.25">
      <c r="A4" s="504" t="s">
        <v>179</v>
      </c>
      <c r="B4" s="492" t="s">
        <v>322</v>
      </c>
      <c r="C4" s="492"/>
      <c r="D4" s="492"/>
      <c r="E4" s="492"/>
      <c r="F4" s="492"/>
      <c r="G4" s="492"/>
      <c r="H4" s="492"/>
      <c r="I4"/>
      <c r="J4"/>
      <c r="K4"/>
      <c r="L4"/>
      <c r="M4"/>
      <c r="N4"/>
      <c r="O4"/>
      <c r="P4"/>
    </row>
    <row r="5" spans="1:35" s="452" customFormat="1" x14ac:dyDescent="0.25">
      <c r="A5" s="547"/>
      <c r="B5" s="492" t="s">
        <v>182</v>
      </c>
      <c r="C5" s="492"/>
      <c r="D5" s="492"/>
      <c r="E5" s="492"/>
      <c r="F5" s="492"/>
      <c r="G5" s="492"/>
      <c r="H5" s="492"/>
      <c r="I5"/>
      <c r="J5"/>
      <c r="K5"/>
      <c r="L5"/>
      <c r="M5"/>
      <c r="N5"/>
      <c r="O5"/>
      <c r="P5"/>
    </row>
    <row r="6" spans="1:35" s="452" customFormat="1" x14ac:dyDescent="0.25">
      <c r="A6" s="505"/>
      <c r="B6" s="105">
        <v>2013</v>
      </c>
      <c r="C6" s="105">
        <v>2014</v>
      </c>
      <c r="D6" s="105">
        <v>2015</v>
      </c>
      <c r="E6" s="105">
        <v>2016</v>
      </c>
      <c r="F6" s="105">
        <v>2017</v>
      </c>
      <c r="G6" s="105">
        <v>2018</v>
      </c>
      <c r="H6" s="105">
        <v>2019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452" customFormat="1" ht="5.25" customHeight="1" x14ac:dyDescent="0.25">
      <c r="A7" s="388"/>
      <c r="B7" s="367"/>
      <c r="C7" s="367"/>
      <c r="D7" s="367"/>
      <c r="E7" s="367"/>
      <c r="F7" s="367"/>
      <c r="G7" s="367"/>
      <c r="H7" s="367"/>
      <c r="I7"/>
      <c r="J7"/>
      <c r="K7"/>
      <c r="L7"/>
      <c r="M7"/>
      <c r="N7"/>
      <c r="O7"/>
      <c r="P7"/>
    </row>
    <row r="8" spans="1:35" x14ac:dyDescent="0.25">
      <c r="A8" s="452" t="s">
        <v>297</v>
      </c>
      <c r="B8" s="28">
        <v>2376</v>
      </c>
      <c r="C8" s="28">
        <v>2008</v>
      </c>
      <c r="D8" s="28">
        <v>1500</v>
      </c>
      <c r="E8" s="28">
        <v>1024</v>
      </c>
      <c r="F8" s="28">
        <v>794</v>
      </c>
      <c r="G8" s="28">
        <v>619</v>
      </c>
      <c r="H8" s="28">
        <v>559</v>
      </c>
    </row>
    <row r="9" spans="1:35" x14ac:dyDescent="0.25">
      <c r="A9" s="452" t="s">
        <v>296</v>
      </c>
      <c r="B9" s="28">
        <v>33</v>
      </c>
      <c r="C9" s="28">
        <v>41</v>
      </c>
      <c r="D9" s="28">
        <v>31</v>
      </c>
      <c r="E9" s="28">
        <v>22</v>
      </c>
      <c r="F9" s="28">
        <v>19</v>
      </c>
      <c r="G9" s="28">
        <v>12</v>
      </c>
      <c r="H9" s="28">
        <v>16</v>
      </c>
    </row>
    <row r="10" spans="1:35" x14ac:dyDescent="0.25">
      <c r="A10" s="452" t="s">
        <v>5</v>
      </c>
      <c r="B10" s="28">
        <v>799</v>
      </c>
      <c r="C10" s="28">
        <v>667</v>
      </c>
      <c r="D10" s="28">
        <v>512</v>
      </c>
      <c r="E10" s="28">
        <v>450</v>
      </c>
      <c r="F10" s="28">
        <v>307</v>
      </c>
      <c r="G10" s="28">
        <v>263</v>
      </c>
      <c r="H10" s="28">
        <v>240</v>
      </c>
    </row>
    <row r="11" spans="1:35" x14ac:dyDescent="0.25">
      <c r="A11" s="452" t="s">
        <v>6</v>
      </c>
      <c r="B11" s="28">
        <v>6929</v>
      </c>
      <c r="C11" s="28">
        <v>5566</v>
      </c>
      <c r="D11" s="28">
        <v>4441</v>
      </c>
      <c r="E11" s="28">
        <v>3531</v>
      </c>
      <c r="F11" s="28">
        <v>2939</v>
      </c>
      <c r="G11" s="28">
        <v>2173</v>
      </c>
      <c r="H11" s="28">
        <v>1915</v>
      </c>
    </row>
    <row r="12" spans="1:35" x14ac:dyDescent="0.25">
      <c r="A12" s="452" t="s">
        <v>118</v>
      </c>
      <c r="B12" s="28">
        <v>293</v>
      </c>
      <c r="C12" s="28">
        <v>231</v>
      </c>
      <c r="D12" s="28">
        <v>187</v>
      </c>
      <c r="E12" s="28">
        <v>160</v>
      </c>
      <c r="F12" s="28">
        <v>125</v>
      </c>
      <c r="G12" s="28">
        <v>88</v>
      </c>
      <c r="H12" s="28">
        <v>65</v>
      </c>
    </row>
    <row r="13" spans="1:35" x14ac:dyDescent="0.25">
      <c r="A13" s="342" t="s">
        <v>171</v>
      </c>
      <c r="B13" s="28">
        <v>86</v>
      </c>
      <c r="C13" s="28">
        <v>69</v>
      </c>
      <c r="D13" s="28">
        <v>64</v>
      </c>
      <c r="E13" s="28">
        <v>50</v>
      </c>
      <c r="F13" s="28">
        <v>50</v>
      </c>
      <c r="G13" s="28">
        <v>35</v>
      </c>
      <c r="H13" s="28">
        <v>25</v>
      </c>
    </row>
    <row r="14" spans="1:35" x14ac:dyDescent="0.25">
      <c r="A14" s="342" t="s">
        <v>4</v>
      </c>
      <c r="B14" s="28">
        <v>207</v>
      </c>
      <c r="C14" s="28">
        <v>162</v>
      </c>
      <c r="D14" s="28">
        <v>123</v>
      </c>
      <c r="E14" s="28">
        <v>110</v>
      </c>
      <c r="F14" s="28">
        <v>75</v>
      </c>
      <c r="G14" s="28">
        <v>53</v>
      </c>
      <c r="H14" s="28">
        <v>40</v>
      </c>
    </row>
    <row r="15" spans="1:35" x14ac:dyDescent="0.25">
      <c r="A15" s="452" t="s">
        <v>7</v>
      </c>
      <c r="B15" s="28">
        <v>2557</v>
      </c>
      <c r="C15" s="28">
        <v>2010</v>
      </c>
      <c r="D15" s="28">
        <v>1519</v>
      </c>
      <c r="E15" s="28">
        <v>1204</v>
      </c>
      <c r="F15" s="28">
        <v>973</v>
      </c>
      <c r="G15" s="28">
        <v>697</v>
      </c>
      <c r="H15" s="28">
        <v>594</v>
      </c>
    </row>
    <row r="16" spans="1:35" x14ac:dyDescent="0.25">
      <c r="A16" s="452" t="s">
        <v>295</v>
      </c>
      <c r="B16" s="28">
        <v>463</v>
      </c>
      <c r="C16" s="28">
        <v>384</v>
      </c>
      <c r="D16" s="28">
        <v>327</v>
      </c>
      <c r="E16" s="28">
        <v>266</v>
      </c>
      <c r="F16" s="28">
        <v>204</v>
      </c>
      <c r="G16" s="28">
        <v>149</v>
      </c>
      <c r="H16" s="28">
        <v>142</v>
      </c>
    </row>
    <row r="17" spans="1:16" x14ac:dyDescent="0.25">
      <c r="A17" s="452" t="s">
        <v>8</v>
      </c>
      <c r="B17" s="28">
        <v>2605</v>
      </c>
      <c r="C17" s="28">
        <v>2213</v>
      </c>
      <c r="D17" s="28">
        <v>1778</v>
      </c>
      <c r="E17" s="28">
        <v>1445</v>
      </c>
      <c r="F17" s="28">
        <v>1161</v>
      </c>
      <c r="G17" s="28">
        <v>852</v>
      </c>
      <c r="H17" s="28">
        <v>745</v>
      </c>
    </row>
    <row r="18" spans="1:16" x14ac:dyDescent="0.25">
      <c r="A18" s="452" t="s">
        <v>9</v>
      </c>
      <c r="B18" s="28">
        <v>3144</v>
      </c>
      <c r="C18" s="28">
        <v>2447</v>
      </c>
      <c r="D18" s="28">
        <v>1925</v>
      </c>
      <c r="E18" s="28">
        <v>1483</v>
      </c>
      <c r="F18" s="28">
        <v>1316</v>
      </c>
      <c r="G18" s="28">
        <v>994</v>
      </c>
      <c r="H18" s="28">
        <v>929</v>
      </c>
    </row>
    <row r="19" spans="1:16" x14ac:dyDescent="0.25">
      <c r="A19" s="452" t="s">
        <v>10</v>
      </c>
      <c r="B19" s="28">
        <v>1181</v>
      </c>
      <c r="C19" s="28">
        <v>921</v>
      </c>
      <c r="D19" s="28">
        <v>699</v>
      </c>
      <c r="E19" s="28">
        <v>558</v>
      </c>
      <c r="F19" s="28">
        <v>415</v>
      </c>
      <c r="G19" s="28">
        <v>292</v>
      </c>
      <c r="H19" s="28">
        <v>239</v>
      </c>
    </row>
    <row r="20" spans="1:16" x14ac:dyDescent="0.25">
      <c r="A20" s="452" t="s">
        <v>11</v>
      </c>
      <c r="B20" s="28">
        <v>1788</v>
      </c>
      <c r="C20" s="28">
        <v>1423</v>
      </c>
      <c r="D20" s="28">
        <v>1037</v>
      </c>
      <c r="E20" s="28">
        <v>740</v>
      </c>
      <c r="F20" s="28">
        <v>565</v>
      </c>
      <c r="G20" s="28">
        <v>420</v>
      </c>
      <c r="H20" s="28">
        <v>328</v>
      </c>
    </row>
    <row r="21" spans="1:16" x14ac:dyDescent="0.25">
      <c r="A21" s="452" t="s">
        <v>12</v>
      </c>
      <c r="B21" s="28">
        <v>6907</v>
      </c>
      <c r="C21" s="28">
        <v>5727</v>
      </c>
      <c r="D21" s="28">
        <v>4816</v>
      </c>
      <c r="E21" s="28">
        <v>3975</v>
      </c>
      <c r="F21" s="28">
        <v>3590</v>
      </c>
      <c r="G21" s="28">
        <v>2946</v>
      </c>
      <c r="H21" s="28">
        <v>2744</v>
      </c>
    </row>
    <row r="22" spans="1:16" x14ac:dyDescent="0.25">
      <c r="A22" s="452" t="s">
        <v>13</v>
      </c>
      <c r="B22" s="28">
        <v>2002</v>
      </c>
      <c r="C22" s="28">
        <v>1507</v>
      </c>
      <c r="D22" s="28">
        <v>1160</v>
      </c>
      <c r="E22" s="28">
        <v>920</v>
      </c>
      <c r="F22" s="28">
        <v>757</v>
      </c>
      <c r="G22" s="28">
        <v>633</v>
      </c>
      <c r="H22" s="28">
        <v>606</v>
      </c>
    </row>
    <row r="23" spans="1:16" x14ac:dyDescent="0.25">
      <c r="A23" s="452" t="s">
        <v>14</v>
      </c>
      <c r="B23" s="28">
        <v>277</v>
      </c>
      <c r="C23" s="28">
        <v>237</v>
      </c>
      <c r="D23" s="28">
        <v>255</v>
      </c>
      <c r="E23" s="28">
        <v>220</v>
      </c>
      <c r="F23" s="28">
        <v>171</v>
      </c>
      <c r="G23" s="28">
        <v>146</v>
      </c>
      <c r="H23" s="28">
        <v>141</v>
      </c>
    </row>
    <row r="24" spans="1:16" x14ac:dyDescent="0.25">
      <c r="A24" s="452" t="s">
        <v>15</v>
      </c>
      <c r="B24" s="28">
        <v>8522</v>
      </c>
      <c r="C24" s="28">
        <v>7143</v>
      </c>
      <c r="D24" s="28">
        <v>6040</v>
      </c>
      <c r="E24" s="28">
        <v>4946</v>
      </c>
      <c r="F24" s="28">
        <v>4600</v>
      </c>
      <c r="G24" s="28">
        <v>3823</v>
      </c>
      <c r="H24" s="28">
        <v>3837</v>
      </c>
    </row>
    <row r="25" spans="1:16" x14ac:dyDescent="0.25">
      <c r="A25" s="452" t="s">
        <v>16</v>
      </c>
      <c r="B25" s="28">
        <v>4236</v>
      </c>
      <c r="C25" s="28">
        <v>3487</v>
      </c>
      <c r="D25" s="28">
        <v>2988</v>
      </c>
      <c r="E25" s="28">
        <v>2318</v>
      </c>
      <c r="F25" s="28">
        <v>1951</v>
      </c>
      <c r="G25" s="28">
        <v>1476</v>
      </c>
      <c r="H25" s="28">
        <v>1421</v>
      </c>
    </row>
    <row r="26" spans="1:16" x14ac:dyDescent="0.25">
      <c r="A26" s="452" t="s">
        <v>17</v>
      </c>
      <c r="B26" s="28">
        <v>592</v>
      </c>
      <c r="C26" s="28">
        <v>482</v>
      </c>
      <c r="D26" s="28">
        <v>386</v>
      </c>
      <c r="E26" s="28">
        <v>314</v>
      </c>
      <c r="F26" s="28">
        <v>282</v>
      </c>
      <c r="G26" s="28">
        <v>243</v>
      </c>
      <c r="H26" s="28">
        <v>230</v>
      </c>
    </row>
    <row r="27" spans="1:16" x14ac:dyDescent="0.25">
      <c r="A27" s="452" t="s">
        <v>18</v>
      </c>
      <c r="B27" s="28">
        <v>2963</v>
      </c>
      <c r="C27" s="28">
        <v>2517</v>
      </c>
      <c r="D27" s="28">
        <v>1980</v>
      </c>
      <c r="E27" s="28">
        <v>1575</v>
      </c>
      <c r="F27" s="28">
        <v>1447</v>
      </c>
      <c r="G27" s="28">
        <v>1242</v>
      </c>
      <c r="H27" s="28">
        <v>1087</v>
      </c>
    </row>
    <row r="28" spans="1:16" x14ac:dyDescent="0.25">
      <c r="A28" s="452" t="s">
        <v>19</v>
      </c>
      <c r="B28" s="28">
        <v>4782</v>
      </c>
      <c r="C28" s="28">
        <v>3694</v>
      </c>
      <c r="D28" s="28">
        <v>2987</v>
      </c>
      <c r="E28" s="28">
        <v>2400</v>
      </c>
      <c r="F28" s="28">
        <v>2246</v>
      </c>
      <c r="G28" s="28">
        <v>1733</v>
      </c>
      <c r="H28" s="28">
        <v>1475</v>
      </c>
    </row>
    <row r="29" spans="1:16" x14ac:dyDescent="0.25">
      <c r="A29" s="452" t="s">
        <v>20</v>
      </c>
      <c r="B29" s="28">
        <v>1382</v>
      </c>
      <c r="C29" s="28">
        <v>1033</v>
      </c>
      <c r="D29" s="28">
        <v>858</v>
      </c>
      <c r="E29" s="28">
        <v>665</v>
      </c>
      <c r="F29" s="28">
        <v>596</v>
      </c>
      <c r="G29" s="28">
        <v>483</v>
      </c>
      <c r="H29" s="28">
        <v>376</v>
      </c>
    </row>
    <row r="30" spans="1:16" s="452" customFormat="1" ht="6.75" customHeight="1" x14ac:dyDescent="0.25">
      <c r="B30" s="28"/>
      <c r="C30" s="28"/>
      <c r="D30" s="28"/>
      <c r="E30" s="28"/>
      <c r="F30" s="28"/>
      <c r="G30" s="28"/>
      <c r="H30" s="28"/>
      <c r="I30"/>
      <c r="J30"/>
      <c r="K30"/>
      <c r="L30"/>
      <c r="M30"/>
      <c r="N30"/>
      <c r="O30"/>
      <c r="P30"/>
    </row>
    <row r="31" spans="1:16" x14ac:dyDescent="0.25">
      <c r="A31" s="452" t="s">
        <v>21</v>
      </c>
      <c r="B31" s="28">
        <v>10137</v>
      </c>
      <c r="C31" s="28">
        <v>8282</v>
      </c>
      <c r="D31" s="28">
        <v>6484</v>
      </c>
      <c r="E31" s="28">
        <v>5027</v>
      </c>
      <c r="F31" s="28">
        <v>4059</v>
      </c>
      <c r="G31" s="28">
        <v>3067</v>
      </c>
      <c r="H31" s="28">
        <v>2730</v>
      </c>
    </row>
    <row r="32" spans="1:16" s="342" customFormat="1" x14ac:dyDescent="0.25">
      <c r="A32" s="342" t="s">
        <v>22</v>
      </c>
      <c r="B32" s="64">
        <v>5918</v>
      </c>
      <c r="C32" s="64">
        <v>4838</v>
      </c>
      <c r="D32" s="64">
        <v>3811</v>
      </c>
      <c r="E32" s="64">
        <v>3075</v>
      </c>
      <c r="F32" s="64">
        <v>2463</v>
      </c>
      <c r="G32" s="64">
        <v>1786</v>
      </c>
      <c r="H32" s="64">
        <v>1546</v>
      </c>
    </row>
    <row r="33" spans="1:16" s="342" customFormat="1" x14ac:dyDescent="0.25">
      <c r="A33" s="342" t="s">
        <v>23</v>
      </c>
      <c r="B33" s="64">
        <v>13020</v>
      </c>
      <c r="C33" s="64">
        <v>10518</v>
      </c>
      <c r="D33" s="64">
        <v>8477</v>
      </c>
      <c r="E33" s="64">
        <v>6756</v>
      </c>
      <c r="F33" s="64">
        <v>5886</v>
      </c>
      <c r="G33" s="64">
        <v>4652</v>
      </c>
      <c r="H33" s="64">
        <v>4240</v>
      </c>
    </row>
    <row r="34" spans="1:16" s="342" customFormat="1" x14ac:dyDescent="0.25">
      <c r="A34" s="342" t="s">
        <v>24</v>
      </c>
      <c r="B34" s="64">
        <v>18592</v>
      </c>
      <c r="C34" s="64">
        <v>15373</v>
      </c>
      <c r="D34" s="64">
        <v>12809</v>
      </c>
      <c r="E34" s="64">
        <v>10293</v>
      </c>
      <c r="F34" s="64">
        <v>9208</v>
      </c>
      <c r="G34" s="64">
        <v>7563</v>
      </c>
      <c r="H34" s="64">
        <v>7322</v>
      </c>
    </row>
    <row r="35" spans="1:16" s="342" customFormat="1" x14ac:dyDescent="0.25">
      <c r="A35" s="342" t="s">
        <v>25</v>
      </c>
      <c r="B35" s="64">
        <v>6164</v>
      </c>
      <c r="C35" s="64">
        <v>4727</v>
      </c>
      <c r="D35" s="64">
        <v>3845</v>
      </c>
      <c r="E35" s="64">
        <v>3065</v>
      </c>
      <c r="F35" s="64">
        <v>2842</v>
      </c>
      <c r="G35" s="64">
        <v>2216</v>
      </c>
      <c r="H35" s="64">
        <v>1851</v>
      </c>
    </row>
    <row r="36" spans="1:16" s="342" customFormat="1" x14ac:dyDescent="0.25">
      <c r="A36" s="315" t="s">
        <v>609</v>
      </c>
      <c r="B36" s="64">
        <f>B31+B32+B33+B34+B35</f>
        <v>53831</v>
      </c>
      <c r="C36" s="64">
        <f t="shared" ref="C36:H36" si="0">C31+C32+C33+C34+C35</f>
        <v>43738</v>
      </c>
      <c r="D36" s="64">
        <f t="shared" si="0"/>
        <v>35426</v>
      </c>
      <c r="E36" s="64">
        <f t="shared" si="0"/>
        <v>28216</v>
      </c>
      <c r="F36" s="64">
        <f t="shared" si="0"/>
        <v>24458</v>
      </c>
      <c r="G36" s="64">
        <f t="shared" si="0"/>
        <v>19284</v>
      </c>
      <c r="H36" s="64">
        <f t="shared" si="0"/>
        <v>17689</v>
      </c>
      <c r="I36"/>
      <c r="J36"/>
      <c r="K36"/>
      <c r="L36"/>
      <c r="M36"/>
      <c r="N36"/>
      <c r="O36"/>
      <c r="P36"/>
    </row>
    <row r="37" spans="1:16" x14ac:dyDescent="0.25">
      <c r="A37" s="435" t="s">
        <v>376</v>
      </c>
      <c r="B37" s="28">
        <v>107</v>
      </c>
      <c r="C37" s="28">
        <v>69</v>
      </c>
      <c r="D37" s="28">
        <v>38</v>
      </c>
      <c r="E37" s="28">
        <v>29</v>
      </c>
      <c r="F37" s="28">
        <v>31</v>
      </c>
      <c r="G37" s="28">
        <v>1912</v>
      </c>
      <c r="H37" s="28">
        <v>1322</v>
      </c>
    </row>
    <row r="38" spans="1:16" x14ac:dyDescent="0.25">
      <c r="A38" s="324" t="s">
        <v>486</v>
      </c>
      <c r="B38" s="28">
        <v>53938</v>
      </c>
      <c r="C38" s="28">
        <v>43807</v>
      </c>
      <c r="D38" s="28">
        <v>35464</v>
      </c>
      <c r="E38" s="28">
        <v>28245</v>
      </c>
      <c r="F38" s="28">
        <v>24489</v>
      </c>
      <c r="G38" s="28">
        <v>21196</v>
      </c>
      <c r="H38" s="28">
        <v>19011</v>
      </c>
    </row>
    <row r="39" spans="1:16" ht="9" customHeight="1" x14ac:dyDescent="0.25">
      <c r="A39" s="366"/>
      <c r="B39" s="366"/>
      <c r="C39" s="366"/>
      <c r="D39" s="366"/>
      <c r="E39" s="366"/>
      <c r="F39" s="366"/>
      <c r="G39" s="366"/>
      <c r="H39" s="366"/>
    </row>
    <row r="40" spans="1:16" s="452" customFormat="1" ht="9" customHeight="1" x14ac:dyDescent="0.25">
      <c r="A40" s="367"/>
      <c r="B40" s="367"/>
      <c r="C40" s="367"/>
      <c r="D40" s="367"/>
      <c r="E40" s="367"/>
      <c r="F40" s="367"/>
      <c r="G40" s="367"/>
      <c r="H40" s="367"/>
    </row>
    <row r="41" spans="1:16" x14ac:dyDescent="0.25">
      <c r="A41" t="s">
        <v>589</v>
      </c>
    </row>
    <row r="42" spans="1:16" x14ac:dyDescent="0.25">
      <c r="A42" s="452" t="s">
        <v>610</v>
      </c>
    </row>
    <row r="43" spans="1:16" x14ac:dyDescent="0.25">
      <c r="A43" s="452" t="s">
        <v>611</v>
      </c>
    </row>
  </sheetData>
  <mergeCells count="3">
    <mergeCell ref="A4:A6"/>
    <mergeCell ref="B4:H4"/>
    <mergeCell ref="B5:H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37"/>
  <sheetViews>
    <sheetView zoomScaleNormal="100" workbookViewId="0"/>
  </sheetViews>
  <sheetFormatPr defaultRowHeight="15" x14ac:dyDescent="0.25"/>
  <cols>
    <col min="1" max="1" width="31.42578125" customWidth="1"/>
  </cols>
  <sheetData>
    <row r="1" spans="1:8" x14ac:dyDescent="0.25">
      <c r="A1" s="452" t="s">
        <v>549</v>
      </c>
      <c r="B1" s="452"/>
      <c r="C1" s="452"/>
      <c r="D1" s="452"/>
      <c r="E1" s="452"/>
      <c r="F1" s="452"/>
      <c r="G1" s="452"/>
      <c r="H1" s="452"/>
    </row>
    <row r="2" spans="1:8" x14ac:dyDescent="0.25">
      <c r="A2" s="357" t="s">
        <v>77</v>
      </c>
      <c r="B2" s="452"/>
      <c r="C2" s="452"/>
      <c r="D2" s="452"/>
      <c r="E2" s="452"/>
      <c r="F2" s="452"/>
      <c r="G2" s="452"/>
      <c r="H2" s="452"/>
    </row>
    <row r="3" spans="1:8" x14ac:dyDescent="0.25">
      <c r="A3" s="366"/>
      <c r="B3" s="366"/>
      <c r="C3" s="366"/>
      <c r="D3" s="366"/>
      <c r="E3" s="366"/>
      <c r="F3" s="366"/>
      <c r="G3" s="366"/>
      <c r="H3" s="366"/>
    </row>
    <row r="4" spans="1:8" x14ac:dyDescent="0.25">
      <c r="A4" s="504" t="s">
        <v>179</v>
      </c>
      <c r="B4" s="492" t="s">
        <v>322</v>
      </c>
      <c r="C4" s="492"/>
      <c r="D4" s="492"/>
      <c r="E4" s="492"/>
      <c r="F4" s="492"/>
      <c r="G4" s="492"/>
      <c r="H4" s="492"/>
    </row>
    <row r="5" spans="1:8" x14ac:dyDescent="0.25">
      <c r="A5" s="547"/>
      <c r="B5" s="492" t="s">
        <v>182</v>
      </c>
      <c r="C5" s="492"/>
      <c r="D5" s="492"/>
      <c r="E5" s="492"/>
      <c r="F5" s="492"/>
      <c r="G5" s="492"/>
      <c r="H5" s="492"/>
    </row>
    <row r="6" spans="1:8" x14ac:dyDescent="0.25">
      <c r="A6" s="505"/>
      <c r="B6" s="105">
        <v>2013</v>
      </c>
      <c r="C6" s="105">
        <v>2014</v>
      </c>
      <c r="D6" s="105">
        <v>2015</v>
      </c>
      <c r="E6" s="105">
        <v>2016</v>
      </c>
      <c r="F6" s="105">
        <v>2017</v>
      </c>
      <c r="G6" s="105">
        <v>2018</v>
      </c>
      <c r="H6" s="105">
        <v>2019</v>
      </c>
    </row>
    <row r="7" spans="1:8" x14ac:dyDescent="0.25">
      <c r="A7" s="388"/>
      <c r="B7" s="367"/>
      <c r="C7" s="367"/>
      <c r="D7" s="367"/>
      <c r="E7" s="367"/>
      <c r="F7" s="367"/>
      <c r="G7" s="367"/>
      <c r="H7" s="367"/>
    </row>
    <row r="8" spans="1:8" x14ac:dyDescent="0.25">
      <c r="A8" s="452" t="s">
        <v>297</v>
      </c>
      <c r="B8" s="46">
        <f>'Tav40'!B8/'Tav40'!B$36*100</f>
        <v>4.4138136018279432</v>
      </c>
      <c r="C8" s="46">
        <f>'Tav40'!C8/'Tav40'!C$36*100</f>
        <v>4.5909735241666283</v>
      </c>
      <c r="D8" s="46">
        <f>'Tav40'!D8/'Tav40'!D$36*100</f>
        <v>4.2341782871337434</v>
      </c>
      <c r="E8" s="46">
        <f>'Tav40'!E8/'Tav40'!E$36*100</f>
        <v>3.629146583498724</v>
      </c>
      <c r="F8" s="46">
        <f>'Tav40'!F8/'Tav40'!F$36*100</f>
        <v>3.2463815520484092</v>
      </c>
      <c r="G8" s="46">
        <f>'Tav40'!G8/'Tav40'!G$36*100</f>
        <v>3.209914955403443</v>
      </c>
      <c r="H8" s="46">
        <f>'Tav40'!H8/'Tav40'!H$36*100</f>
        <v>3.160156029170671</v>
      </c>
    </row>
    <row r="9" spans="1:8" x14ac:dyDescent="0.25">
      <c r="A9" s="452" t="s">
        <v>296</v>
      </c>
      <c r="B9" s="46">
        <f>'Tav40'!B9/'Tav40'!B$36*100</f>
        <v>6.1302966692054761E-2</v>
      </c>
      <c r="C9" s="46">
        <f>'Tav40'!C9/'Tav40'!C$36*100</f>
        <v>9.3739997256390317E-2</v>
      </c>
      <c r="D9" s="46">
        <f>'Tav40'!D9/'Tav40'!D$36*100</f>
        <v>8.7506351267430699E-2</v>
      </c>
      <c r="E9" s="46">
        <f>'Tav40'!E9/'Tav40'!E$36*100</f>
        <v>7.7969946129855403E-2</v>
      </c>
      <c r="F9" s="46">
        <f>'Tav40'!F9/'Tav40'!F$36*100</f>
        <v>7.7684193310982086E-2</v>
      </c>
      <c r="G9" s="46">
        <f>'Tav40'!G9/'Tav40'!G$36*100</f>
        <v>6.2227753578095832E-2</v>
      </c>
      <c r="H9" s="46">
        <f>'Tav40'!H9/'Tav40'!H$36*100</f>
        <v>9.0451693142631018E-2</v>
      </c>
    </row>
    <row r="10" spans="1:8" x14ac:dyDescent="0.25">
      <c r="A10" s="452" t="s">
        <v>5</v>
      </c>
      <c r="B10" s="46">
        <f>'Tav40'!B10/'Tav40'!B$36*100</f>
        <v>1.4842748602106592</v>
      </c>
      <c r="C10" s="46">
        <f>'Tav40'!C10/'Tav40'!C$36*100</f>
        <v>1.5249897114637156</v>
      </c>
      <c r="D10" s="46">
        <f>'Tav40'!D10/'Tav40'!D$36*100</f>
        <v>1.4452661886749845</v>
      </c>
      <c r="E10" s="46">
        <f>'Tav40'!E10/'Tav40'!E$36*100</f>
        <v>1.5948398072015879</v>
      </c>
      <c r="F10" s="46">
        <f>'Tav40'!F10/'Tav40'!F$36*100</f>
        <v>1.2552130182353423</v>
      </c>
      <c r="G10" s="46">
        <f>'Tav40'!G10/'Tav40'!G$36*100</f>
        <v>1.3638249325866003</v>
      </c>
      <c r="H10" s="46">
        <f>'Tav40'!H10/'Tav40'!H$36*100</f>
        <v>1.3567753971394652</v>
      </c>
    </row>
    <row r="11" spans="1:8" x14ac:dyDescent="0.25">
      <c r="A11" s="452" t="s">
        <v>6</v>
      </c>
      <c r="B11" s="46">
        <f>'Tav40'!B11/'Tav40'!B$36*100</f>
        <v>12.871765339674166</v>
      </c>
      <c r="C11" s="46">
        <f>'Tav40'!C11/'Tav40'!C$36*100</f>
        <v>12.72577621290411</v>
      </c>
      <c r="D11" s="46">
        <f>'Tav40'!D11/'Tav40'!D$36*100</f>
        <v>12.535990515440638</v>
      </c>
      <c r="E11" s="46">
        <f>'Tav40'!E11/'Tav40'!E$36*100</f>
        <v>12.514176353841791</v>
      </c>
      <c r="F11" s="46">
        <f>'Tav40'!F11/'Tav40'!F$36*100</f>
        <v>12.016518112682967</v>
      </c>
      <c r="G11" s="46">
        <f>'Tav40'!G11/'Tav40'!G$36*100</f>
        <v>11.268409043766853</v>
      </c>
      <c r="H11" s="46">
        <f>'Tav40'!H11/'Tav40'!H$36*100</f>
        <v>10.825937023008651</v>
      </c>
    </row>
    <row r="12" spans="1:8" x14ac:dyDescent="0.25">
      <c r="A12" s="452" t="s">
        <v>118</v>
      </c>
      <c r="B12" s="46">
        <f>'Tav40'!B12/'Tav40'!B$36*100</f>
        <v>0.5442960375991529</v>
      </c>
      <c r="C12" s="46">
        <f>'Tav40'!C12/'Tav40'!C$36*100</f>
        <v>0.52814486259088211</v>
      </c>
      <c r="D12" s="46">
        <f>'Tav40'!D12/'Tav40'!D$36*100</f>
        <v>0.52786089312934004</v>
      </c>
      <c r="E12" s="46">
        <f>'Tav40'!E12/'Tav40'!E$36*100</f>
        <v>0.56705415367167566</v>
      </c>
      <c r="F12" s="46">
        <f>'Tav40'!F12/'Tav40'!F$36*100</f>
        <v>0.51108021915119806</v>
      </c>
      <c r="G12" s="46">
        <f>'Tav40'!G12/'Tav40'!G$36*100</f>
        <v>0.45633685957270276</v>
      </c>
      <c r="H12" s="46">
        <f>'Tav40'!H12/'Tav40'!H$36*100</f>
        <v>0.36746000339193846</v>
      </c>
    </row>
    <row r="13" spans="1:8" x14ac:dyDescent="0.25">
      <c r="A13" s="342" t="s">
        <v>171</v>
      </c>
      <c r="B13" s="46">
        <f>'Tav40'!B13/'Tav40'!B$36*100</f>
        <v>0.15975924653080939</v>
      </c>
      <c r="C13" s="46">
        <f>'Tav40'!C13/'Tav40'!C$36*100</f>
        <v>0.15775755635831543</v>
      </c>
      <c r="D13" s="46">
        <f>'Tav40'!D13/'Tav40'!D$36*100</f>
        <v>0.18065827358437306</v>
      </c>
      <c r="E13" s="46">
        <f>'Tav40'!E13/'Tav40'!E$36*100</f>
        <v>0.17720442302239864</v>
      </c>
      <c r="F13" s="46">
        <f>'Tav40'!F13/'Tav40'!F$36*100</f>
        <v>0.20443208766047918</v>
      </c>
      <c r="G13" s="46">
        <f>'Tav40'!G13/'Tav40'!G$36*100</f>
        <v>0.18149761460277952</v>
      </c>
      <c r="H13" s="46">
        <f>'Tav40'!H13/'Tav40'!H$36*100</f>
        <v>0.14133077053536097</v>
      </c>
    </row>
    <row r="14" spans="1:8" x14ac:dyDescent="0.25">
      <c r="A14" s="342" t="s">
        <v>4</v>
      </c>
      <c r="B14" s="46">
        <f>'Tav40'!B14/'Tav40'!B$36*100</f>
        <v>0.38453679106834349</v>
      </c>
      <c r="C14" s="46">
        <f>'Tav40'!C14/'Tav40'!C$36*100</f>
        <v>0.37038730623256666</v>
      </c>
      <c r="D14" s="46">
        <f>'Tav40'!D14/'Tav40'!D$36*100</f>
        <v>0.34720261954496701</v>
      </c>
      <c r="E14" s="46">
        <f>'Tav40'!E14/'Tav40'!E$36*100</f>
        <v>0.38984973064927697</v>
      </c>
      <c r="F14" s="46">
        <f>'Tav40'!F14/'Tav40'!F$36*100</f>
        <v>0.30664813149071879</v>
      </c>
      <c r="G14" s="46">
        <f>'Tav40'!G14/'Tav40'!G$36*100</f>
        <v>0.27483924496992324</v>
      </c>
      <c r="H14" s="46">
        <f>'Tav40'!H14/'Tav40'!H$36*100</f>
        <v>0.22612923285657754</v>
      </c>
    </row>
    <row r="15" spans="1:8" x14ac:dyDescent="0.25">
      <c r="A15" s="452" t="s">
        <v>7</v>
      </c>
      <c r="B15" s="46">
        <f>'Tav40'!B15/'Tav40'!B$36*100</f>
        <v>4.7500510858055769</v>
      </c>
      <c r="C15" s="46">
        <f>'Tav40'!C15/'Tav40'!C$36*100</f>
        <v>4.5955462069596233</v>
      </c>
      <c r="D15" s="46">
        <f>'Tav40'!D15/'Tav40'!D$36*100</f>
        <v>4.2878112121041045</v>
      </c>
      <c r="E15" s="46">
        <f>'Tav40'!E15/'Tav40'!E$36*100</f>
        <v>4.2670825063793592</v>
      </c>
      <c r="F15" s="46">
        <f>'Tav40'!F15/'Tav40'!F$36*100</f>
        <v>3.9782484258729252</v>
      </c>
      <c r="G15" s="46">
        <f>'Tav40'!G15/'Tav40'!G$36*100</f>
        <v>3.6143953536610667</v>
      </c>
      <c r="H15" s="46">
        <f>'Tav40'!H15/'Tav40'!H$36*100</f>
        <v>3.3580191079201764</v>
      </c>
    </row>
    <row r="16" spans="1:8" x14ac:dyDescent="0.25">
      <c r="A16" s="452" t="s">
        <v>295</v>
      </c>
      <c r="B16" s="46">
        <f>'Tav40'!B16/'Tav40'!B$36*100</f>
        <v>0.86009919934610168</v>
      </c>
      <c r="C16" s="46">
        <f>'Tav40'!C16/'Tav40'!C$36*100</f>
        <v>0.87795509625497281</v>
      </c>
      <c r="D16" s="46">
        <f>'Tav40'!D16/'Tav40'!D$36*100</f>
        <v>0.92305086659515612</v>
      </c>
      <c r="E16" s="46">
        <f>'Tav40'!E16/'Tav40'!E$36*100</f>
        <v>0.94272753047916069</v>
      </c>
      <c r="F16" s="46">
        <f>'Tav40'!F16/'Tav40'!F$36*100</f>
        <v>0.83408291765475506</v>
      </c>
      <c r="G16" s="46">
        <f>'Tav40'!G16/'Tav40'!G$36*100</f>
        <v>0.77266127359468983</v>
      </c>
      <c r="H16" s="46">
        <f>'Tav40'!H16/'Tav40'!H$36*100</f>
        <v>0.80275877664085016</v>
      </c>
    </row>
    <row r="17" spans="1:8" x14ac:dyDescent="0.25">
      <c r="A17" s="452" t="s">
        <v>8</v>
      </c>
      <c r="B17" s="46">
        <f>'Tav40'!B17/'Tav40'!B$36*100</f>
        <v>4.8392190373576565</v>
      </c>
      <c r="C17" s="46">
        <f>'Tav40'!C17/'Tav40'!C$36*100</f>
        <v>5.0596735104485795</v>
      </c>
      <c r="D17" s="46">
        <f>'Tav40'!D17/'Tav40'!D$36*100</f>
        <v>5.0189126630158638</v>
      </c>
      <c r="E17" s="46">
        <f>'Tav40'!E17/'Tav40'!E$36*100</f>
        <v>5.1212078253473212</v>
      </c>
      <c r="F17" s="46">
        <f>'Tav40'!F17/'Tav40'!F$36*100</f>
        <v>4.7469130754763267</v>
      </c>
      <c r="G17" s="46">
        <f>'Tav40'!G17/'Tav40'!G$36*100</f>
        <v>4.418170504044804</v>
      </c>
      <c r="H17" s="46">
        <f>'Tav40'!H17/'Tav40'!H$36*100</f>
        <v>4.2116569619537563</v>
      </c>
    </row>
    <row r="18" spans="1:8" x14ac:dyDescent="0.25">
      <c r="A18" s="452" t="s">
        <v>9</v>
      </c>
      <c r="B18" s="46">
        <f>'Tav40'!B18/'Tav40'!B$36*100</f>
        <v>5.8405008266612182</v>
      </c>
      <c r="C18" s="46">
        <f>'Tav40'!C18/'Tav40'!C$36*100</f>
        <v>5.5946773972289545</v>
      </c>
      <c r="D18" s="46">
        <f>'Tav40'!D18/'Tav40'!D$36*100</f>
        <v>5.4338621351549712</v>
      </c>
      <c r="E18" s="46">
        <f>'Tav40'!E18/'Tav40'!E$36*100</f>
        <v>5.2558831868443434</v>
      </c>
      <c r="F18" s="46">
        <f>'Tav40'!F18/'Tav40'!F$36*100</f>
        <v>5.3806525472238125</v>
      </c>
      <c r="G18" s="46">
        <f>'Tav40'!G18/'Tav40'!G$36*100</f>
        <v>5.1545322547189381</v>
      </c>
      <c r="H18" s="46">
        <f>'Tav40'!H18/'Tav40'!H$36*100</f>
        <v>5.2518514330940134</v>
      </c>
    </row>
    <row r="19" spans="1:8" x14ac:dyDescent="0.25">
      <c r="A19" s="452" t="s">
        <v>10</v>
      </c>
      <c r="B19" s="46">
        <f>'Tav40'!B19/'Tav40'!B$36*100</f>
        <v>2.1939031413126266</v>
      </c>
      <c r="C19" s="46">
        <f>'Tav40'!C19/'Tav40'!C$36*100</f>
        <v>2.1057204261740363</v>
      </c>
      <c r="D19" s="46">
        <f>'Tav40'!D19/'Tav40'!D$36*100</f>
        <v>1.9731270818043247</v>
      </c>
      <c r="E19" s="46">
        <f>'Tav40'!E19/'Tav40'!E$36*100</f>
        <v>1.977601360929969</v>
      </c>
      <c r="F19" s="46">
        <f>'Tav40'!F19/'Tav40'!F$36*100</f>
        <v>1.6967863275819772</v>
      </c>
      <c r="G19" s="46">
        <f>'Tav40'!G19/'Tav40'!G$36*100</f>
        <v>1.5142086704003319</v>
      </c>
      <c r="H19" s="46">
        <f>'Tav40'!H19/'Tav40'!H$36*100</f>
        <v>1.3511221663180508</v>
      </c>
    </row>
    <row r="20" spans="1:8" x14ac:dyDescent="0.25">
      <c r="A20" s="452" t="s">
        <v>11</v>
      </c>
      <c r="B20" s="46">
        <f>'Tav40'!B20/'Tav40'!B$36*100</f>
        <v>3.3215061953149676</v>
      </c>
      <c r="C20" s="46">
        <f>'Tav40'!C20/'Tav40'!C$36*100</f>
        <v>3.2534638072156938</v>
      </c>
      <c r="D20" s="46">
        <f>'Tav40'!D20/'Tav40'!D$36*100</f>
        <v>2.9272285891717948</v>
      </c>
      <c r="E20" s="46">
        <f>'Tav40'!E20/'Tav40'!E$36*100</f>
        <v>2.6226254607314998</v>
      </c>
      <c r="F20" s="46">
        <f>'Tav40'!F20/'Tav40'!F$36*100</f>
        <v>2.310082590563415</v>
      </c>
      <c r="G20" s="46">
        <f>'Tav40'!G20/'Tav40'!G$36*100</f>
        <v>2.177971375233354</v>
      </c>
      <c r="H20" s="46">
        <f>'Tav40'!H20/'Tav40'!H$36*100</f>
        <v>1.8542597094239357</v>
      </c>
    </row>
    <row r="21" spans="1:8" x14ac:dyDescent="0.25">
      <c r="A21" s="452" t="s">
        <v>12</v>
      </c>
      <c r="B21" s="46">
        <f>'Tav40'!B21/'Tav40'!B$36*100</f>
        <v>12.830896695212795</v>
      </c>
      <c r="C21" s="46">
        <f>'Tav40'!C21/'Tav40'!C$36*100</f>
        <v>13.093877177740179</v>
      </c>
      <c r="D21" s="46">
        <f>'Tav40'!D21/'Tav40'!D$36*100</f>
        <v>13.594535087224072</v>
      </c>
      <c r="E21" s="46">
        <f>'Tav40'!E21/'Tav40'!E$36*100</f>
        <v>14.087751630280692</v>
      </c>
      <c r="F21" s="46">
        <f>'Tav40'!F21/'Tav40'!F$36*100</f>
        <v>14.678223894022405</v>
      </c>
      <c r="G21" s="46">
        <f>'Tav40'!G21/'Tav40'!G$36*100</f>
        <v>15.276913503422525</v>
      </c>
      <c r="H21" s="46">
        <f>'Tav40'!H21/'Tav40'!H$36*100</f>
        <v>15.512465373961218</v>
      </c>
    </row>
    <row r="22" spans="1:8" x14ac:dyDescent="0.25">
      <c r="A22" s="452" t="s">
        <v>13</v>
      </c>
      <c r="B22" s="46">
        <f>'Tav40'!B22/'Tav40'!B$36*100</f>
        <v>3.7190466459846556</v>
      </c>
      <c r="C22" s="46">
        <f>'Tav40'!C22/'Tav40'!C$36*100</f>
        <v>3.4455164845214687</v>
      </c>
      <c r="D22" s="46">
        <f>'Tav40'!D22/'Tav40'!D$36*100</f>
        <v>3.274431208716762</v>
      </c>
      <c r="E22" s="46">
        <f>'Tav40'!E22/'Tav40'!E$36*100</f>
        <v>3.260561383612135</v>
      </c>
      <c r="F22" s="46">
        <f>'Tav40'!F22/'Tav40'!F$36*100</f>
        <v>3.0951018071796548</v>
      </c>
      <c r="G22" s="46">
        <f>'Tav40'!G22/'Tav40'!G$36*100</f>
        <v>3.2825140012445555</v>
      </c>
      <c r="H22" s="46">
        <f>'Tav40'!H22/'Tav40'!H$36*100</f>
        <v>3.4258578777771498</v>
      </c>
    </row>
    <row r="23" spans="1:8" x14ac:dyDescent="0.25">
      <c r="A23" s="452" t="s">
        <v>14</v>
      </c>
      <c r="B23" s="46">
        <f>'Tav40'!B23/'Tav40'!B$36*100</f>
        <v>0.51457338708179301</v>
      </c>
      <c r="C23" s="46">
        <f>'Tav40'!C23/'Tav40'!C$36*100</f>
        <v>0.54186291096986605</v>
      </c>
      <c r="D23" s="46">
        <f>'Tav40'!D23/'Tav40'!D$36*100</f>
        <v>0.71981030881273633</v>
      </c>
      <c r="E23" s="46">
        <f>'Tav40'!E23/'Tav40'!E$36*100</f>
        <v>0.77969946129855394</v>
      </c>
      <c r="F23" s="46">
        <f>'Tav40'!F23/'Tav40'!F$36*100</f>
        <v>0.69915773979883888</v>
      </c>
      <c r="G23" s="46">
        <f>'Tav40'!G23/'Tav40'!G$36*100</f>
        <v>0.75710433520016596</v>
      </c>
      <c r="H23" s="46">
        <f>'Tav40'!H23/'Tav40'!H$36*100</f>
        <v>0.79710554581943582</v>
      </c>
    </row>
    <row r="24" spans="1:8" x14ac:dyDescent="0.25">
      <c r="A24" s="452" t="s">
        <v>374</v>
      </c>
      <c r="B24" s="46">
        <f>'Tav40'!B24/'Tav40'!B$36*100</f>
        <v>15.831026731808809</v>
      </c>
      <c r="C24" s="46">
        <f>'Tav40'!C24/'Tav40'!C$36*100</f>
        <v>16.331336595180392</v>
      </c>
      <c r="D24" s="46">
        <f>'Tav40'!D24/'Tav40'!D$36*100</f>
        <v>17.049624569525207</v>
      </c>
      <c r="E24" s="46">
        <f>'Tav40'!E24/'Tav40'!E$36*100</f>
        <v>17.529061525375671</v>
      </c>
      <c r="F24" s="46">
        <f>'Tav40'!F24/'Tav40'!F$36*100</f>
        <v>18.807752064764085</v>
      </c>
      <c r="G24" s="46">
        <f>'Tav40'!G24/'Tav40'!G$36*100</f>
        <v>19.82472516075503</v>
      </c>
      <c r="H24" s="46">
        <f>'Tav40'!H24/'Tav40'!H$36*100</f>
        <v>21.691446661767198</v>
      </c>
    </row>
    <row r="25" spans="1:8" x14ac:dyDescent="0.25">
      <c r="A25" s="452" t="s">
        <v>16</v>
      </c>
      <c r="B25" s="46">
        <f>'Tav40'!B25/'Tav40'!B$36*100</f>
        <v>7.8690717244710298</v>
      </c>
      <c r="C25" s="46">
        <f>'Tav40'!C25/'Tav40'!C$36*100</f>
        <v>7.9724724495861725</v>
      </c>
      <c r="D25" s="46">
        <f>'Tav40'!D25/'Tav40'!D$36*100</f>
        <v>8.4344831479704183</v>
      </c>
      <c r="E25" s="46">
        <f>'Tav40'!E25/'Tav40'!E$36*100</f>
        <v>8.2151970513184018</v>
      </c>
      <c r="F25" s="46">
        <f>'Tav40'!F25/'Tav40'!F$36*100</f>
        <v>7.9769400605118976</v>
      </c>
      <c r="G25" s="46">
        <f>'Tav40'!G25/'Tav40'!G$36*100</f>
        <v>7.6540136901057876</v>
      </c>
      <c r="H25" s="46">
        <f>'Tav40'!H25/'Tav40'!H$36*100</f>
        <v>8.0332409972299157</v>
      </c>
    </row>
    <row r="26" spans="1:8" x14ac:dyDescent="0.25">
      <c r="A26" s="452" t="s">
        <v>17</v>
      </c>
      <c r="B26" s="46">
        <f>'Tav40'!B26/'Tav40'!B$36*100</f>
        <v>1.0997380691423158</v>
      </c>
      <c r="C26" s="46">
        <f>'Tav40'!C26/'Tav40'!C$36*100</f>
        <v>1.1020165531117108</v>
      </c>
      <c r="D26" s="46">
        <f>'Tav40'!D26/'Tav40'!D$36*100</f>
        <v>1.08959521255575</v>
      </c>
      <c r="E26" s="46">
        <f>'Tav40'!E26/'Tav40'!E$36*100</f>
        <v>1.1128437765806636</v>
      </c>
      <c r="F26" s="46">
        <f>'Tav40'!F26/'Tav40'!F$36*100</f>
        <v>1.1529969744051027</v>
      </c>
      <c r="G26" s="46">
        <f>'Tav40'!G26/'Tav40'!G$36*100</f>
        <v>1.2601120099564405</v>
      </c>
      <c r="H26" s="46">
        <f>'Tav40'!H26/'Tav40'!H$36*100</f>
        <v>1.3002430889253209</v>
      </c>
    </row>
    <row r="27" spans="1:8" x14ac:dyDescent="0.25">
      <c r="A27" s="452" t="s">
        <v>18</v>
      </c>
      <c r="B27" s="46">
        <f>'Tav40'!B27/'Tav40'!B$36*100</f>
        <v>5.5042633426835836</v>
      </c>
      <c r="C27" s="46">
        <f>'Tav40'!C27/'Tav40'!C$36*100</f>
        <v>5.7547212949837672</v>
      </c>
      <c r="D27" s="46">
        <f>'Tav40'!D27/'Tav40'!D$36*100</f>
        <v>5.5891153390165416</v>
      </c>
      <c r="E27" s="46">
        <f>'Tav40'!E27/'Tav40'!E$36*100</f>
        <v>5.5819393252055569</v>
      </c>
      <c r="F27" s="46">
        <f>'Tav40'!F27/'Tav40'!F$36*100</f>
        <v>5.9162646168942681</v>
      </c>
      <c r="G27" s="46">
        <f>'Tav40'!G27/'Tav40'!G$36*100</f>
        <v>6.4405724953329191</v>
      </c>
      <c r="H27" s="46">
        <f>'Tav40'!H27/'Tav40'!H$36*100</f>
        <v>6.1450619028774947</v>
      </c>
    </row>
    <row r="28" spans="1:8" x14ac:dyDescent="0.25">
      <c r="A28" s="452" t="s">
        <v>19</v>
      </c>
      <c r="B28" s="46">
        <f>'Tav40'!B28/'Tav40'!B$36*100</f>
        <v>8.883357173375936</v>
      </c>
      <c r="C28" s="46">
        <f>'Tav40'!C28/'Tav40'!C$36*100</f>
        <v>8.4457451186611188</v>
      </c>
      <c r="D28" s="46">
        <f>'Tav40'!D28/'Tav40'!D$36*100</f>
        <v>8.4316603624456619</v>
      </c>
      <c r="E28" s="46">
        <f>'Tav40'!E28/'Tav40'!E$36*100</f>
        <v>8.5058123050751355</v>
      </c>
      <c r="F28" s="46">
        <f>'Tav40'!F28/'Tav40'!F$36*100</f>
        <v>9.1830893777087255</v>
      </c>
      <c r="G28" s="46">
        <f>'Tav40'!G28/'Tav40'!G$36*100</f>
        <v>8.9867247459033397</v>
      </c>
      <c r="H28" s="46">
        <f>'Tav40'!H28/'Tav40'!H$36*100</f>
        <v>8.3385154615862955</v>
      </c>
    </row>
    <row r="29" spans="1:8" x14ac:dyDescent="0.25">
      <c r="A29" s="452" t="s">
        <v>20</v>
      </c>
      <c r="B29" s="46">
        <f>'Tav40'!B29/'Tav40'!B$36*100</f>
        <v>2.56729393843696</v>
      </c>
      <c r="C29" s="46">
        <f>'Tav40'!C29/'Tav40'!C$36*100</f>
        <v>2.3617906625817366</v>
      </c>
      <c r="D29" s="46">
        <f>'Tav40'!D29/'Tav40'!D$36*100</f>
        <v>2.4219499802405013</v>
      </c>
      <c r="E29" s="46">
        <f>'Tav40'!E29/'Tav40'!E$36*100</f>
        <v>2.3568188261979017</v>
      </c>
      <c r="F29" s="46">
        <f>'Tav40'!F29/'Tav40'!F$36*100</f>
        <v>2.4368304849129117</v>
      </c>
      <c r="G29" s="46">
        <f>'Tav40'!G29/'Tav40'!G$36*100</f>
        <v>2.5046670815183574</v>
      </c>
      <c r="H29" s="46">
        <f>'Tav40'!H29/'Tav40'!H$36*100</f>
        <v>2.1256147888518289</v>
      </c>
    </row>
    <row r="30" spans="1:8" ht="6.75" customHeight="1" x14ac:dyDescent="0.25">
      <c r="A30" s="452"/>
    </row>
    <row r="31" spans="1:8" x14ac:dyDescent="0.25">
      <c r="A31" s="452" t="s">
        <v>21</v>
      </c>
      <c r="B31" s="46">
        <f>'Tav40'!B31/'Tav40'!B$36*100</f>
        <v>18.831156768404821</v>
      </c>
      <c r="C31" s="46">
        <f>'Tav40'!C31/'Tav40'!C$36*100</f>
        <v>18.935479445790847</v>
      </c>
      <c r="D31" s="46">
        <f>'Tav40'!D31/'Tav40'!D$36*100</f>
        <v>18.302941342516796</v>
      </c>
      <c r="E31" s="46">
        <f>'Tav40'!E31/'Tav40'!E$36*100</f>
        <v>17.81613269067196</v>
      </c>
      <c r="F31" s="46">
        <f>'Tav40'!F31/'Tav40'!F$36*100</f>
        <v>16.595796876277699</v>
      </c>
      <c r="G31" s="46">
        <f>'Tav40'!G31/'Tav40'!G$36*100</f>
        <v>15.904376685334991</v>
      </c>
      <c r="H31" s="46">
        <f>'Tav40'!H31/'Tav40'!H$36*100</f>
        <v>15.433320142461419</v>
      </c>
    </row>
    <row r="32" spans="1:8" x14ac:dyDescent="0.25">
      <c r="A32" s="452" t="s">
        <v>22</v>
      </c>
      <c r="B32" s="46">
        <f>'Tav40'!B32/'Tav40'!B$36*100</f>
        <v>10.993665360108487</v>
      </c>
      <c r="C32" s="46">
        <f>'Tav40'!C32/'Tav40'!C$36*100</f>
        <v>11.061319676254058</v>
      </c>
      <c r="D32" s="46">
        <f>'Tav40'!D32/'Tav40'!D$36*100</f>
        <v>10.757635634844465</v>
      </c>
      <c r="E32" s="46">
        <f>'Tav40'!E32/'Tav40'!E$36*100</f>
        <v>10.898072015877517</v>
      </c>
      <c r="F32" s="46">
        <f>'Tav40'!F32/'Tav40'!F$36*100</f>
        <v>10.070324638155205</v>
      </c>
      <c r="G32" s="46">
        <f>'Tav40'!G32/'Tav40'!G$36*100</f>
        <v>9.2615639908732632</v>
      </c>
      <c r="H32" s="46">
        <f>'Tav40'!H32/'Tav40'!H$36*100</f>
        <v>8.7398948499067224</v>
      </c>
    </row>
    <row r="33" spans="1:8" x14ac:dyDescent="0.25">
      <c r="A33" s="452" t="s">
        <v>23</v>
      </c>
      <c r="B33" s="46">
        <f>'Tav40'!B33/'Tav40'!B$36*100</f>
        <v>24.186806858501605</v>
      </c>
      <c r="C33" s="46">
        <f>'Tav40'!C33/'Tav40'!C$36*100</f>
        <v>24.047738808358865</v>
      </c>
      <c r="D33" s="46">
        <f>'Tav40'!D33/'Tav40'!D$36*100</f>
        <v>23.928752893355163</v>
      </c>
      <c r="E33" s="46">
        <f>'Tav40'!E33/'Tav40'!E$36*100</f>
        <v>23.943861638786505</v>
      </c>
      <c r="F33" s="46">
        <f>'Tav40'!F33/'Tav40'!F$36*100</f>
        <v>24.06574535939161</v>
      </c>
      <c r="G33" s="46">
        <f>'Tav40'!G33/'Tav40'!G$36*100</f>
        <v>24.123625803775152</v>
      </c>
      <c r="H33" s="46">
        <f>'Tav40'!H33/'Tav40'!H$36*100</f>
        <v>23.969698682797219</v>
      </c>
    </row>
    <row r="34" spans="1:8" x14ac:dyDescent="0.25">
      <c r="A34" s="452" t="s">
        <v>24</v>
      </c>
      <c r="B34" s="46">
        <f>'Tav40'!B34/'Tav40'!B$36*100</f>
        <v>34.537719901172188</v>
      </c>
      <c r="C34" s="46">
        <f>'Tav40'!C34/'Tav40'!C$36*100</f>
        <v>35.147926288353375</v>
      </c>
      <c r="D34" s="46">
        <f>'Tav40'!D34/'Tav40'!D$36*100</f>
        <v>36.157059786597415</v>
      </c>
      <c r="E34" s="46">
        <f>'Tav40'!E34/'Tav40'!E$36*100</f>
        <v>36.479302523390984</v>
      </c>
      <c r="F34" s="46">
        <f>'Tav40'!F34/'Tav40'!F$36*100</f>
        <v>37.648213263553849</v>
      </c>
      <c r="G34" s="46">
        <f>'Tav40'!G34/'Tav40'!G$36*100</f>
        <v>39.219041692594899</v>
      </c>
      <c r="H34" s="46">
        <f>'Tav40'!H34/'Tav40'!H$36*100</f>
        <v>41.392956074396523</v>
      </c>
    </row>
    <row r="35" spans="1:8" x14ac:dyDescent="0.25">
      <c r="A35" s="452" t="s">
        <v>25</v>
      </c>
      <c r="B35" s="46">
        <f>'Tav40'!B35/'Tav40'!B$36*100</f>
        <v>11.450651111812896</v>
      </c>
      <c r="C35" s="46">
        <f>'Tav40'!C35/'Tav40'!C$36*100</f>
        <v>10.807535781242855</v>
      </c>
      <c r="D35" s="46">
        <f>'Tav40'!D35/'Tav40'!D$36*100</f>
        <v>10.853610342686162</v>
      </c>
      <c r="E35" s="46">
        <f>'Tav40'!E35/'Tav40'!E$36*100</f>
        <v>10.862631131273037</v>
      </c>
      <c r="F35" s="46">
        <f>'Tav40'!F35/'Tav40'!F$36*100</f>
        <v>11.619919862621638</v>
      </c>
      <c r="G35" s="46">
        <f>'Tav40'!G35/'Tav40'!G$36*100</f>
        <v>11.491391827421698</v>
      </c>
      <c r="H35" s="46">
        <f>'Tav40'!H35/'Tav40'!H$36*100</f>
        <v>10.464130250438124</v>
      </c>
    </row>
    <row r="36" spans="1:8" x14ac:dyDescent="0.25">
      <c r="A36" s="324" t="s">
        <v>506</v>
      </c>
      <c r="B36" s="49">
        <f>'Tav40'!B36/'Tav40'!B$36*100</f>
        <v>100</v>
      </c>
      <c r="C36" s="49">
        <f>'Tav40'!C36/'Tav40'!C$36*100</f>
        <v>100</v>
      </c>
      <c r="D36" s="49">
        <f>'Tav40'!D36/'Tav40'!D$36*100</f>
        <v>100</v>
      </c>
      <c r="E36" s="49">
        <f>'Tav40'!E36/'Tav40'!E$36*100</f>
        <v>100</v>
      </c>
      <c r="F36" s="49">
        <f>'Tav40'!F36/'Tav40'!F$36*100</f>
        <v>100</v>
      </c>
      <c r="G36" s="49">
        <f>'Tav40'!G36/'Tav40'!G$36*100</f>
        <v>100</v>
      </c>
      <c r="H36" s="49">
        <f>'Tav40'!H36/'Tav40'!H$36*100</f>
        <v>100</v>
      </c>
    </row>
    <row r="37" spans="1:8" x14ac:dyDescent="0.25">
      <c r="A37" s="366"/>
      <c r="B37" s="366"/>
      <c r="C37" s="366"/>
      <c r="D37" s="366"/>
      <c r="E37" s="366"/>
      <c r="F37" s="366"/>
      <c r="G37" s="366"/>
      <c r="H37" s="366"/>
    </row>
  </sheetData>
  <mergeCells count="3">
    <mergeCell ref="A4:A6"/>
    <mergeCell ref="B4:H4"/>
    <mergeCell ref="B5:H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120"/>
  <sheetViews>
    <sheetView zoomScale="96" zoomScaleNormal="96" workbookViewId="0"/>
  </sheetViews>
  <sheetFormatPr defaultRowHeight="15" x14ac:dyDescent="0.25"/>
  <cols>
    <col min="1" max="1" width="20.5703125" style="342" customWidth="1"/>
    <col min="2" max="2" width="14.85546875" style="342" customWidth="1"/>
    <col min="3" max="5" width="9.140625" style="342"/>
    <col min="6" max="9" width="9.5703125" style="342" bestFit="1" customWidth="1"/>
    <col min="10" max="16384" width="9.140625" style="342"/>
  </cols>
  <sheetData>
    <row r="1" spans="1:9" x14ac:dyDescent="0.25">
      <c r="A1" s="342" t="s">
        <v>612</v>
      </c>
    </row>
    <row r="2" spans="1:9" x14ac:dyDescent="0.25">
      <c r="A2" s="185" t="s">
        <v>74</v>
      </c>
    </row>
    <row r="3" spans="1:9" ht="15" customHeight="1" x14ac:dyDescent="0.25">
      <c r="A3" s="346"/>
      <c r="B3" s="346"/>
      <c r="C3" s="346"/>
      <c r="D3" s="346"/>
      <c r="E3" s="346"/>
      <c r="F3" s="346"/>
      <c r="G3" s="346"/>
      <c r="H3" s="346"/>
      <c r="I3" s="346"/>
    </row>
    <row r="4" spans="1:9" ht="16.5" customHeight="1" x14ac:dyDescent="0.25">
      <c r="A4" s="529" t="s">
        <v>484</v>
      </c>
      <c r="B4" s="499" t="s">
        <v>483</v>
      </c>
      <c r="C4" s="518" t="s">
        <v>322</v>
      </c>
      <c r="D4" s="518"/>
      <c r="E4" s="518"/>
      <c r="F4" s="518"/>
      <c r="G4" s="518"/>
      <c r="H4" s="518"/>
      <c r="I4" s="518"/>
    </row>
    <row r="5" spans="1:9" x14ac:dyDescent="0.25">
      <c r="A5" s="530"/>
      <c r="B5" s="498"/>
      <c r="C5" s="500" t="s">
        <v>182</v>
      </c>
      <c r="D5" s="500"/>
      <c r="E5" s="500"/>
      <c r="F5" s="500"/>
      <c r="G5" s="500"/>
      <c r="H5" s="500"/>
      <c r="I5" s="500"/>
    </row>
    <row r="6" spans="1:9" x14ac:dyDescent="0.25">
      <c r="A6" s="528"/>
      <c r="B6" s="497"/>
      <c r="C6" s="346">
        <v>2013</v>
      </c>
      <c r="D6" s="346">
        <v>2014</v>
      </c>
      <c r="E6" s="346">
        <v>2015</v>
      </c>
      <c r="F6" s="346">
        <v>2016</v>
      </c>
      <c r="G6" s="346">
        <v>2017</v>
      </c>
      <c r="H6" s="346">
        <v>2018</v>
      </c>
      <c r="I6" s="346">
        <v>2019</v>
      </c>
    </row>
    <row r="7" spans="1:9" x14ac:dyDescent="0.25">
      <c r="B7" s="473"/>
    </row>
    <row r="8" spans="1:9" x14ac:dyDescent="0.25">
      <c r="A8" s="436" t="s">
        <v>479</v>
      </c>
      <c r="B8" s="436">
        <v>19</v>
      </c>
      <c r="C8" s="64">
        <v>345</v>
      </c>
      <c r="D8" s="64">
        <v>279</v>
      </c>
      <c r="E8" s="64">
        <v>248</v>
      </c>
      <c r="F8" s="64">
        <v>187</v>
      </c>
      <c r="G8" s="64">
        <v>211</v>
      </c>
      <c r="H8" s="64">
        <v>168</v>
      </c>
      <c r="I8" s="64">
        <v>134</v>
      </c>
    </row>
    <row r="9" spans="1:9" x14ac:dyDescent="0.25">
      <c r="A9" s="436" t="s">
        <v>478</v>
      </c>
      <c r="B9" s="436">
        <v>1</v>
      </c>
      <c r="C9" s="64">
        <v>233</v>
      </c>
      <c r="D9" s="64">
        <v>176</v>
      </c>
      <c r="E9" s="64">
        <v>138</v>
      </c>
      <c r="F9" s="64">
        <v>103</v>
      </c>
      <c r="G9" s="64">
        <v>102</v>
      </c>
      <c r="H9" s="64">
        <v>85</v>
      </c>
      <c r="I9" s="64">
        <v>71</v>
      </c>
    </row>
    <row r="10" spans="1:9" x14ac:dyDescent="0.25">
      <c r="A10" s="436" t="s">
        <v>477</v>
      </c>
      <c r="B10" s="436">
        <v>11</v>
      </c>
      <c r="C10" s="64">
        <v>424</v>
      </c>
      <c r="D10" s="64">
        <v>288</v>
      </c>
      <c r="E10" s="64">
        <v>231</v>
      </c>
      <c r="F10" s="64">
        <v>174</v>
      </c>
      <c r="G10" s="64">
        <v>133</v>
      </c>
      <c r="H10" s="64">
        <v>100</v>
      </c>
      <c r="I10" s="64">
        <v>91</v>
      </c>
    </row>
    <row r="11" spans="1:9" x14ac:dyDescent="0.25">
      <c r="A11" s="436" t="s">
        <v>476</v>
      </c>
      <c r="B11" s="436">
        <v>2</v>
      </c>
      <c r="C11" s="64">
        <v>33</v>
      </c>
      <c r="D11" s="64">
        <v>41</v>
      </c>
      <c r="E11" s="64">
        <v>31</v>
      </c>
      <c r="F11" s="64">
        <v>22</v>
      </c>
      <c r="G11" s="64">
        <v>19</v>
      </c>
      <c r="H11" s="64">
        <v>12</v>
      </c>
      <c r="I11" s="64">
        <v>16</v>
      </c>
    </row>
    <row r="12" spans="1:9" x14ac:dyDescent="0.25">
      <c r="A12" s="436" t="s">
        <v>475</v>
      </c>
      <c r="B12" s="436">
        <v>9</v>
      </c>
      <c r="C12" s="64">
        <v>367</v>
      </c>
      <c r="D12" s="64">
        <v>304</v>
      </c>
      <c r="E12" s="64">
        <v>221</v>
      </c>
      <c r="F12" s="64">
        <v>173</v>
      </c>
      <c r="G12" s="64">
        <v>154</v>
      </c>
      <c r="H12" s="64">
        <v>91</v>
      </c>
      <c r="I12" s="64">
        <v>96</v>
      </c>
    </row>
    <row r="13" spans="1:9" x14ac:dyDescent="0.25">
      <c r="A13" s="436" t="s">
        <v>474</v>
      </c>
      <c r="B13" s="436">
        <v>11</v>
      </c>
      <c r="C13" s="64">
        <v>374</v>
      </c>
      <c r="D13" s="64">
        <v>275</v>
      </c>
      <c r="E13" s="64">
        <v>214</v>
      </c>
      <c r="F13" s="64">
        <v>126</v>
      </c>
      <c r="G13" s="64">
        <v>96</v>
      </c>
      <c r="H13" s="64">
        <v>65</v>
      </c>
      <c r="I13" s="64">
        <v>56</v>
      </c>
    </row>
    <row r="14" spans="1:9" x14ac:dyDescent="0.25">
      <c r="A14" s="436" t="s">
        <v>473</v>
      </c>
      <c r="B14" s="436">
        <v>1</v>
      </c>
      <c r="C14" s="64">
        <v>93</v>
      </c>
      <c r="D14" s="64">
        <v>86</v>
      </c>
      <c r="E14" s="64">
        <v>63</v>
      </c>
      <c r="F14" s="64">
        <v>47</v>
      </c>
      <c r="G14" s="64">
        <v>45</v>
      </c>
      <c r="H14" s="64">
        <v>29</v>
      </c>
      <c r="I14" s="64">
        <v>23</v>
      </c>
    </row>
    <row r="15" spans="1:9" x14ac:dyDescent="0.25">
      <c r="A15" s="436" t="s">
        <v>472</v>
      </c>
      <c r="B15" s="436">
        <v>15</v>
      </c>
      <c r="C15" s="64">
        <v>663</v>
      </c>
      <c r="D15" s="64">
        <v>539</v>
      </c>
      <c r="E15" s="64">
        <v>442</v>
      </c>
      <c r="F15" s="64">
        <v>339</v>
      </c>
      <c r="G15" s="64">
        <v>317</v>
      </c>
      <c r="H15" s="64">
        <v>258</v>
      </c>
      <c r="I15" s="64">
        <v>284</v>
      </c>
    </row>
    <row r="16" spans="1:9" x14ac:dyDescent="0.25">
      <c r="A16" s="436" t="s">
        <v>471</v>
      </c>
      <c r="B16" s="436">
        <v>16</v>
      </c>
      <c r="C16" s="64">
        <v>1440</v>
      </c>
      <c r="D16" s="64">
        <v>1169</v>
      </c>
      <c r="E16" s="64">
        <v>1004</v>
      </c>
      <c r="F16" s="64">
        <v>787</v>
      </c>
      <c r="G16" s="64">
        <v>681</v>
      </c>
      <c r="H16" s="64">
        <v>496</v>
      </c>
      <c r="I16" s="64">
        <v>487</v>
      </c>
    </row>
    <row r="17" spans="1:9" x14ac:dyDescent="0.25">
      <c r="A17" s="436" t="s">
        <v>470</v>
      </c>
      <c r="B17" s="436">
        <v>5</v>
      </c>
      <c r="C17" s="64">
        <v>38</v>
      </c>
      <c r="D17" s="64">
        <v>40</v>
      </c>
      <c r="E17" s="64">
        <v>29</v>
      </c>
      <c r="F17" s="64">
        <v>18</v>
      </c>
      <c r="G17" s="64">
        <v>13</v>
      </c>
      <c r="H17" s="64">
        <v>6</v>
      </c>
      <c r="I17" s="64">
        <v>5</v>
      </c>
    </row>
    <row r="18" spans="1:9" x14ac:dyDescent="0.25">
      <c r="A18" s="436" t="s">
        <v>469</v>
      </c>
      <c r="B18" s="436">
        <v>15</v>
      </c>
      <c r="C18" s="64">
        <v>440</v>
      </c>
      <c r="D18" s="64">
        <v>350</v>
      </c>
      <c r="E18" s="64">
        <v>321</v>
      </c>
      <c r="F18" s="64">
        <v>239</v>
      </c>
      <c r="G18" s="64">
        <v>189</v>
      </c>
      <c r="H18" s="64">
        <v>191</v>
      </c>
      <c r="I18" s="64">
        <v>194</v>
      </c>
    </row>
    <row r="19" spans="1:9" x14ac:dyDescent="0.25">
      <c r="A19" s="436" t="s">
        <v>468</v>
      </c>
      <c r="B19" s="436">
        <v>3</v>
      </c>
      <c r="C19" s="64">
        <v>700</v>
      </c>
      <c r="D19" s="64">
        <v>500</v>
      </c>
      <c r="E19" s="64">
        <v>394</v>
      </c>
      <c r="F19" s="64">
        <v>328</v>
      </c>
      <c r="G19" s="64">
        <v>278</v>
      </c>
      <c r="H19" s="64">
        <v>185</v>
      </c>
      <c r="I19" s="64">
        <v>160</v>
      </c>
    </row>
    <row r="20" spans="1:9" x14ac:dyDescent="0.25">
      <c r="A20" s="436" t="s">
        <v>467</v>
      </c>
      <c r="B20" s="436">
        <v>1</v>
      </c>
      <c r="C20" s="64">
        <v>69</v>
      </c>
      <c r="D20" s="64">
        <v>61</v>
      </c>
      <c r="E20" s="64">
        <v>41</v>
      </c>
      <c r="F20" s="64">
        <v>34</v>
      </c>
      <c r="G20" s="64">
        <v>27</v>
      </c>
      <c r="H20" s="64">
        <v>15</v>
      </c>
      <c r="I20" s="64">
        <v>15</v>
      </c>
    </row>
    <row r="21" spans="1:9" x14ac:dyDescent="0.25">
      <c r="A21" s="436" t="s">
        <v>466</v>
      </c>
      <c r="B21" s="436">
        <v>8</v>
      </c>
      <c r="C21" s="64">
        <v>513</v>
      </c>
      <c r="D21" s="64">
        <v>470</v>
      </c>
      <c r="E21" s="64">
        <v>388</v>
      </c>
      <c r="F21" s="64">
        <v>293</v>
      </c>
      <c r="G21" s="64">
        <v>255</v>
      </c>
      <c r="H21" s="64">
        <v>196</v>
      </c>
      <c r="I21" s="64">
        <v>177</v>
      </c>
    </row>
    <row r="22" spans="1:9" x14ac:dyDescent="0.25">
      <c r="A22" s="436" t="s">
        <v>3</v>
      </c>
      <c r="B22" s="436">
        <v>4</v>
      </c>
      <c r="C22" s="64">
        <v>86</v>
      </c>
      <c r="D22" s="64">
        <v>69</v>
      </c>
      <c r="E22" s="64">
        <v>64</v>
      </c>
      <c r="F22" s="64">
        <v>50</v>
      </c>
      <c r="G22" s="64">
        <v>50</v>
      </c>
      <c r="H22" s="64">
        <v>35</v>
      </c>
      <c r="I22" s="64">
        <v>25</v>
      </c>
    </row>
    <row r="23" spans="1:9" x14ac:dyDescent="0.25">
      <c r="A23" s="436" t="s">
        <v>465</v>
      </c>
      <c r="B23" s="436">
        <v>3</v>
      </c>
      <c r="C23" s="64">
        <v>830</v>
      </c>
      <c r="D23" s="64">
        <v>678</v>
      </c>
      <c r="E23" s="64">
        <v>544</v>
      </c>
      <c r="F23" s="64">
        <v>388</v>
      </c>
      <c r="G23" s="64">
        <v>323</v>
      </c>
      <c r="H23" s="64">
        <v>221</v>
      </c>
      <c r="I23" s="64">
        <v>205</v>
      </c>
    </row>
    <row r="24" spans="1:9" x14ac:dyDescent="0.25">
      <c r="A24" s="436" t="s">
        <v>464</v>
      </c>
      <c r="B24" s="436">
        <v>16</v>
      </c>
      <c r="C24" s="64">
        <v>455</v>
      </c>
      <c r="D24" s="64">
        <v>388</v>
      </c>
      <c r="E24" s="64">
        <v>308</v>
      </c>
      <c r="F24" s="64">
        <v>284</v>
      </c>
      <c r="G24" s="64">
        <v>227</v>
      </c>
      <c r="H24" s="64">
        <v>184</v>
      </c>
      <c r="I24" s="64">
        <v>165</v>
      </c>
    </row>
    <row r="25" spans="1:9" x14ac:dyDescent="0.25">
      <c r="A25" s="436" t="s">
        <v>463</v>
      </c>
      <c r="B25" s="436">
        <v>20</v>
      </c>
      <c r="C25" s="64">
        <v>697</v>
      </c>
      <c r="D25" s="64">
        <v>556</v>
      </c>
      <c r="E25" s="64">
        <v>440</v>
      </c>
      <c r="F25" s="64">
        <v>351</v>
      </c>
      <c r="G25" s="64">
        <v>323</v>
      </c>
      <c r="H25" s="64">
        <v>257</v>
      </c>
      <c r="I25" s="64">
        <v>183</v>
      </c>
    </row>
    <row r="26" spans="1:9" x14ac:dyDescent="0.25">
      <c r="A26" s="436" t="s">
        <v>462</v>
      </c>
      <c r="B26" s="436">
        <v>19</v>
      </c>
      <c r="C26" s="64">
        <v>268</v>
      </c>
      <c r="D26" s="64">
        <v>208</v>
      </c>
      <c r="E26" s="64">
        <v>160</v>
      </c>
      <c r="F26" s="64">
        <v>136</v>
      </c>
      <c r="G26" s="64">
        <v>145</v>
      </c>
      <c r="H26" s="64">
        <v>125</v>
      </c>
      <c r="I26" s="64">
        <v>83</v>
      </c>
    </row>
    <row r="27" spans="1:9" x14ac:dyDescent="0.25">
      <c r="A27" s="436" t="s">
        <v>461</v>
      </c>
      <c r="B27" s="436">
        <v>14</v>
      </c>
      <c r="C27" s="64">
        <v>149</v>
      </c>
      <c r="D27" s="64">
        <v>121</v>
      </c>
      <c r="E27" s="64">
        <v>141</v>
      </c>
      <c r="F27" s="64">
        <v>143</v>
      </c>
      <c r="G27" s="64">
        <v>107</v>
      </c>
      <c r="H27" s="64">
        <v>84</v>
      </c>
      <c r="I27" s="64">
        <v>83</v>
      </c>
    </row>
    <row r="28" spans="1:9" x14ac:dyDescent="0.25">
      <c r="A28" s="436" t="s">
        <v>460</v>
      </c>
      <c r="B28" s="436">
        <v>15</v>
      </c>
      <c r="C28" s="64">
        <v>1411</v>
      </c>
      <c r="D28" s="64">
        <v>1090</v>
      </c>
      <c r="E28" s="64">
        <v>963</v>
      </c>
      <c r="F28" s="64">
        <v>849</v>
      </c>
      <c r="G28" s="64">
        <v>839</v>
      </c>
      <c r="H28" s="64">
        <v>694</v>
      </c>
      <c r="I28" s="64">
        <v>733</v>
      </c>
    </row>
    <row r="29" spans="1:9" x14ac:dyDescent="0.25">
      <c r="A29" s="436" t="s">
        <v>459</v>
      </c>
      <c r="B29" s="436">
        <v>19</v>
      </c>
      <c r="C29" s="64">
        <v>1077</v>
      </c>
      <c r="D29" s="64">
        <v>767</v>
      </c>
      <c r="E29" s="64">
        <v>622</v>
      </c>
      <c r="F29" s="64">
        <v>573</v>
      </c>
      <c r="G29" s="64">
        <v>494</v>
      </c>
      <c r="H29" s="64">
        <v>388</v>
      </c>
      <c r="I29" s="64">
        <v>345</v>
      </c>
    </row>
    <row r="30" spans="1:9" x14ac:dyDescent="0.25">
      <c r="A30" s="436" t="s">
        <v>458</v>
      </c>
      <c r="B30" s="436">
        <v>18</v>
      </c>
      <c r="C30" s="64">
        <v>652</v>
      </c>
      <c r="D30" s="64">
        <v>536</v>
      </c>
      <c r="E30" s="64">
        <v>437</v>
      </c>
      <c r="F30" s="64">
        <v>363</v>
      </c>
      <c r="G30" s="64">
        <v>287</v>
      </c>
      <c r="H30" s="64">
        <v>276</v>
      </c>
      <c r="I30" s="64">
        <v>257</v>
      </c>
    </row>
    <row r="31" spans="1:9" x14ac:dyDescent="0.25">
      <c r="A31" s="436" t="s">
        <v>457</v>
      </c>
      <c r="B31" s="436">
        <v>13</v>
      </c>
      <c r="C31" s="64">
        <v>473</v>
      </c>
      <c r="D31" s="64">
        <v>340</v>
      </c>
      <c r="E31" s="64">
        <v>260</v>
      </c>
      <c r="F31" s="64">
        <v>217</v>
      </c>
      <c r="G31" s="64">
        <v>174</v>
      </c>
      <c r="H31" s="64">
        <v>148</v>
      </c>
      <c r="I31" s="64">
        <v>150</v>
      </c>
    </row>
    <row r="32" spans="1:9" x14ac:dyDescent="0.25">
      <c r="A32" s="436" t="s">
        <v>456</v>
      </c>
      <c r="B32" s="436">
        <v>3</v>
      </c>
      <c r="C32" s="64">
        <v>373</v>
      </c>
      <c r="D32" s="64">
        <v>305</v>
      </c>
      <c r="E32" s="64">
        <v>217</v>
      </c>
      <c r="F32" s="64">
        <v>174</v>
      </c>
      <c r="G32" s="64">
        <v>144</v>
      </c>
      <c r="H32" s="64">
        <v>97</v>
      </c>
      <c r="I32" s="64">
        <v>96</v>
      </c>
    </row>
    <row r="33" spans="1:9" x14ac:dyDescent="0.25">
      <c r="A33" s="436" t="s">
        <v>455</v>
      </c>
      <c r="B33" s="436">
        <v>18</v>
      </c>
      <c r="C33" s="64">
        <v>1038</v>
      </c>
      <c r="D33" s="64">
        <v>918</v>
      </c>
      <c r="E33" s="64">
        <v>643</v>
      </c>
      <c r="F33" s="64">
        <v>478</v>
      </c>
      <c r="G33" s="64">
        <v>465</v>
      </c>
      <c r="H33" s="64">
        <v>401</v>
      </c>
      <c r="I33" s="64">
        <v>363</v>
      </c>
    </row>
    <row r="34" spans="1:9" x14ac:dyDescent="0.25">
      <c r="A34" s="436" t="s">
        <v>454</v>
      </c>
      <c r="B34" s="436">
        <v>3</v>
      </c>
      <c r="C34" s="64">
        <v>226</v>
      </c>
      <c r="D34" s="64">
        <v>182</v>
      </c>
      <c r="E34" s="64">
        <v>152</v>
      </c>
      <c r="F34" s="64">
        <v>120</v>
      </c>
      <c r="G34" s="64">
        <v>84</v>
      </c>
      <c r="H34" s="64">
        <v>72</v>
      </c>
      <c r="I34" s="64">
        <v>64</v>
      </c>
    </row>
    <row r="35" spans="1:9" x14ac:dyDescent="0.25">
      <c r="A35" s="436" t="s">
        <v>453</v>
      </c>
      <c r="B35" s="436">
        <v>18</v>
      </c>
      <c r="C35" s="64">
        <v>277</v>
      </c>
      <c r="D35" s="64">
        <v>224</v>
      </c>
      <c r="E35" s="64">
        <v>196</v>
      </c>
      <c r="F35" s="64">
        <v>135</v>
      </c>
      <c r="G35" s="64">
        <v>139</v>
      </c>
      <c r="H35" s="64">
        <v>121</v>
      </c>
      <c r="I35" s="64">
        <v>126</v>
      </c>
    </row>
    <row r="36" spans="1:9" x14ac:dyDescent="0.25">
      <c r="A36" s="436" t="s">
        <v>452</v>
      </c>
      <c r="B36" s="436">
        <v>1</v>
      </c>
      <c r="C36" s="64">
        <v>179</v>
      </c>
      <c r="D36" s="64">
        <v>143</v>
      </c>
      <c r="E36" s="64">
        <v>99</v>
      </c>
      <c r="F36" s="64">
        <v>89</v>
      </c>
      <c r="G36" s="64">
        <v>58</v>
      </c>
      <c r="H36" s="64">
        <v>46</v>
      </c>
      <c r="I36" s="64">
        <v>35</v>
      </c>
    </row>
    <row r="37" spans="1:9" x14ac:dyDescent="0.25">
      <c r="A37" s="436" t="s">
        <v>451</v>
      </c>
      <c r="B37" s="436">
        <v>19</v>
      </c>
      <c r="C37" s="64">
        <v>88</v>
      </c>
      <c r="D37" s="64">
        <v>68</v>
      </c>
      <c r="E37" s="64">
        <v>69</v>
      </c>
      <c r="F37" s="64">
        <v>63</v>
      </c>
      <c r="G37" s="64">
        <v>47</v>
      </c>
      <c r="H37" s="64">
        <v>38</v>
      </c>
      <c r="I37" s="64">
        <v>28</v>
      </c>
    </row>
    <row r="38" spans="1:9" x14ac:dyDescent="0.25">
      <c r="A38" s="436" t="s">
        <v>450</v>
      </c>
      <c r="B38" s="436">
        <v>11</v>
      </c>
      <c r="C38" s="64">
        <v>59</v>
      </c>
      <c r="D38" s="64">
        <v>52</v>
      </c>
      <c r="E38" s="64">
        <v>41</v>
      </c>
      <c r="F38" s="64">
        <v>23</v>
      </c>
      <c r="G38" s="64">
        <v>28</v>
      </c>
      <c r="H38" s="64">
        <v>23</v>
      </c>
      <c r="I38" s="64">
        <v>21</v>
      </c>
    </row>
    <row r="39" spans="1:9" x14ac:dyDescent="0.25">
      <c r="A39" s="436" t="s">
        <v>449</v>
      </c>
      <c r="B39" s="436">
        <v>8</v>
      </c>
      <c r="C39" s="64">
        <v>222</v>
      </c>
      <c r="D39" s="64">
        <v>183</v>
      </c>
      <c r="E39" s="64">
        <v>164</v>
      </c>
      <c r="F39" s="64">
        <v>149</v>
      </c>
      <c r="G39" s="64">
        <v>106</v>
      </c>
      <c r="H39" s="64">
        <v>83</v>
      </c>
      <c r="I39" s="64">
        <v>58</v>
      </c>
    </row>
    <row r="40" spans="1:9" x14ac:dyDescent="0.25">
      <c r="A40" s="436" t="s">
        <v>448</v>
      </c>
      <c r="B40" s="436">
        <v>9</v>
      </c>
      <c r="C40" s="64">
        <v>683</v>
      </c>
      <c r="D40" s="64">
        <v>525</v>
      </c>
      <c r="E40" s="64">
        <v>427</v>
      </c>
      <c r="F40" s="64">
        <v>311</v>
      </c>
      <c r="G40" s="64">
        <v>283</v>
      </c>
      <c r="H40" s="64">
        <v>222</v>
      </c>
      <c r="I40" s="64">
        <v>211</v>
      </c>
    </row>
    <row r="41" spans="1:9" x14ac:dyDescent="0.25">
      <c r="A41" s="436" t="s">
        <v>447</v>
      </c>
      <c r="B41" s="436">
        <v>16</v>
      </c>
      <c r="C41" s="64">
        <v>595</v>
      </c>
      <c r="D41" s="64">
        <v>492</v>
      </c>
      <c r="E41" s="64">
        <v>427</v>
      </c>
      <c r="F41" s="64">
        <v>344</v>
      </c>
      <c r="G41" s="64">
        <v>294</v>
      </c>
      <c r="H41" s="64">
        <v>229</v>
      </c>
      <c r="I41" s="64">
        <v>210</v>
      </c>
    </row>
    <row r="42" spans="1:9" x14ac:dyDescent="0.25">
      <c r="A42" s="436" t="s">
        <v>446</v>
      </c>
      <c r="B42" s="436">
        <v>8</v>
      </c>
      <c r="C42" s="64">
        <v>251</v>
      </c>
      <c r="D42" s="64">
        <v>220</v>
      </c>
      <c r="E42" s="64">
        <v>171</v>
      </c>
      <c r="F42" s="64">
        <v>141</v>
      </c>
      <c r="G42" s="64">
        <v>108</v>
      </c>
      <c r="H42" s="64">
        <v>80</v>
      </c>
      <c r="I42" s="64">
        <v>65</v>
      </c>
    </row>
    <row r="43" spans="1:9" x14ac:dyDescent="0.25">
      <c r="A43" s="436" t="s">
        <v>445</v>
      </c>
      <c r="B43" s="436">
        <v>12</v>
      </c>
      <c r="C43" s="64">
        <v>1032</v>
      </c>
      <c r="D43" s="64">
        <v>826</v>
      </c>
      <c r="E43" s="64">
        <v>682</v>
      </c>
      <c r="F43" s="64">
        <v>556</v>
      </c>
      <c r="G43" s="64">
        <v>494</v>
      </c>
      <c r="H43" s="64">
        <v>443</v>
      </c>
      <c r="I43" s="64">
        <v>396</v>
      </c>
    </row>
    <row r="44" spans="1:9" x14ac:dyDescent="0.25">
      <c r="A44" s="436" t="s">
        <v>444</v>
      </c>
      <c r="B44" s="436">
        <v>7</v>
      </c>
      <c r="C44" s="64">
        <v>399</v>
      </c>
      <c r="D44" s="64">
        <v>323</v>
      </c>
      <c r="E44" s="64">
        <v>250</v>
      </c>
      <c r="F44" s="64">
        <v>209</v>
      </c>
      <c r="G44" s="64">
        <v>160</v>
      </c>
      <c r="H44" s="64">
        <v>148</v>
      </c>
      <c r="I44" s="64">
        <v>130</v>
      </c>
    </row>
    <row r="45" spans="1:9" x14ac:dyDescent="0.25">
      <c r="A45" s="436" t="s">
        <v>443</v>
      </c>
      <c r="B45" s="436">
        <v>6</v>
      </c>
      <c r="C45" s="64">
        <v>68</v>
      </c>
      <c r="D45" s="64">
        <v>61</v>
      </c>
      <c r="E45" s="64">
        <v>48</v>
      </c>
      <c r="F45" s="64">
        <v>36</v>
      </c>
      <c r="G45" s="64">
        <v>32</v>
      </c>
      <c r="H45" s="64">
        <v>32</v>
      </c>
      <c r="I45" s="64">
        <v>17</v>
      </c>
    </row>
    <row r="46" spans="1:9" x14ac:dyDescent="0.25">
      <c r="A46" s="436" t="s">
        <v>442</v>
      </c>
      <c r="B46" s="436">
        <v>9</v>
      </c>
      <c r="C46" s="64">
        <v>200</v>
      </c>
      <c r="D46" s="64">
        <v>173</v>
      </c>
      <c r="E46" s="64">
        <v>133</v>
      </c>
      <c r="F46" s="64">
        <v>96</v>
      </c>
      <c r="G46" s="64">
        <v>105</v>
      </c>
      <c r="H46" s="64">
        <v>65</v>
      </c>
      <c r="I46" s="64">
        <v>67</v>
      </c>
    </row>
    <row r="47" spans="1:9" x14ac:dyDescent="0.25">
      <c r="A47" s="436" t="s">
        <v>441</v>
      </c>
      <c r="B47" s="436">
        <v>7</v>
      </c>
      <c r="C47" s="64">
        <v>107</v>
      </c>
      <c r="D47" s="64">
        <v>95</v>
      </c>
      <c r="E47" s="64">
        <v>80</v>
      </c>
      <c r="F47" s="64">
        <v>55</v>
      </c>
      <c r="G47" s="64">
        <v>48</v>
      </c>
      <c r="H47" s="64">
        <v>30</v>
      </c>
      <c r="I47" s="64">
        <v>30</v>
      </c>
    </row>
    <row r="48" spans="1:9" x14ac:dyDescent="0.25">
      <c r="A48" s="436" t="s">
        <v>440</v>
      </c>
      <c r="B48" s="436">
        <v>14</v>
      </c>
      <c r="C48" s="64">
        <v>128</v>
      </c>
      <c r="D48" s="64">
        <v>116</v>
      </c>
      <c r="E48" s="64">
        <v>114</v>
      </c>
      <c r="F48" s="64">
        <v>77</v>
      </c>
      <c r="G48" s="64">
        <v>64</v>
      </c>
      <c r="H48" s="64">
        <v>62</v>
      </c>
      <c r="I48" s="64">
        <v>58</v>
      </c>
    </row>
    <row r="49" spans="1:9" x14ac:dyDescent="0.25">
      <c r="A49" s="436" t="s">
        <v>439</v>
      </c>
      <c r="B49" s="436">
        <v>13</v>
      </c>
      <c r="C49" s="64">
        <v>443</v>
      </c>
      <c r="D49" s="64">
        <v>349</v>
      </c>
      <c r="E49" s="64">
        <v>277</v>
      </c>
      <c r="F49" s="64">
        <v>197</v>
      </c>
      <c r="G49" s="64">
        <v>162</v>
      </c>
      <c r="H49" s="64">
        <v>139</v>
      </c>
      <c r="I49" s="64">
        <v>96</v>
      </c>
    </row>
    <row r="50" spans="1:9" x14ac:dyDescent="0.25">
      <c r="A50" s="436" t="s">
        <v>438</v>
      </c>
      <c r="B50" s="436">
        <v>7</v>
      </c>
      <c r="C50" s="64">
        <v>129</v>
      </c>
      <c r="D50" s="64">
        <v>108</v>
      </c>
      <c r="E50" s="64">
        <v>76</v>
      </c>
      <c r="F50" s="64">
        <v>82</v>
      </c>
      <c r="G50" s="64">
        <v>16</v>
      </c>
      <c r="H50" s="64">
        <v>23</v>
      </c>
      <c r="I50" s="64">
        <v>26</v>
      </c>
    </row>
    <row r="51" spans="1:9" x14ac:dyDescent="0.25">
      <c r="A51" s="436" t="s">
        <v>437</v>
      </c>
      <c r="B51" s="436">
        <v>12</v>
      </c>
      <c r="C51" s="64">
        <v>766</v>
      </c>
      <c r="D51" s="64">
        <v>619</v>
      </c>
      <c r="E51" s="64">
        <v>481</v>
      </c>
      <c r="F51" s="64">
        <v>418</v>
      </c>
      <c r="G51" s="64">
        <v>367</v>
      </c>
      <c r="H51" s="64">
        <v>326</v>
      </c>
      <c r="I51" s="64">
        <v>318</v>
      </c>
    </row>
    <row r="52" spans="1:9" x14ac:dyDescent="0.25">
      <c r="A52" s="436" t="s">
        <v>436</v>
      </c>
      <c r="B52" s="436">
        <v>16</v>
      </c>
      <c r="C52" s="64">
        <v>973</v>
      </c>
      <c r="D52" s="64">
        <v>804</v>
      </c>
      <c r="E52" s="64">
        <v>713</v>
      </c>
      <c r="F52" s="64">
        <v>506</v>
      </c>
      <c r="G52" s="64">
        <v>429</v>
      </c>
      <c r="H52" s="64">
        <v>321</v>
      </c>
      <c r="I52" s="64">
        <v>303</v>
      </c>
    </row>
    <row r="53" spans="1:9" x14ac:dyDescent="0.25">
      <c r="A53" s="436" t="s">
        <v>435</v>
      </c>
      <c r="B53" s="436">
        <v>3</v>
      </c>
      <c r="C53" s="64">
        <v>188</v>
      </c>
      <c r="D53" s="64">
        <v>141</v>
      </c>
      <c r="E53" s="64">
        <v>95</v>
      </c>
      <c r="F53" s="64">
        <v>94</v>
      </c>
      <c r="G53" s="64">
        <v>76</v>
      </c>
      <c r="H53" s="64">
        <v>40</v>
      </c>
      <c r="I53" s="64">
        <v>29</v>
      </c>
    </row>
    <row r="54" spans="1:9" x14ac:dyDescent="0.25">
      <c r="A54" s="436" t="s">
        <v>434</v>
      </c>
      <c r="B54" s="436">
        <v>9</v>
      </c>
      <c r="C54" s="64">
        <v>268</v>
      </c>
      <c r="D54" s="64">
        <v>206</v>
      </c>
      <c r="E54" s="64">
        <v>169</v>
      </c>
      <c r="F54" s="64">
        <v>125</v>
      </c>
      <c r="G54" s="64">
        <v>106</v>
      </c>
      <c r="H54" s="64">
        <v>93</v>
      </c>
      <c r="I54" s="64">
        <v>92</v>
      </c>
    </row>
    <row r="55" spans="1:9" x14ac:dyDescent="0.25">
      <c r="A55" s="436" t="s">
        <v>433</v>
      </c>
      <c r="B55" s="436">
        <v>3</v>
      </c>
      <c r="C55" s="64">
        <v>168</v>
      </c>
      <c r="D55" s="64">
        <v>126</v>
      </c>
      <c r="E55" s="64">
        <v>113</v>
      </c>
      <c r="F55" s="64">
        <v>85</v>
      </c>
      <c r="G55" s="64">
        <v>80</v>
      </c>
      <c r="H55" s="64">
        <v>56</v>
      </c>
      <c r="I55" s="64">
        <v>40</v>
      </c>
    </row>
    <row r="56" spans="1:9" x14ac:dyDescent="0.25">
      <c r="A56" s="436" t="s">
        <v>432</v>
      </c>
      <c r="B56" s="436">
        <v>9</v>
      </c>
      <c r="C56" s="64">
        <v>330</v>
      </c>
      <c r="D56" s="64">
        <v>261</v>
      </c>
      <c r="E56" s="64">
        <v>191</v>
      </c>
      <c r="F56" s="64">
        <v>140</v>
      </c>
      <c r="G56" s="64">
        <v>97</v>
      </c>
      <c r="H56" s="64">
        <v>83</v>
      </c>
      <c r="I56" s="64">
        <v>79</v>
      </c>
    </row>
    <row r="57" spans="1:9" x14ac:dyDescent="0.25">
      <c r="A57" s="436" t="s">
        <v>431</v>
      </c>
      <c r="B57" s="436">
        <v>11</v>
      </c>
      <c r="C57" s="64">
        <v>405</v>
      </c>
      <c r="D57" s="64">
        <v>343</v>
      </c>
      <c r="E57" s="64">
        <v>228</v>
      </c>
      <c r="F57" s="64">
        <v>152</v>
      </c>
      <c r="G57" s="64">
        <v>100</v>
      </c>
      <c r="H57" s="64">
        <v>78</v>
      </c>
      <c r="I57" s="64">
        <v>67</v>
      </c>
    </row>
    <row r="58" spans="1:9" x14ac:dyDescent="0.25">
      <c r="A58" s="436" t="s">
        <v>430</v>
      </c>
      <c r="B58" s="436">
        <v>3</v>
      </c>
      <c r="C58" s="64">
        <v>273</v>
      </c>
      <c r="D58" s="64">
        <v>244</v>
      </c>
      <c r="E58" s="64">
        <v>201</v>
      </c>
      <c r="F58" s="64">
        <v>168</v>
      </c>
      <c r="G58" s="64">
        <v>140</v>
      </c>
      <c r="H58" s="64">
        <v>113</v>
      </c>
      <c r="I58" s="64">
        <v>113</v>
      </c>
    </row>
    <row r="59" spans="1:9" x14ac:dyDescent="0.25">
      <c r="A59" s="436" t="s">
        <v>429</v>
      </c>
      <c r="B59" s="436">
        <v>9</v>
      </c>
      <c r="C59" s="64">
        <v>173</v>
      </c>
      <c r="D59" s="64">
        <v>128</v>
      </c>
      <c r="E59" s="64">
        <v>93</v>
      </c>
      <c r="F59" s="64">
        <v>96</v>
      </c>
      <c r="G59" s="64">
        <v>69</v>
      </c>
      <c r="H59" s="64">
        <v>53</v>
      </c>
      <c r="I59" s="64">
        <v>44</v>
      </c>
    </row>
    <row r="60" spans="1:9" x14ac:dyDescent="0.25">
      <c r="A60" s="436" t="s">
        <v>428</v>
      </c>
      <c r="B60" s="436">
        <v>17</v>
      </c>
      <c r="C60" s="64">
        <v>223</v>
      </c>
      <c r="D60" s="64">
        <v>168</v>
      </c>
      <c r="E60" s="64">
        <v>148</v>
      </c>
      <c r="F60" s="64">
        <v>120</v>
      </c>
      <c r="G60" s="64">
        <v>97</v>
      </c>
      <c r="H60" s="64">
        <v>82</v>
      </c>
      <c r="I60" s="64">
        <v>62</v>
      </c>
    </row>
    <row r="61" spans="1:9" x14ac:dyDescent="0.25">
      <c r="A61" s="436" t="s">
        <v>427</v>
      </c>
      <c r="B61" s="436">
        <v>19</v>
      </c>
      <c r="C61" s="64">
        <v>630</v>
      </c>
      <c r="D61" s="64">
        <v>476</v>
      </c>
      <c r="E61" s="64">
        <v>369</v>
      </c>
      <c r="F61" s="64">
        <v>268</v>
      </c>
      <c r="G61" s="64">
        <v>284</v>
      </c>
      <c r="H61" s="64">
        <v>210</v>
      </c>
      <c r="I61" s="64">
        <v>153</v>
      </c>
    </row>
    <row r="62" spans="1:9" x14ac:dyDescent="0.25">
      <c r="A62" s="436" t="s">
        <v>426</v>
      </c>
      <c r="B62" s="436">
        <v>3</v>
      </c>
      <c r="C62" s="64">
        <v>2941</v>
      </c>
      <c r="D62" s="64">
        <v>2412</v>
      </c>
      <c r="E62" s="64">
        <v>1955</v>
      </c>
      <c r="F62" s="64">
        <v>1556</v>
      </c>
      <c r="G62" s="64">
        <v>1245</v>
      </c>
      <c r="H62" s="64">
        <v>968</v>
      </c>
      <c r="I62" s="64">
        <v>828</v>
      </c>
    </row>
    <row r="63" spans="1:9" x14ac:dyDescent="0.25">
      <c r="A63" s="436" t="s">
        <v>425</v>
      </c>
      <c r="B63" s="436">
        <v>8</v>
      </c>
      <c r="C63" s="64">
        <v>390</v>
      </c>
      <c r="D63" s="64">
        <v>304</v>
      </c>
      <c r="E63" s="64">
        <v>241</v>
      </c>
      <c r="F63" s="64">
        <v>213</v>
      </c>
      <c r="G63" s="64">
        <v>181</v>
      </c>
      <c r="H63" s="64">
        <v>112</v>
      </c>
      <c r="I63" s="64">
        <v>121</v>
      </c>
    </row>
    <row r="64" spans="1:9" x14ac:dyDescent="0.25">
      <c r="A64" s="436" t="s">
        <v>424</v>
      </c>
      <c r="B64" s="436">
        <v>3</v>
      </c>
      <c r="C64" s="64">
        <v>307</v>
      </c>
      <c r="D64" s="64">
        <v>261</v>
      </c>
      <c r="E64" s="64">
        <v>218</v>
      </c>
      <c r="F64" s="64">
        <v>168</v>
      </c>
      <c r="G64" s="64">
        <v>207</v>
      </c>
      <c r="H64" s="64">
        <v>149</v>
      </c>
      <c r="I64" s="64">
        <v>127</v>
      </c>
    </row>
    <row r="65" spans="1:9" x14ac:dyDescent="0.25">
      <c r="A65" s="436" t="s">
        <v>423</v>
      </c>
      <c r="B65" s="436">
        <v>15</v>
      </c>
      <c r="C65" s="64">
        <v>4137</v>
      </c>
      <c r="D65" s="64">
        <v>3579</v>
      </c>
      <c r="E65" s="64">
        <v>2971</v>
      </c>
      <c r="F65" s="64">
        <v>2448</v>
      </c>
      <c r="G65" s="64">
        <v>2236</v>
      </c>
      <c r="H65" s="64">
        <v>1748</v>
      </c>
      <c r="I65" s="64">
        <v>1737</v>
      </c>
    </row>
    <row r="66" spans="1:9" x14ac:dyDescent="0.25">
      <c r="A66" s="436" t="s">
        <v>422</v>
      </c>
      <c r="B66" s="436">
        <v>1</v>
      </c>
      <c r="C66" s="64">
        <v>243</v>
      </c>
      <c r="D66" s="64">
        <v>225</v>
      </c>
      <c r="E66" s="64">
        <v>175</v>
      </c>
      <c r="F66" s="64">
        <v>98</v>
      </c>
      <c r="G66" s="64">
        <v>68</v>
      </c>
      <c r="H66" s="64">
        <v>61</v>
      </c>
      <c r="I66" s="64">
        <v>61</v>
      </c>
    </row>
    <row r="67" spans="1:9" x14ac:dyDescent="0.25">
      <c r="A67" s="436" t="s">
        <v>421</v>
      </c>
      <c r="B67" s="436">
        <v>20</v>
      </c>
      <c r="C67" s="64">
        <v>160</v>
      </c>
      <c r="D67" s="64">
        <v>84</v>
      </c>
      <c r="E67" s="64">
        <v>87</v>
      </c>
      <c r="F67" s="64">
        <v>74</v>
      </c>
      <c r="G67" s="64">
        <v>67</v>
      </c>
      <c r="H67" s="64">
        <v>46</v>
      </c>
      <c r="I67" s="64">
        <v>35</v>
      </c>
    </row>
    <row r="68" spans="1:9" x14ac:dyDescent="0.25">
      <c r="A68" s="436" t="s">
        <v>420</v>
      </c>
      <c r="B68" s="436">
        <v>20</v>
      </c>
      <c r="C68" s="64">
        <v>78</v>
      </c>
      <c r="D68" s="64">
        <v>65</v>
      </c>
      <c r="E68" s="64">
        <v>49</v>
      </c>
      <c r="F68" s="64">
        <v>42</v>
      </c>
      <c r="G68" s="64">
        <v>30</v>
      </c>
      <c r="H68" s="64">
        <v>26</v>
      </c>
      <c r="I68" s="64">
        <v>26</v>
      </c>
    </row>
    <row r="69" spans="1:9" x14ac:dyDescent="0.25">
      <c r="A69" s="436" t="s">
        <v>419</v>
      </c>
      <c r="B69" s="436">
        <v>5</v>
      </c>
      <c r="C69" s="64">
        <v>540</v>
      </c>
      <c r="D69" s="64">
        <v>423</v>
      </c>
      <c r="E69" s="64">
        <v>329</v>
      </c>
      <c r="F69" s="64">
        <v>275</v>
      </c>
      <c r="G69" s="64">
        <v>231</v>
      </c>
      <c r="H69" s="64">
        <v>137</v>
      </c>
      <c r="I69" s="64">
        <v>127</v>
      </c>
    </row>
    <row r="70" spans="1:9" x14ac:dyDescent="0.25">
      <c r="A70" s="436" t="s">
        <v>418</v>
      </c>
      <c r="B70" s="436">
        <v>19</v>
      </c>
      <c r="C70" s="64">
        <v>1078</v>
      </c>
      <c r="D70" s="64">
        <v>932</v>
      </c>
      <c r="E70" s="64">
        <v>721</v>
      </c>
      <c r="F70" s="64">
        <v>585</v>
      </c>
      <c r="G70" s="64">
        <v>535</v>
      </c>
      <c r="H70" s="64">
        <v>412</v>
      </c>
      <c r="I70" s="64">
        <v>400</v>
      </c>
    </row>
    <row r="71" spans="1:9" x14ac:dyDescent="0.25">
      <c r="A71" s="436" t="s">
        <v>417</v>
      </c>
      <c r="B71" s="436">
        <v>8</v>
      </c>
      <c r="C71" s="64">
        <v>310</v>
      </c>
      <c r="D71" s="64">
        <v>269</v>
      </c>
      <c r="E71" s="64">
        <v>225</v>
      </c>
      <c r="F71" s="64">
        <v>167</v>
      </c>
      <c r="G71" s="64">
        <v>132</v>
      </c>
      <c r="H71" s="64">
        <v>108</v>
      </c>
      <c r="I71" s="64">
        <v>78</v>
      </c>
    </row>
    <row r="72" spans="1:9" x14ac:dyDescent="0.25">
      <c r="A72" s="436" t="s">
        <v>416</v>
      </c>
      <c r="B72" s="436">
        <v>3</v>
      </c>
      <c r="C72" s="64">
        <v>302</v>
      </c>
      <c r="D72" s="64">
        <v>239</v>
      </c>
      <c r="E72" s="64">
        <v>204</v>
      </c>
      <c r="F72" s="64">
        <v>169</v>
      </c>
      <c r="G72" s="64">
        <v>133</v>
      </c>
      <c r="H72" s="64">
        <v>106</v>
      </c>
      <c r="I72" s="64">
        <v>80</v>
      </c>
    </row>
    <row r="73" spans="1:9" x14ac:dyDescent="0.25">
      <c r="A73" s="436" t="s">
        <v>415</v>
      </c>
      <c r="B73" s="436">
        <v>10</v>
      </c>
      <c r="C73" s="64">
        <v>793</v>
      </c>
      <c r="D73" s="64">
        <v>629</v>
      </c>
      <c r="E73" s="64">
        <v>465</v>
      </c>
      <c r="F73" s="64">
        <v>376</v>
      </c>
      <c r="G73" s="64">
        <v>287</v>
      </c>
      <c r="H73" s="64">
        <v>197</v>
      </c>
      <c r="I73" s="64">
        <v>170</v>
      </c>
    </row>
    <row r="74" spans="1:9" x14ac:dyDescent="0.25">
      <c r="A74" s="436" t="s">
        <v>414</v>
      </c>
      <c r="B74" s="436">
        <v>11</v>
      </c>
      <c r="C74" s="64">
        <v>526</v>
      </c>
      <c r="D74" s="64">
        <v>465</v>
      </c>
      <c r="E74" s="64">
        <v>323</v>
      </c>
      <c r="F74" s="64">
        <v>265</v>
      </c>
      <c r="G74" s="64">
        <v>208</v>
      </c>
      <c r="H74" s="64">
        <v>154</v>
      </c>
      <c r="I74" s="64">
        <v>93</v>
      </c>
    </row>
    <row r="75" spans="1:9" x14ac:dyDescent="0.25">
      <c r="A75" s="436" t="s">
        <v>413</v>
      </c>
      <c r="B75" s="436">
        <v>13</v>
      </c>
      <c r="C75" s="64">
        <v>511</v>
      </c>
      <c r="D75" s="64">
        <v>367</v>
      </c>
      <c r="E75" s="64">
        <v>296</v>
      </c>
      <c r="F75" s="64">
        <v>221</v>
      </c>
      <c r="G75" s="64">
        <v>190</v>
      </c>
      <c r="H75" s="64">
        <v>167</v>
      </c>
      <c r="I75" s="64">
        <v>187</v>
      </c>
    </row>
    <row r="76" spans="1:9" x14ac:dyDescent="0.25">
      <c r="A76" s="436" t="s">
        <v>412</v>
      </c>
      <c r="B76" s="436">
        <v>8</v>
      </c>
      <c r="C76" s="64">
        <v>159</v>
      </c>
      <c r="D76" s="64">
        <v>116</v>
      </c>
      <c r="E76" s="64">
        <v>90</v>
      </c>
      <c r="F76" s="64">
        <v>67</v>
      </c>
      <c r="G76" s="64">
        <v>60</v>
      </c>
      <c r="H76" s="64">
        <v>42</v>
      </c>
      <c r="I76" s="64">
        <v>36</v>
      </c>
    </row>
    <row r="77" spans="1:9" x14ac:dyDescent="0.25">
      <c r="A77" s="436" t="s">
        <v>411</v>
      </c>
      <c r="B77" s="436">
        <v>9</v>
      </c>
      <c r="C77" s="64">
        <v>400</v>
      </c>
      <c r="D77" s="64">
        <v>319</v>
      </c>
      <c r="E77" s="64">
        <v>248</v>
      </c>
      <c r="F77" s="64">
        <v>195</v>
      </c>
      <c r="G77" s="64">
        <v>185</v>
      </c>
      <c r="H77" s="64">
        <v>136</v>
      </c>
      <c r="I77" s="64">
        <v>134</v>
      </c>
    </row>
    <row r="78" spans="1:9" x14ac:dyDescent="0.25">
      <c r="A78" s="436" t="s">
        <v>410</v>
      </c>
      <c r="B78" s="436">
        <v>9</v>
      </c>
      <c r="C78" s="64">
        <v>233</v>
      </c>
      <c r="D78" s="64">
        <v>170</v>
      </c>
      <c r="E78" s="64">
        <v>146</v>
      </c>
      <c r="F78" s="64">
        <v>125</v>
      </c>
      <c r="G78" s="64">
        <v>100</v>
      </c>
      <c r="H78" s="64">
        <v>87</v>
      </c>
      <c r="I78" s="64">
        <v>82</v>
      </c>
    </row>
    <row r="79" spans="1:9" x14ac:dyDescent="0.25">
      <c r="A79" s="436" t="s">
        <v>409</v>
      </c>
      <c r="B79" s="436">
        <v>6</v>
      </c>
      <c r="C79" s="64">
        <v>150</v>
      </c>
      <c r="D79" s="64">
        <v>112</v>
      </c>
      <c r="E79" s="64">
        <v>86</v>
      </c>
      <c r="F79" s="64">
        <v>78</v>
      </c>
      <c r="G79" s="64">
        <v>51</v>
      </c>
      <c r="H79" s="64">
        <v>39</v>
      </c>
      <c r="I79" s="64">
        <v>42</v>
      </c>
    </row>
    <row r="80" spans="1:9" x14ac:dyDescent="0.25">
      <c r="A80" s="436" t="s">
        <v>408</v>
      </c>
      <c r="B80" s="436">
        <v>17</v>
      </c>
      <c r="C80" s="64">
        <v>369</v>
      </c>
      <c r="D80" s="64">
        <v>314</v>
      </c>
      <c r="E80" s="64">
        <v>238</v>
      </c>
      <c r="F80" s="64">
        <v>194</v>
      </c>
      <c r="G80" s="64">
        <v>185</v>
      </c>
      <c r="H80" s="64">
        <v>161</v>
      </c>
      <c r="I80" s="64">
        <v>168</v>
      </c>
    </row>
    <row r="81" spans="1:9" x14ac:dyDescent="0.25">
      <c r="A81" s="436" t="s">
        <v>407</v>
      </c>
      <c r="B81" s="436">
        <v>9</v>
      </c>
      <c r="C81" s="64">
        <v>205</v>
      </c>
      <c r="D81" s="64">
        <v>157</v>
      </c>
      <c r="E81" s="64">
        <v>132</v>
      </c>
      <c r="F81" s="64">
        <v>93</v>
      </c>
      <c r="G81" s="64">
        <v>95</v>
      </c>
      <c r="H81" s="64">
        <v>70</v>
      </c>
      <c r="I81" s="64">
        <v>62</v>
      </c>
    </row>
    <row r="82" spans="1:9" x14ac:dyDescent="0.25">
      <c r="A82" s="436" t="s">
        <v>406</v>
      </c>
      <c r="B82" s="436">
        <v>19</v>
      </c>
      <c r="C82" s="64">
        <v>467</v>
      </c>
      <c r="D82" s="64">
        <v>373</v>
      </c>
      <c r="E82" s="64">
        <v>301</v>
      </c>
      <c r="F82" s="64">
        <v>238</v>
      </c>
      <c r="G82" s="64">
        <v>197</v>
      </c>
      <c r="H82" s="64">
        <v>144</v>
      </c>
      <c r="I82" s="64">
        <v>115</v>
      </c>
    </row>
    <row r="83" spans="1:9" x14ac:dyDescent="0.25">
      <c r="A83" s="436" t="s">
        <v>405</v>
      </c>
      <c r="B83" s="436">
        <v>8</v>
      </c>
      <c r="C83" s="64">
        <v>231</v>
      </c>
      <c r="D83" s="64">
        <v>196</v>
      </c>
      <c r="E83" s="64">
        <v>145</v>
      </c>
      <c r="F83" s="64">
        <v>125</v>
      </c>
      <c r="G83" s="64">
        <v>95</v>
      </c>
      <c r="H83" s="64">
        <v>100</v>
      </c>
      <c r="I83" s="64">
        <v>82</v>
      </c>
    </row>
    <row r="84" spans="1:9" x14ac:dyDescent="0.25">
      <c r="A84" s="436" t="s">
        <v>404</v>
      </c>
      <c r="B84" s="436">
        <v>18</v>
      </c>
      <c r="C84" s="64">
        <v>781</v>
      </c>
      <c r="D84" s="64">
        <v>666</v>
      </c>
      <c r="E84" s="64">
        <v>547</v>
      </c>
      <c r="F84" s="64">
        <v>450</v>
      </c>
      <c r="G84" s="64">
        <v>436</v>
      </c>
      <c r="H84" s="64">
        <v>330</v>
      </c>
      <c r="I84" s="64">
        <v>216</v>
      </c>
    </row>
    <row r="85" spans="1:9" x14ac:dyDescent="0.25">
      <c r="A85" s="436" t="s">
        <v>403</v>
      </c>
      <c r="B85" s="436">
        <v>8</v>
      </c>
      <c r="C85" s="64">
        <v>233</v>
      </c>
      <c r="D85" s="64">
        <v>203</v>
      </c>
      <c r="E85" s="64">
        <v>161</v>
      </c>
      <c r="F85" s="64">
        <v>123</v>
      </c>
      <c r="G85" s="64">
        <v>90</v>
      </c>
      <c r="H85" s="64">
        <v>66</v>
      </c>
      <c r="I85" s="64">
        <v>59</v>
      </c>
    </row>
    <row r="86" spans="1:9" x14ac:dyDescent="0.25">
      <c r="A86" s="436" t="s">
        <v>402</v>
      </c>
      <c r="B86" s="436">
        <v>12</v>
      </c>
      <c r="C86" s="64">
        <v>192</v>
      </c>
      <c r="D86" s="64">
        <v>104</v>
      </c>
      <c r="E86" s="64">
        <v>157</v>
      </c>
      <c r="F86" s="64">
        <v>144</v>
      </c>
      <c r="G86" s="64">
        <v>96</v>
      </c>
      <c r="H86" s="64">
        <v>80</v>
      </c>
      <c r="I86" s="64">
        <v>73</v>
      </c>
    </row>
    <row r="87" spans="1:9" x14ac:dyDescent="0.25">
      <c r="A87" s="436" t="s">
        <v>401</v>
      </c>
      <c r="B87" s="436">
        <v>8</v>
      </c>
      <c r="C87" s="64">
        <v>296</v>
      </c>
      <c r="D87" s="64">
        <v>252</v>
      </c>
      <c r="E87" s="64">
        <v>193</v>
      </c>
      <c r="F87" s="64">
        <v>167</v>
      </c>
      <c r="G87" s="64">
        <v>134</v>
      </c>
      <c r="H87" s="64">
        <v>65</v>
      </c>
      <c r="I87" s="64">
        <v>69</v>
      </c>
    </row>
    <row r="88" spans="1:9" x14ac:dyDescent="0.25">
      <c r="A88" s="436" t="s">
        <v>400</v>
      </c>
      <c r="B88" s="436">
        <v>12</v>
      </c>
      <c r="C88" s="64">
        <v>4581</v>
      </c>
      <c r="D88" s="64">
        <v>3957</v>
      </c>
      <c r="E88" s="64">
        <v>3319</v>
      </c>
      <c r="F88" s="64">
        <v>2720</v>
      </c>
      <c r="G88" s="64">
        <v>2442</v>
      </c>
      <c r="H88" s="64">
        <v>1920</v>
      </c>
      <c r="I88" s="64">
        <v>1829</v>
      </c>
    </row>
    <row r="89" spans="1:9" x14ac:dyDescent="0.25">
      <c r="A89" s="436" t="s">
        <v>399</v>
      </c>
      <c r="B89" s="436">
        <v>5</v>
      </c>
      <c r="C89" s="64">
        <v>183</v>
      </c>
      <c r="D89" s="64">
        <v>173</v>
      </c>
      <c r="E89" s="64">
        <v>124</v>
      </c>
      <c r="F89" s="64">
        <v>81</v>
      </c>
      <c r="G89" s="64">
        <v>67</v>
      </c>
      <c r="H89" s="64">
        <v>36</v>
      </c>
      <c r="I89" s="64">
        <v>23</v>
      </c>
    </row>
    <row r="90" spans="1:9" x14ac:dyDescent="0.25">
      <c r="A90" s="436" t="s">
        <v>488</v>
      </c>
      <c r="B90" s="436">
        <v>15</v>
      </c>
      <c r="C90" s="64">
        <v>1871</v>
      </c>
      <c r="D90" s="64">
        <v>1585</v>
      </c>
      <c r="E90" s="64">
        <v>1343</v>
      </c>
      <c r="F90" s="64">
        <v>1071</v>
      </c>
      <c r="G90" s="64">
        <v>1019</v>
      </c>
      <c r="H90" s="64">
        <v>932</v>
      </c>
      <c r="I90" s="64">
        <v>889</v>
      </c>
    </row>
    <row r="91" spans="1:9" x14ac:dyDescent="0.25">
      <c r="A91" s="436" t="s">
        <v>398</v>
      </c>
      <c r="B91" s="436">
        <v>20</v>
      </c>
      <c r="C91" s="64">
        <v>447</v>
      </c>
      <c r="D91" s="64">
        <v>328</v>
      </c>
      <c r="E91" s="64">
        <v>282</v>
      </c>
      <c r="F91" s="64">
        <v>198</v>
      </c>
      <c r="G91" s="64">
        <v>176</v>
      </c>
      <c r="H91" s="64">
        <v>154</v>
      </c>
      <c r="I91" s="64">
        <v>132</v>
      </c>
    </row>
    <row r="92" spans="1:9" x14ac:dyDescent="0.25">
      <c r="A92" s="436" t="s">
        <v>397</v>
      </c>
      <c r="B92" s="436">
        <v>7</v>
      </c>
      <c r="C92" s="64">
        <v>164</v>
      </c>
      <c r="D92" s="64">
        <v>141</v>
      </c>
      <c r="E92" s="64">
        <v>106</v>
      </c>
      <c r="F92" s="64">
        <v>104</v>
      </c>
      <c r="G92" s="64">
        <v>83</v>
      </c>
      <c r="H92" s="64">
        <v>62</v>
      </c>
      <c r="I92" s="64">
        <v>54</v>
      </c>
    </row>
    <row r="93" spans="1:9" x14ac:dyDescent="0.25">
      <c r="A93" s="436" t="s">
        <v>396</v>
      </c>
      <c r="B93" s="436">
        <v>9</v>
      </c>
      <c r="C93" s="64">
        <v>285</v>
      </c>
      <c r="D93" s="64">
        <v>204</v>
      </c>
      <c r="E93" s="64">
        <v>165</v>
      </c>
      <c r="F93" s="64">
        <v>129</v>
      </c>
      <c r="G93" s="64">
        <v>122</v>
      </c>
      <c r="H93" s="64">
        <v>94</v>
      </c>
      <c r="I93" s="64">
        <v>62</v>
      </c>
    </row>
    <row r="94" spans="1:9" x14ac:dyDescent="0.25">
      <c r="A94" s="436" t="s">
        <v>395</v>
      </c>
      <c r="B94" s="436">
        <v>19</v>
      </c>
      <c r="C94" s="64">
        <v>465</v>
      </c>
      <c r="D94" s="64">
        <v>313</v>
      </c>
      <c r="E94" s="64">
        <v>247</v>
      </c>
      <c r="F94" s="64">
        <v>184</v>
      </c>
      <c r="G94" s="64">
        <v>178</v>
      </c>
      <c r="H94" s="64">
        <v>135</v>
      </c>
      <c r="I94" s="64">
        <v>116</v>
      </c>
    </row>
    <row r="95" spans="1:9" x14ac:dyDescent="0.25">
      <c r="A95" s="436" t="s">
        <v>394</v>
      </c>
      <c r="B95" s="436">
        <v>3</v>
      </c>
      <c r="C95" s="64">
        <v>78</v>
      </c>
      <c r="D95" s="64">
        <v>53</v>
      </c>
      <c r="E95" s="64">
        <v>44</v>
      </c>
      <c r="F95" s="64">
        <v>42</v>
      </c>
      <c r="G95" s="64">
        <v>26</v>
      </c>
      <c r="H95" s="64">
        <v>13</v>
      </c>
      <c r="I95" s="64">
        <v>14</v>
      </c>
    </row>
    <row r="96" spans="1:9" x14ac:dyDescent="0.25">
      <c r="A96" s="436" t="s">
        <v>393</v>
      </c>
      <c r="B96" s="436">
        <v>16</v>
      </c>
      <c r="C96" s="64">
        <v>773</v>
      </c>
      <c r="D96" s="64">
        <v>634</v>
      </c>
      <c r="E96" s="64">
        <v>536</v>
      </c>
      <c r="F96" s="64">
        <v>397</v>
      </c>
      <c r="G96" s="64">
        <v>320</v>
      </c>
      <c r="H96" s="64">
        <v>246</v>
      </c>
      <c r="I96" s="64">
        <v>256</v>
      </c>
    </row>
    <row r="97" spans="1:9" x14ac:dyDescent="0.25">
      <c r="A97" s="436" t="s">
        <v>392</v>
      </c>
      <c r="B97" s="436">
        <v>13</v>
      </c>
      <c r="C97" s="64">
        <v>575</v>
      </c>
      <c r="D97" s="64">
        <v>451</v>
      </c>
      <c r="E97" s="64">
        <v>327</v>
      </c>
      <c r="F97" s="64">
        <v>285</v>
      </c>
      <c r="G97" s="64">
        <v>231</v>
      </c>
      <c r="H97" s="64">
        <v>179</v>
      </c>
      <c r="I97" s="64">
        <v>173</v>
      </c>
    </row>
    <row r="98" spans="1:9" x14ac:dyDescent="0.25">
      <c r="A98" s="436" t="s">
        <v>391</v>
      </c>
      <c r="B98" s="436">
        <v>10</v>
      </c>
      <c r="C98" s="64">
        <v>388</v>
      </c>
      <c r="D98" s="64">
        <v>292</v>
      </c>
      <c r="E98" s="64">
        <v>234</v>
      </c>
      <c r="F98" s="64">
        <v>182</v>
      </c>
      <c r="G98" s="64">
        <v>128</v>
      </c>
      <c r="H98" s="64">
        <v>95</v>
      </c>
      <c r="I98" s="64">
        <v>69</v>
      </c>
    </row>
    <row r="99" spans="1:9" x14ac:dyDescent="0.25">
      <c r="A99" s="436" t="s">
        <v>390</v>
      </c>
      <c r="B99" s="436">
        <v>1</v>
      </c>
      <c r="C99" s="64">
        <v>1392</v>
      </c>
      <c r="D99" s="64">
        <v>1173</v>
      </c>
      <c r="E99" s="64">
        <v>875</v>
      </c>
      <c r="F99" s="64">
        <v>565</v>
      </c>
      <c r="G99" s="64">
        <v>425</v>
      </c>
      <c r="H99" s="64">
        <v>327</v>
      </c>
      <c r="I99" s="64">
        <v>309</v>
      </c>
    </row>
    <row r="100" spans="1:9" x14ac:dyDescent="0.25">
      <c r="A100" s="436" t="s">
        <v>389</v>
      </c>
      <c r="B100" s="436">
        <v>19</v>
      </c>
      <c r="C100" s="64">
        <v>364</v>
      </c>
      <c r="D100" s="64">
        <v>278</v>
      </c>
      <c r="E100" s="64">
        <v>250</v>
      </c>
      <c r="F100" s="64">
        <v>166</v>
      </c>
      <c r="G100" s="64">
        <v>155</v>
      </c>
      <c r="H100" s="64">
        <v>113</v>
      </c>
      <c r="I100" s="64">
        <v>101</v>
      </c>
    </row>
    <row r="101" spans="1:9" x14ac:dyDescent="0.25">
      <c r="A101" s="436" t="s">
        <v>4</v>
      </c>
      <c r="B101" s="436">
        <v>4</v>
      </c>
      <c r="C101" s="64">
        <v>207</v>
      </c>
      <c r="D101" s="64">
        <v>162</v>
      </c>
      <c r="E101" s="64">
        <v>123</v>
      </c>
      <c r="F101" s="64">
        <v>110</v>
      </c>
      <c r="G101" s="64">
        <v>75</v>
      </c>
      <c r="H101" s="64">
        <v>53</v>
      </c>
      <c r="I101" s="64">
        <v>40</v>
      </c>
    </row>
    <row r="102" spans="1:9" x14ac:dyDescent="0.25">
      <c r="A102" s="436" t="s">
        <v>388</v>
      </c>
      <c r="B102" s="436">
        <v>5</v>
      </c>
      <c r="C102" s="64">
        <v>419</v>
      </c>
      <c r="D102" s="64">
        <v>349</v>
      </c>
      <c r="E102" s="64">
        <v>250</v>
      </c>
      <c r="F102" s="64">
        <v>182</v>
      </c>
      <c r="G102" s="64">
        <v>143</v>
      </c>
      <c r="H102" s="64">
        <v>110</v>
      </c>
      <c r="I102" s="64">
        <v>115</v>
      </c>
    </row>
    <row r="103" spans="1:9" x14ac:dyDescent="0.25">
      <c r="A103" s="436" t="s">
        <v>387</v>
      </c>
      <c r="B103" s="436">
        <v>6</v>
      </c>
      <c r="C103" s="64">
        <v>58</v>
      </c>
      <c r="D103" s="64">
        <v>59</v>
      </c>
      <c r="E103" s="64">
        <v>53</v>
      </c>
      <c r="F103" s="64">
        <v>47</v>
      </c>
      <c r="G103" s="64">
        <v>37</v>
      </c>
      <c r="H103" s="64">
        <v>28</v>
      </c>
      <c r="I103" s="64">
        <v>26</v>
      </c>
    </row>
    <row r="104" spans="1:9" x14ac:dyDescent="0.25">
      <c r="A104" s="436" t="s">
        <v>386</v>
      </c>
      <c r="B104" s="436">
        <v>6</v>
      </c>
      <c r="C104" s="64">
        <v>187</v>
      </c>
      <c r="D104" s="64">
        <v>152</v>
      </c>
      <c r="E104" s="64">
        <v>140</v>
      </c>
      <c r="F104" s="64">
        <v>105</v>
      </c>
      <c r="G104" s="64">
        <v>84</v>
      </c>
      <c r="H104" s="64">
        <v>50</v>
      </c>
      <c r="I104" s="64">
        <v>57</v>
      </c>
    </row>
    <row r="105" spans="1:9" x14ac:dyDescent="0.25">
      <c r="A105" s="436" t="s">
        <v>385</v>
      </c>
      <c r="B105" s="436">
        <v>3</v>
      </c>
      <c r="C105" s="64">
        <v>543</v>
      </c>
      <c r="D105" s="64">
        <v>425</v>
      </c>
      <c r="E105" s="64">
        <v>304</v>
      </c>
      <c r="F105" s="64">
        <v>239</v>
      </c>
      <c r="G105" s="64">
        <v>203</v>
      </c>
      <c r="H105" s="64">
        <v>153</v>
      </c>
      <c r="I105" s="64">
        <v>159</v>
      </c>
    </row>
    <row r="106" spans="1:9" x14ac:dyDescent="0.25">
      <c r="A106" s="436" t="s">
        <v>384</v>
      </c>
      <c r="B106" s="436">
        <v>5</v>
      </c>
      <c r="C106" s="64">
        <v>504</v>
      </c>
      <c r="D106" s="64">
        <v>391</v>
      </c>
      <c r="E106" s="64">
        <v>296</v>
      </c>
      <c r="F106" s="64">
        <v>247</v>
      </c>
      <c r="G106" s="64">
        <v>186</v>
      </c>
      <c r="H106" s="64">
        <v>172</v>
      </c>
      <c r="I106" s="64">
        <v>121</v>
      </c>
    </row>
    <row r="107" spans="1:9" x14ac:dyDescent="0.25">
      <c r="A107" s="436" t="s">
        <v>383</v>
      </c>
      <c r="B107" s="436">
        <v>1</v>
      </c>
      <c r="C107" s="64">
        <v>98</v>
      </c>
      <c r="D107" s="64">
        <v>77</v>
      </c>
      <c r="E107" s="64">
        <v>67</v>
      </c>
      <c r="F107" s="64">
        <v>47</v>
      </c>
      <c r="G107" s="64">
        <v>36</v>
      </c>
      <c r="H107" s="64">
        <v>35</v>
      </c>
      <c r="I107" s="64">
        <v>19</v>
      </c>
    </row>
    <row r="108" spans="1:9" x14ac:dyDescent="0.25">
      <c r="A108" s="436" t="s">
        <v>382</v>
      </c>
      <c r="B108" s="436">
        <v>1</v>
      </c>
      <c r="C108" s="64">
        <v>69</v>
      </c>
      <c r="D108" s="64">
        <v>67</v>
      </c>
      <c r="E108" s="64">
        <v>42</v>
      </c>
      <c r="F108" s="64">
        <v>41</v>
      </c>
      <c r="G108" s="64">
        <v>33</v>
      </c>
      <c r="H108" s="64">
        <v>21</v>
      </c>
      <c r="I108" s="64">
        <v>26</v>
      </c>
    </row>
    <row r="109" spans="1:9" x14ac:dyDescent="0.25">
      <c r="A109" s="436" t="s">
        <v>381</v>
      </c>
      <c r="B109" s="436">
        <v>5</v>
      </c>
      <c r="C109" s="64">
        <v>462</v>
      </c>
      <c r="D109" s="64">
        <v>339</v>
      </c>
      <c r="E109" s="64">
        <v>258</v>
      </c>
      <c r="F109" s="64">
        <v>203</v>
      </c>
      <c r="G109" s="64">
        <v>192</v>
      </c>
      <c r="H109" s="64">
        <v>152</v>
      </c>
      <c r="I109" s="64">
        <v>113</v>
      </c>
    </row>
    <row r="110" spans="1:9" x14ac:dyDescent="0.25">
      <c r="A110" s="436" t="s">
        <v>380</v>
      </c>
      <c r="B110" s="436">
        <v>18</v>
      </c>
      <c r="C110" s="64">
        <v>215</v>
      </c>
      <c r="D110" s="64">
        <v>173</v>
      </c>
      <c r="E110" s="64">
        <v>157</v>
      </c>
      <c r="F110" s="64">
        <v>149</v>
      </c>
      <c r="G110" s="64">
        <v>120</v>
      </c>
      <c r="H110" s="64">
        <v>114</v>
      </c>
      <c r="I110" s="64">
        <v>125</v>
      </c>
    </row>
    <row r="111" spans="1:9" x14ac:dyDescent="0.25">
      <c r="A111" s="436" t="s">
        <v>379</v>
      </c>
      <c r="B111" s="436">
        <v>5</v>
      </c>
      <c r="C111" s="64">
        <v>411</v>
      </c>
      <c r="D111" s="64">
        <v>295</v>
      </c>
      <c r="E111" s="64">
        <v>233</v>
      </c>
      <c r="F111" s="64">
        <v>198</v>
      </c>
      <c r="G111" s="64">
        <v>141</v>
      </c>
      <c r="H111" s="64">
        <v>84</v>
      </c>
      <c r="I111" s="64">
        <v>90</v>
      </c>
    </row>
    <row r="112" spans="1:9" x14ac:dyDescent="0.25">
      <c r="A112" s="436" t="s">
        <v>378</v>
      </c>
      <c r="B112" s="436">
        <v>12</v>
      </c>
      <c r="C112" s="64">
        <v>336</v>
      </c>
      <c r="D112" s="64">
        <v>221</v>
      </c>
      <c r="E112" s="64">
        <v>177</v>
      </c>
      <c r="F112" s="64">
        <v>137</v>
      </c>
      <c r="G112" s="64">
        <v>191</v>
      </c>
      <c r="H112" s="64">
        <v>177</v>
      </c>
      <c r="I112" s="64">
        <v>128</v>
      </c>
    </row>
    <row r="113" spans="1:11" ht="30" x14ac:dyDescent="0.25">
      <c r="A113" s="436" t="s">
        <v>609</v>
      </c>
      <c r="B113" s="436"/>
      <c r="C113" s="64">
        <v>53831</v>
      </c>
      <c r="D113" s="64">
        <v>43738</v>
      </c>
      <c r="E113" s="64">
        <v>35426</v>
      </c>
      <c r="F113" s="64">
        <v>28216</v>
      </c>
      <c r="G113" s="64">
        <v>24458</v>
      </c>
      <c r="H113" s="64">
        <v>19284</v>
      </c>
      <c r="I113" s="64">
        <v>17689</v>
      </c>
    </row>
    <row r="114" spans="1:11" ht="30" x14ac:dyDescent="0.25">
      <c r="A114" s="436" t="s">
        <v>376</v>
      </c>
      <c r="B114" s="436"/>
      <c r="C114" s="64">
        <v>107</v>
      </c>
      <c r="D114" s="64">
        <v>69</v>
      </c>
      <c r="E114" s="64">
        <v>38</v>
      </c>
      <c r="F114" s="64">
        <v>29</v>
      </c>
      <c r="G114" s="64">
        <v>31</v>
      </c>
      <c r="H114" s="64">
        <v>1912</v>
      </c>
      <c r="I114" s="64">
        <v>1322</v>
      </c>
    </row>
    <row r="115" spans="1:11" x14ac:dyDescent="0.25">
      <c r="A115" s="436" t="s">
        <v>576</v>
      </c>
      <c r="B115" s="436"/>
      <c r="C115" s="64">
        <v>53938</v>
      </c>
      <c r="D115" s="64">
        <v>43807</v>
      </c>
      <c r="E115" s="64">
        <v>35464</v>
      </c>
      <c r="F115" s="64">
        <v>28245</v>
      </c>
      <c r="G115" s="64">
        <v>24489</v>
      </c>
      <c r="H115" s="64">
        <v>21196</v>
      </c>
      <c r="I115" s="64">
        <v>19011</v>
      </c>
    </row>
    <row r="116" spans="1:11" x14ac:dyDescent="0.25">
      <c r="A116" s="346"/>
      <c r="B116" s="346"/>
      <c r="C116" s="346"/>
      <c r="D116" s="346"/>
      <c r="E116" s="346"/>
      <c r="F116" s="346"/>
      <c r="G116" s="346"/>
      <c r="H116" s="346"/>
      <c r="I116" s="346"/>
    </row>
    <row r="117" spans="1:11" x14ac:dyDescent="0.25">
      <c r="C117"/>
      <c r="D117"/>
      <c r="E117"/>
      <c r="F117"/>
      <c r="G117"/>
      <c r="H117"/>
      <c r="I117"/>
    </row>
    <row r="118" spans="1:11" ht="15" customHeight="1" x14ac:dyDescent="0.25">
      <c r="A118" s="533" t="s">
        <v>615</v>
      </c>
      <c r="B118" s="533"/>
      <c r="C118" s="533"/>
      <c r="D118" s="533"/>
      <c r="E118" s="533"/>
      <c r="F118" s="533"/>
      <c r="G118" s="533"/>
      <c r="H118" s="533"/>
      <c r="I118" s="533"/>
      <c r="J118" s="533"/>
      <c r="K118" s="533"/>
    </row>
    <row r="119" spans="1:11" x14ac:dyDescent="0.25">
      <c r="A119" s="342" t="s">
        <v>613</v>
      </c>
    </row>
    <row r="120" spans="1:11" x14ac:dyDescent="0.25">
      <c r="A120" s="342" t="s">
        <v>614</v>
      </c>
    </row>
  </sheetData>
  <mergeCells count="5">
    <mergeCell ref="C5:I5"/>
    <mergeCell ref="A4:A6"/>
    <mergeCell ref="C4:I4"/>
    <mergeCell ref="B4:B6"/>
    <mergeCell ref="A118:K11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114"/>
  <sheetViews>
    <sheetView zoomScaleNormal="100" workbookViewId="0">
      <selection activeCell="A2" sqref="A2"/>
    </sheetView>
  </sheetViews>
  <sheetFormatPr defaultRowHeight="15" x14ac:dyDescent="0.25"/>
  <cols>
    <col min="1" max="1" width="20.5703125" style="342" customWidth="1"/>
    <col min="2" max="2" width="14.85546875" style="342" customWidth="1"/>
    <col min="3" max="5" width="9.140625" style="452"/>
    <col min="6" max="9" width="9.5703125" style="452" bestFit="1" customWidth="1"/>
  </cols>
  <sheetData>
    <row r="1" spans="1:9" x14ac:dyDescent="0.25">
      <c r="A1" s="342" t="s">
        <v>550</v>
      </c>
    </row>
    <row r="2" spans="1:9" x14ac:dyDescent="0.25">
      <c r="A2" s="185" t="s">
        <v>314</v>
      </c>
    </row>
    <row r="3" spans="1:9" x14ac:dyDescent="0.25">
      <c r="A3" s="346"/>
      <c r="B3" s="346"/>
      <c r="C3" s="366"/>
      <c r="D3" s="366"/>
      <c r="E3" s="366"/>
      <c r="F3" s="366"/>
      <c r="G3" s="366"/>
      <c r="H3" s="366"/>
      <c r="I3" s="366"/>
    </row>
    <row r="4" spans="1:9" x14ac:dyDescent="0.25">
      <c r="A4" s="529" t="s">
        <v>484</v>
      </c>
      <c r="B4" s="499" t="s">
        <v>483</v>
      </c>
      <c r="C4" s="492" t="s">
        <v>322</v>
      </c>
      <c r="D4" s="492"/>
      <c r="E4" s="492"/>
      <c r="F4" s="492"/>
      <c r="G4" s="492"/>
      <c r="H4" s="492"/>
      <c r="I4" s="492"/>
    </row>
    <row r="5" spans="1:9" x14ac:dyDescent="0.25">
      <c r="A5" s="530"/>
      <c r="B5" s="498"/>
      <c r="C5" s="502" t="s">
        <v>182</v>
      </c>
      <c r="D5" s="502"/>
      <c r="E5" s="502"/>
      <c r="F5" s="502"/>
      <c r="G5" s="502"/>
      <c r="H5" s="502"/>
      <c r="I5" s="502"/>
    </row>
    <row r="6" spans="1:9" x14ac:dyDescent="0.25">
      <c r="A6" s="528"/>
      <c r="B6" s="497"/>
      <c r="C6" s="366">
        <v>2013</v>
      </c>
      <c r="D6" s="366">
        <v>2014</v>
      </c>
      <c r="E6" s="366">
        <v>2015</v>
      </c>
      <c r="F6" s="366">
        <v>2016</v>
      </c>
      <c r="G6" s="366">
        <v>2017</v>
      </c>
      <c r="H6" s="366">
        <v>2018</v>
      </c>
      <c r="I6" s="366">
        <v>2019</v>
      </c>
    </row>
    <row r="7" spans="1:9" x14ac:dyDescent="0.25">
      <c r="B7" s="453"/>
    </row>
    <row r="8" spans="1:9" x14ac:dyDescent="0.25">
      <c r="A8" s="436" t="s">
        <v>479</v>
      </c>
      <c r="B8" s="436">
        <v>19</v>
      </c>
      <c r="C8" s="46">
        <f>'Tav42'!C8/'Tav42'!C$113*100</f>
        <v>0.64089465178057248</v>
      </c>
      <c r="D8" s="46">
        <f>'Tav42'!D8/'Tav42'!D$113*100</f>
        <v>0.63788924962275373</v>
      </c>
      <c r="E8" s="46">
        <f>'Tav42'!E8/'Tav42'!E$113*100</f>
        <v>0.70005081013944559</v>
      </c>
      <c r="F8" s="46">
        <f>'Tav42'!F8/'Tav42'!F$113*100</f>
        <v>0.66274454210377087</v>
      </c>
      <c r="G8" s="46">
        <f>'Tav42'!G8/'Tav42'!G$113*100</f>
        <v>0.86270340992722216</v>
      </c>
      <c r="H8" s="46">
        <f>'Tav42'!H8/'Tav42'!H$113*100</f>
        <v>0.87118855009334173</v>
      </c>
      <c r="I8" s="46">
        <f>'Tav42'!I8/'Tav42'!I$113*100</f>
        <v>0.7575329300695347</v>
      </c>
    </row>
    <row r="9" spans="1:9" x14ac:dyDescent="0.25">
      <c r="A9" s="436" t="s">
        <v>478</v>
      </c>
      <c r="B9" s="436">
        <v>1</v>
      </c>
      <c r="C9" s="46">
        <f>'Tav42'!C9/'Tav42'!C$113*100</f>
        <v>0.43283609815905333</v>
      </c>
      <c r="D9" s="46">
        <f>'Tav42'!D9/'Tav42'!D$113*100</f>
        <v>0.40239608578352914</v>
      </c>
      <c r="E9" s="46">
        <f>'Tav42'!E9/'Tav42'!E$113*100</f>
        <v>0.38954440241630439</v>
      </c>
      <c r="F9" s="46">
        <f>'Tav42'!F9/'Tav42'!F$113*100</f>
        <v>0.36504111142614121</v>
      </c>
      <c r="G9" s="46">
        <f>'Tav42'!G9/'Tav42'!G$113*100</f>
        <v>0.41704145882737753</v>
      </c>
      <c r="H9" s="46">
        <f>'Tav42'!H9/'Tav42'!H$113*100</f>
        <v>0.44077992117817877</v>
      </c>
      <c r="I9" s="46">
        <f>'Tav42'!I9/'Tav42'!I$113*100</f>
        <v>0.40137938832042508</v>
      </c>
    </row>
    <row r="10" spans="1:9" x14ac:dyDescent="0.25">
      <c r="A10" s="436" t="s">
        <v>477</v>
      </c>
      <c r="B10" s="436">
        <v>11</v>
      </c>
      <c r="C10" s="46">
        <f>'Tav42'!C10/'Tav42'!C$113*100</f>
        <v>0.78765023871003692</v>
      </c>
      <c r="D10" s="46">
        <f>'Tav42'!D10/'Tav42'!D$113*100</f>
        <v>0.65846632219122958</v>
      </c>
      <c r="E10" s="46">
        <f>'Tav42'!E10/'Tav42'!E$113*100</f>
        <v>0.65206345621859652</v>
      </c>
      <c r="F10" s="46">
        <f>'Tav42'!F10/'Tav42'!F$113*100</f>
        <v>0.6166713921179473</v>
      </c>
      <c r="G10" s="46">
        <f>'Tav42'!G10/'Tav42'!G$113*100</f>
        <v>0.5437893531768746</v>
      </c>
      <c r="H10" s="46">
        <f>'Tav42'!H10/'Tav42'!H$113*100</f>
        <v>0.5185646131507986</v>
      </c>
      <c r="I10" s="46">
        <f>'Tav42'!I10/'Tav42'!I$113*100</f>
        <v>0.51444400474871388</v>
      </c>
    </row>
    <row r="11" spans="1:9" x14ac:dyDescent="0.25">
      <c r="A11" s="436" t="s">
        <v>476</v>
      </c>
      <c r="B11" s="436">
        <v>2</v>
      </c>
      <c r="C11" s="46">
        <f>'Tav42'!C11/'Tav42'!C$113*100</f>
        <v>6.1302966692054761E-2</v>
      </c>
      <c r="D11" s="46">
        <f>'Tav42'!D11/'Tav42'!D$113*100</f>
        <v>9.3739997256390317E-2</v>
      </c>
      <c r="E11" s="46">
        <f>'Tav42'!E11/'Tav42'!E$113*100</f>
        <v>8.7506351267430699E-2</v>
      </c>
      <c r="F11" s="46">
        <f>'Tav42'!F11/'Tav42'!F$113*100</f>
        <v>7.7969946129855403E-2</v>
      </c>
      <c r="G11" s="46">
        <f>'Tav42'!G11/'Tav42'!G$113*100</f>
        <v>7.7684193310982086E-2</v>
      </c>
      <c r="H11" s="46">
        <f>'Tav42'!H11/'Tav42'!H$113*100</f>
        <v>6.2227753578095832E-2</v>
      </c>
      <c r="I11" s="46">
        <f>'Tav42'!I11/'Tav42'!I$113*100</f>
        <v>9.0451693142631018E-2</v>
      </c>
    </row>
    <row r="12" spans="1:9" x14ac:dyDescent="0.25">
      <c r="A12" s="436" t="s">
        <v>475</v>
      </c>
      <c r="B12" s="436">
        <v>9</v>
      </c>
      <c r="C12" s="46">
        <f>'Tav42'!C12/'Tav42'!C$113*100</f>
        <v>0.68176329624194232</v>
      </c>
      <c r="D12" s="46">
        <f>'Tav42'!D12/'Tav42'!D$113*100</f>
        <v>0.69504778453518679</v>
      </c>
      <c r="E12" s="46">
        <f>'Tav42'!E12/'Tav42'!E$113*100</f>
        <v>0.62383560097103818</v>
      </c>
      <c r="F12" s="46">
        <f>'Tav42'!F12/'Tav42'!F$113*100</f>
        <v>0.61312730365749923</v>
      </c>
      <c r="G12" s="46">
        <f>'Tav42'!G12/'Tav42'!G$113*100</f>
        <v>0.62965082999427591</v>
      </c>
      <c r="H12" s="46">
        <f>'Tav42'!H12/'Tav42'!H$113*100</f>
        <v>0.47189379796722675</v>
      </c>
      <c r="I12" s="46">
        <f>'Tav42'!I12/'Tav42'!I$113*100</f>
        <v>0.54271015885578611</v>
      </c>
    </row>
    <row r="13" spans="1:9" x14ac:dyDescent="0.25">
      <c r="A13" s="436" t="s">
        <v>474</v>
      </c>
      <c r="B13" s="436">
        <v>11</v>
      </c>
      <c r="C13" s="46">
        <f>'Tav42'!C13/'Tav42'!C$113*100</f>
        <v>0.69476695584328729</v>
      </c>
      <c r="D13" s="46">
        <f>'Tav42'!D13/'Tav42'!D$113*100</f>
        <v>0.6287438840367644</v>
      </c>
      <c r="E13" s="46">
        <f>'Tav42'!E13/'Tav42'!E$113*100</f>
        <v>0.60407610229774744</v>
      </c>
      <c r="F13" s="46">
        <f>'Tav42'!F13/'Tav42'!F$113*100</f>
        <v>0.44655514601644453</v>
      </c>
      <c r="G13" s="46">
        <f>'Tav42'!G13/'Tav42'!G$113*100</f>
        <v>0.39250960830812004</v>
      </c>
      <c r="H13" s="46">
        <f>'Tav42'!H13/'Tav42'!H$113*100</f>
        <v>0.33706699854801908</v>
      </c>
      <c r="I13" s="46">
        <f>'Tav42'!I13/'Tav42'!I$113*100</f>
        <v>0.31658092599920856</v>
      </c>
    </row>
    <row r="14" spans="1:9" x14ac:dyDescent="0.25">
      <c r="A14" s="436" t="s">
        <v>473</v>
      </c>
      <c r="B14" s="436">
        <v>1</v>
      </c>
      <c r="C14" s="46">
        <f>'Tav42'!C14/'Tav42'!C$113*100</f>
        <v>0.17276290613215434</v>
      </c>
      <c r="D14" s="46">
        <f>'Tav42'!D14/'Tav42'!D$113*100</f>
        <v>0.19662536009876996</v>
      </c>
      <c r="E14" s="46">
        <f>'Tav42'!E14/'Tav42'!E$113*100</f>
        <v>0.17783548805961724</v>
      </c>
      <c r="F14" s="46">
        <f>'Tav42'!F14/'Tav42'!F$113*100</f>
        <v>0.16657215764105471</v>
      </c>
      <c r="G14" s="46">
        <f>'Tav42'!G14/'Tav42'!G$113*100</f>
        <v>0.18398887889443127</v>
      </c>
      <c r="H14" s="46">
        <f>'Tav42'!H14/'Tav42'!H$113*100</f>
        <v>0.1503837378137316</v>
      </c>
      <c r="I14" s="46">
        <f>'Tav42'!I14/'Tav42'!I$113*100</f>
        <v>0.13002430889253208</v>
      </c>
    </row>
    <row r="15" spans="1:9" x14ac:dyDescent="0.25">
      <c r="A15" s="436" t="s">
        <v>472</v>
      </c>
      <c r="B15" s="436">
        <v>15</v>
      </c>
      <c r="C15" s="46">
        <f>'Tav42'!C15/'Tav42'!C$113*100</f>
        <v>1.2316323308131003</v>
      </c>
      <c r="D15" s="46">
        <f>'Tav42'!D15/'Tav42'!D$113*100</f>
        <v>1.2323380127120582</v>
      </c>
      <c r="E15" s="46">
        <f>'Tav42'!E15/'Tav42'!E$113*100</f>
        <v>1.2476712019420764</v>
      </c>
      <c r="F15" s="46">
        <f>'Tav42'!F15/'Tav42'!F$113*100</f>
        <v>1.2014459880918629</v>
      </c>
      <c r="G15" s="46">
        <f>'Tav42'!G15/'Tav42'!G$113*100</f>
        <v>1.2960994357674382</v>
      </c>
      <c r="H15" s="46">
        <f>'Tav42'!H15/'Tav42'!H$113*100</f>
        <v>1.3378967019290604</v>
      </c>
      <c r="I15" s="46">
        <f>'Tav42'!I15/'Tav42'!I$113*100</f>
        <v>1.6055175532817003</v>
      </c>
    </row>
    <row r="16" spans="1:9" x14ac:dyDescent="0.25">
      <c r="A16" s="436" t="s">
        <v>471</v>
      </c>
      <c r="B16" s="436">
        <v>16</v>
      </c>
      <c r="C16" s="46">
        <f>'Tav42'!C16/'Tav42'!C$113*100</f>
        <v>2.6750385465623898</v>
      </c>
      <c r="D16" s="46">
        <f>'Tav42'!D16/'Tav42'!D$113*100</f>
        <v>2.6727330925053727</v>
      </c>
      <c r="E16" s="46">
        <f>'Tav42'!E16/'Tav42'!E$113*100</f>
        <v>2.8340766668548523</v>
      </c>
      <c r="F16" s="46">
        <f>'Tav42'!F16/'Tav42'!F$113*100</f>
        <v>2.7891976183725542</v>
      </c>
      <c r="G16" s="46">
        <f>'Tav42'!G16/'Tav42'!G$113*100</f>
        <v>2.7843650339357264</v>
      </c>
      <c r="H16" s="46">
        <f>'Tav42'!H16/'Tav42'!H$113*100</f>
        <v>2.5720804812279612</v>
      </c>
      <c r="I16" s="46">
        <f>'Tav42'!I16/'Tav42'!I$113*100</f>
        <v>2.7531234100288313</v>
      </c>
    </row>
    <row r="17" spans="1:9" x14ac:dyDescent="0.25">
      <c r="A17" s="436" t="s">
        <v>470</v>
      </c>
      <c r="B17" s="436">
        <v>5</v>
      </c>
      <c r="C17" s="46">
        <f>'Tav42'!C17/'Tav42'!C$113*100</f>
        <v>7.0591294978729721E-2</v>
      </c>
      <c r="D17" s="46">
        <f>'Tav42'!D17/'Tav42'!D$113*100</f>
        <v>9.1453655859892999E-2</v>
      </c>
      <c r="E17" s="46">
        <f>'Tav42'!E17/'Tav42'!E$113*100</f>
        <v>8.1860780217919038E-2</v>
      </c>
      <c r="F17" s="46">
        <f>'Tav42'!F17/'Tav42'!F$113*100</f>
        <v>6.3793592288063514E-2</v>
      </c>
      <c r="G17" s="46">
        <f>'Tav42'!G17/'Tav42'!G$113*100</f>
        <v>5.3152342791724594E-2</v>
      </c>
      <c r="H17" s="46">
        <f>'Tav42'!H17/'Tav42'!H$113*100</f>
        <v>3.1113876789047916E-2</v>
      </c>
      <c r="I17" s="46">
        <f>'Tav42'!I17/'Tav42'!I$113*100</f>
        <v>2.8266154107072193E-2</v>
      </c>
    </row>
    <row r="18" spans="1:9" x14ac:dyDescent="0.25">
      <c r="A18" s="436" t="s">
        <v>469</v>
      </c>
      <c r="B18" s="436">
        <v>15</v>
      </c>
      <c r="C18" s="46">
        <f>'Tav42'!C18/'Tav42'!C$113*100</f>
        <v>0.81737288922739681</v>
      </c>
      <c r="D18" s="46">
        <f>'Tav42'!D18/'Tav42'!D$113*100</f>
        <v>0.80021948877406368</v>
      </c>
      <c r="E18" s="46">
        <f>'Tav42'!E18/'Tav42'!E$113*100</f>
        <v>0.90611415344662105</v>
      </c>
      <c r="F18" s="46">
        <f>'Tav42'!F18/'Tav42'!F$113*100</f>
        <v>0.84703714204706559</v>
      </c>
      <c r="G18" s="46">
        <f>'Tav42'!G18/'Tav42'!G$113*100</f>
        <v>0.7727532913566113</v>
      </c>
      <c r="H18" s="46">
        <f>'Tav42'!H18/'Tav42'!H$113*100</f>
        <v>0.99045841111802535</v>
      </c>
      <c r="I18" s="46">
        <f>'Tav42'!I18/'Tav42'!I$113*100</f>
        <v>1.0967267793544011</v>
      </c>
    </row>
    <row r="19" spans="1:9" x14ac:dyDescent="0.25">
      <c r="A19" s="436" t="s">
        <v>468</v>
      </c>
      <c r="B19" s="436">
        <v>3</v>
      </c>
      <c r="C19" s="46">
        <f>'Tav42'!C19/'Tav42'!C$113*100</f>
        <v>1.300365960134495</v>
      </c>
      <c r="D19" s="46">
        <f>'Tav42'!D19/'Tav42'!D$113*100</f>
        <v>1.1431706982486625</v>
      </c>
      <c r="E19" s="46">
        <f>'Tav42'!E19/'Tav42'!E$113*100</f>
        <v>1.1121774967537965</v>
      </c>
      <c r="F19" s="46">
        <f>'Tav42'!F19/'Tav42'!F$113*100</f>
        <v>1.1624610150269352</v>
      </c>
      <c r="G19" s="46">
        <f>'Tav42'!G19/'Tav42'!G$113*100</f>
        <v>1.1366424073922643</v>
      </c>
      <c r="H19" s="46">
        <f>'Tav42'!H19/'Tav42'!H$113*100</f>
        <v>0.95934453432897737</v>
      </c>
      <c r="I19" s="46">
        <f>'Tav42'!I19/'Tav42'!I$113*100</f>
        <v>0.90451693142631018</v>
      </c>
    </row>
    <row r="20" spans="1:9" x14ac:dyDescent="0.25">
      <c r="A20" s="436" t="s">
        <v>467</v>
      </c>
      <c r="B20" s="436">
        <v>1</v>
      </c>
      <c r="C20" s="46">
        <f>'Tav42'!C20/'Tav42'!C$113*100</f>
        <v>0.12817893035611452</v>
      </c>
      <c r="D20" s="46">
        <f>'Tav42'!D20/'Tav42'!D$113*100</f>
        <v>0.13946682518633682</v>
      </c>
      <c r="E20" s="46">
        <f>'Tav42'!E20/'Tav42'!E$113*100</f>
        <v>0.11573420651498899</v>
      </c>
      <c r="F20" s="46">
        <f>'Tav42'!F20/'Tav42'!F$113*100</f>
        <v>0.12049900765523107</v>
      </c>
      <c r="G20" s="46">
        <f>'Tav42'!G20/'Tav42'!G$113*100</f>
        <v>0.11039332733665877</v>
      </c>
      <c r="H20" s="46">
        <f>'Tav42'!H20/'Tav42'!H$113*100</f>
        <v>7.7784691972619793E-2</v>
      </c>
      <c r="I20" s="46">
        <f>'Tav42'!I20/'Tav42'!I$113*100</f>
        <v>8.4798462321216572E-2</v>
      </c>
    </row>
    <row r="21" spans="1:9" x14ac:dyDescent="0.25">
      <c r="A21" s="436" t="s">
        <v>466</v>
      </c>
      <c r="B21" s="436">
        <v>8</v>
      </c>
      <c r="C21" s="46">
        <f>'Tav42'!C21/'Tav42'!C$113*100</f>
        <v>0.95298248221285142</v>
      </c>
      <c r="D21" s="46">
        <f>'Tav42'!D21/'Tav42'!D$113*100</f>
        <v>1.0745804563537429</v>
      </c>
      <c r="E21" s="46">
        <f>'Tav42'!E21/'Tav42'!E$113*100</f>
        <v>1.0952407836052618</v>
      </c>
      <c r="F21" s="46">
        <f>'Tav42'!F21/'Tav42'!F$113*100</f>
        <v>1.0384179189112561</v>
      </c>
      <c r="G21" s="46">
        <f>'Tav42'!G21/'Tav42'!G$113*100</f>
        <v>1.0426036470684439</v>
      </c>
      <c r="H21" s="46">
        <f>'Tav42'!H21/'Tav42'!H$113*100</f>
        <v>1.0163866417755651</v>
      </c>
      <c r="I21" s="46">
        <f>'Tav42'!I21/'Tav42'!I$113*100</f>
        <v>1.0006218553903556</v>
      </c>
    </row>
    <row r="22" spans="1:9" x14ac:dyDescent="0.25">
      <c r="A22" s="436" t="s">
        <v>3</v>
      </c>
      <c r="B22" s="436">
        <v>4</v>
      </c>
      <c r="C22" s="46">
        <f>'Tav42'!C22/'Tav42'!C$113*100</f>
        <v>0.15975924653080939</v>
      </c>
      <c r="D22" s="46">
        <f>'Tav42'!D22/'Tav42'!D$113*100</f>
        <v>0.15775755635831543</v>
      </c>
      <c r="E22" s="46">
        <f>'Tav42'!E22/'Tav42'!E$113*100</f>
        <v>0.18065827358437306</v>
      </c>
      <c r="F22" s="46">
        <f>'Tav42'!F22/'Tav42'!F$113*100</f>
        <v>0.17720442302239864</v>
      </c>
      <c r="G22" s="46">
        <f>'Tav42'!G22/'Tav42'!G$113*100</f>
        <v>0.20443208766047918</v>
      </c>
      <c r="H22" s="46">
        <f>'Tav42'!H22/'Tav42'!H$113*100</f>
        <v>0.18149761460277952</v>
      </c>
      <c r="I22" s="46">
        <f>'Tav42'!I22/'Tav42'!I$113*100</f>
        <v>0.14133077053536097</v>
      </c>
    </row>
    <row r="23" spans="1:9" x14ac:dyDescent="0.25">
      <c r="A23" s="436" t="s">
        <v>465</v>
      </c>
      <c r="B23" s="436">
        <v>3</v>
      </c>
      <c r="C23" s="46">
        <f>'Tav42'!C23/'Tav42'!C$113*100</f>
        <v>1.5418624955880442</v>
      </c>
      <c r="D23" s="46">
        <f>'Tav42'!D23/'Tav42'!D$113*100</f>
        <v>1.5501394668251864</v>
      </c>
      <c r="E23" s="46">
        <f>'Tav42'!E23/'Tav42'!E$113*100</f>
        <v>1.535595325467171</v>
      </c>
      <c r="F23" s="46">
        <f>'Tav42'!F23/'Tav42'!F$113*100</f>
        <v>1.3751063226538134</v>
      </c>
      <c r="G23" s="46">
        <f>'Tav42'!G23/'Tav42'!G$113*100</f>
        <v>1.3206312862866956</v>
      </c>
      <c r="H23" s="46">
        <f>'Tav42'!H23/'Tav42'!H$113*100</f>
        <v>1.1460277950632649</v>
      </c>
      <c r="I23" s="46">
        <f>'Tav42'!I23/'Tav42'!I$113*100</f>
        <v>1.1589123183899599</v>
      </c>
    </row>
    <row r="24" spans="1:9" x14ac:dyDescent="0.25">
      <c r="A24" s="436" t="s">
        <v>464</v>
      </c>
      <c r="B24" s="436">
        <v>16</v>
      </c>
      <c r="C24" s="46">
        <f>'Tav42'!C24/'Tav42'!C$113*100</f>
        <v>0.84523787408742179</v>
      </c>
      <c r="D24" s="46">
        <f>'Tav42'!D24/'Tav42'!D$113*100</f>
        <v>0.88710046184096203</v>
      </c>
      <c r="E24" s="46">
        <f>'Tav42'!E24/'Tav42'!E$113*100</f>
        <v>0.86941794162479547</v>
      </c>
      <c r="F24" s="46">
        <f>'Tav42'!F24/'Tav42'!F$113*100</f>
        <v>1.0065211227672244</v>
      </c>
      <c r="G24" s="46">
        <f>'Tav42'!G24/'Tav42'!G$113*100</f>
        <v>0.92812167797857548</v>
      </c>
      <c r="H24" s="46">
        <f>'Tav42'!H24/'Tav42'!H$113*100</f>
        <v>0.95415888819746952</v>
      </c>
      <c r="I24" s="46">
        <f>'Tav42'!I24/'Tav42'!I$113*100</f>
        <v>0.93278308553338229</v>
      </c>
    </row>
    <row r="25" spans="1:9" x14ac:dyDescent="0.25">
      <c r="A25" s="436" t="s">
        <v>463</v>
      </c>
      <c r="B25" s="436">
        <v>20</v>
      </c>
      <c r="C25" s="46">
        <f>'Tav42'!C25/'Tav42'!C$113*100</f>
        <v>1.2947929631624899</v>
      </c>
      <c r="D25" s="46">
        <f>'Tav42'!D25/'Tav42'!D$113*100</f>
        <v>1.2712058164525126</v>
      </c>
      <c r="E25" s="46">
        <f>'Tav42'!E25/'Tav42'!E$113*100</f>
        <v>1.2420256308925648</v>
      </c>
      <c r="F25" s="46">
        <f>'Tav42'!F25/'Tav42'!F$113*100</f>
        <v>1.2439750496172384</v>
      </c>
      <c r="G25" s="46">
        <f>'Tav42'!G25/'Tav42'!G$113*100</f>
        <v>1.3206312862866956</v>
      </c>
      <c r="H25" s="46">
        <f>'Tav42'!H25/'Tav42'!H$113*100</f>
        <v>1.3327110557975523</v>
      </c>
      <c r="I25" s="46">
        <f>'Tav42'!I25/'Tav42'!I$113*100</f>
        <v>1.0345412403188421</v>
      </c>
    </row>
    <row r="26" spans="1:9" x14ac:dyDescent="0.25">
      <c r="A26" s="436" t="s">
        <v>462</v>
      </c>
      <c r="B26" s="436">
        <v>19</v>
      </c>
      <c r="C26" s="46">
        <f>'Tav42'!C26/'Tav42'!C$113*100</f>
        <v>0.49785439616577803</v>
      </c>
      <c r="D26" s="46">
        <f>'Tav42'!D26/'Tav42'!D$113*100</f>
        <v>0.47555901047144356</v>
      </c>
      <c r="E26" s="46">
        <f>'Tav42'!E26/'Tav42'!E$113*100</f>
        <v>0.45164568396093269</v>
      </c>
      <c r="F26" s="46">
        <f>'Tav42'!F26/'Tav42'!F$113*100</f>
        <v>0.48199603062092428</v>
      </c>
      <c r="G26" s="46">
        <f>'Tav42'!G26/'Tav42'!G$113*100</f>
        <v>0.5928530542153897</v>
      </c>
      <c r="H26" s="46">
        <f>'Tav42'!H26/'Tav42'!H$113*100</f>
        <v>0.64820576643849825</v>
      </c>
      <c r="I26" s="46">
        <f>'Tav42'!I26/'Tav42'!I$113*100</f>
        <v>0.46921815817739843</v>
      </c>
    </row>
    <row r="27" spans="1:9" x14ac:dyDescent="0.25">
      <c r="A27" s="436" t="s">
        <v>461</v>
      </c>
      <c r="B27" s="436">
        <v>14</v>
      </c>
      <c r="C27" s="46">
        <f>'Tav42'!C27/'Tav42'!C$113*100</f>
        <v>0.27679218294291397</v>
      </c>
      <c r="D27" s="46">
        <f>'Tav42'!D27/'Tav42'!D$113*100</f>
        <v>0.27664730897617634</v>
      </c>
      <c r="E27" s="46">
        <f>'Tav42'!E27/'Tav42'!E$113*100</f>
        <v>0.39801275899057187</v>
      </c>
      <c r="F27" s="46">
        <f>'Tav42'!F27/'Tav42'!F$113*100</f>
        <v>0.50680464984406015</v>
      </c>
      <c r="G27" s="46">
        <f>'Tav42'!G27/'Tav42'!G$113*100</f>
        <v>0.43748466759342547</v>
      </c>
      <c r="H27" s="46">
        <f>'Tav42'!H27/'Tav42'!H$113*100</f>
        <v>0.43559427504667086</v>
      </c>
      <c r="I27" s="46">
        <f>'Tav42'!I27/'Tav42'!I$113*100</f>
        <v>0.46921815817739843</v>
      </c>
    </row>
    <row r="28" spans="1:9" x14ac:dyDescent="0.25">
      <c r="A28" s="436" t="s">
        <v>460</v>
      </c>
      <c r="B28" s="436">
        <v>15</v>
      </c>
      <c r="C28" s="46">
        <f>'Tav42'!C28/'Tav42'!C$113*100</f>
        <v>2.6211662424996751</v>
      </c>
      <c r="D28" s="46">
        <f>'Tav42'!D28/'Tav42'!D$113*100</f>
        <v>2.4921121221820846</v>
      </c>
      <c r="E28" s="46">
        <f>'Tav42'!E28/'Tav42'!E$113*100</f>
        <v>2.7183424603398634</v>
      </c>
      <c r="F28" s="46">
        <f>'Tav42'!F28/'Tav42'!F$113*100</f>
        <v>3.0089311029203292</v>
      </c>
      <c r="G28" s="46">
        <f>'Tav42'!G28/'Tav42'!G$113*100</f>
        <v>3.4303704309428409</v>
      </c>
      <c r="H28" s="46">
        <f>'Tav42'!H28/'Tav42'!H$113*100</f>
        <v>3.5988384152665418</v>
      </c>
      <c r="I28" s="46">
        <f>'Tav42'!I28/'Tav42'!I$113*100</f>
        <v>4.1438181920967834</v>
      </c>
    </row>
    <row r="29" spans="1:9" x14ac:dyDescent="0.25">
      <c r="A29" s="436" t="s">
        <v>459</v>
      </c>
      <c r="B29" s="436">
        <v>19</v>
      </c>
      <c r="C29" s="46">
        <f>'Tav42'!C29/'Tav42'!C$113*100</f>
        <v>2.0007059129497873</v>
      </c>
      <c r="D29" s="46">
        <f>'Tav42'!D29/'Tav42'!D$113*100</f>
        <v>1.7536238511134481</v>
      </c>
      <c r="E29" s="46">
        <f>'Tav42'!E29/'Tav42'!E$113*100</f>
        <v>1.7557725963981257</v>
      </c>
      <c r="F29" s="46">
        <f>'Tav42'!F29/'Tav42'!F$113*100</f>
        <v>2.0307626878366887</v>
      </c>
      <c r="G29" s="46">
        <f>'Tav42'!G29/'Tav42'!G$113*100</f>
        <v>2.0197890260855345</v>
      </c>
      <c r="H29" s="46">
        <f>'Tav42'!H29/'Tav42'!H$113*100</f>
        <v>2.0120306990250985</v>
      </c>
      <c r="I29" s="46">
        <f>'Tav42'!I29/'Tav42'!I$113*100</f>
        <v>1.9503646333879812</v>
      </c>
    </row>
    <row r="30" spans="1:9" x14ac:dyDescent="0.25">
      <c r="A30" s="436" t="s">
        <v>458</v>
      </c>
      <c r="B30" s="436">
        <v>18</v>
      </c>
      <c r="C30" s="46">
        <f>'Tav42'!C30/'Tav42'!C$113*100</f>
        <v>1.2111980085824152</v>
      </c>
      <c r="D30" s="46">
        <f>'Tav42'!D30/'Tav42'!D$113*100</f>
        <v>1.2254789885225663</v>
      </c>
      <c r="E30" s="46">
        <f>'Tav42'!E30/'Tav42'!E$113*100</f>
        <v>1.2335572743182972</v>
      </c>
      <c r="F30" s="46">
        <f>'Tav42'!F30/'Tav42'!F$113*100</f>
        <v>1.2865041111426141</v>
      </c>
      <c r="G30" s="46">
        <f>'Tav42'!G30/'Tav42'!G$113*100</f>
        <v>1.1734401831711505</v>
      </c>
      <c r="H30" s="46">
        <f>'Tav42'!H30/'Tav42'!H$113*100</f>
        <v>1.4312383322962041</v>
      </c>
      <c r="I30" s="46">
        <f>'Tav42'!I30/'Tav42'!I$113*100</f>
        <v>1.4528803211035106</v>
      </c>
    </row>
    <row r="31" spans="1:9" x14ac:dyDescent="0.25">
      <c r="A31" s="436" t="s">
        <v>457</v>
      </c>
      <c r="B31" s="436">
        <v>13</v>
      </c>
      <c r="C31" s="46">
        <f>'Tav42'!C31/'Tav42'!C$113*100</f>
        <v>0.87867585591945163</v>
      </c>
      <c r="D31" s="46">
        <f>'Tav42'!D31/'Tav42'!D$113*100</f>
        <v>0.77735607480909052</v>
      </c>
      <c r="E31" s="46">
        <f>'Tav42'!E31/'Tav42'!E$113*100</f>
        <v>0.7339242364365155</v>
      </c>
      <c r="F31" s="46">
        <f>'Tav42'!F31/'Tav42'!F$113*100</f>
        <v>0.76906719591721007</v>
      </c>
      <c r="G31" s="46">
        <f>'Tav42'!G31/'Tav42'!G$113*100</f>
        <v>0.71142366505846755</v>
      </c>
      <c r="H31" s="46">
        <f>'Tav42'!H31/'Tav42'!H$113*100</f>
        <v>0.76747562746318199</v>
      </c>
      <c r="I31" s="46">
        <f>'Tav42'!I31/'Tav42'!I$113*100</f>
        <v>0.84798462321216583</v>
      </c>
    </row>
    <row r="32" spans="1:9" x14ac:dyDescent="0.25">
      <c r="A32" s="436" t="s">
        <v>456</v>
      </c>
      <c r="B32" s="436">
        <v>3</v>
      </c>
      <c r="C32" s="46">
        <f>'Tav42'!C32/'Tav42'!C$113*100</f>
        <v>0.69290929018595238</v>
      </c>
      <c r="D32" s="46">
        <f>'Tav42'!D32/'Tav42'!D$113*100</f>
        <v>0.6973341259316842</v>
      </c>
      <c r="E32" s="46">
        <f>'Tav42'!E32/'Tav42'!E$113*100</f>
        <v>0.61254445887201492</v>
      </c>
      <c r="F32" s="46">
        <f>'Tav42'!F32/'Tav42'!F$113*100</f>
        <v>0.6166713921179473</v>
      </c>
      <c r="G32" s="46">
        <f>'Tav42'!G32/'Tav42'!G$113*100</f>
        <v>0.58876441246218003</v>
      </c>
      <c r="H32" s="46">
        <f>'Tav42'!H32/'Tav42'!H$113*100</f>
        <v>0.50300767475627461</v>
      </c>
      <c r="I32" s="46">
        <f>'Tav42'!I32/'Tav42'!I$113*100</f>
        <v>0.54271015885578611</v>
      </c>
    </row>
    <row r="33" spans="1:9" x14ac:dyDescent="0.25">
      <c r="A33" s="436" t="s">
        <v>455</v>
      </c>
      <c r="B33" s="436">
        <v>18</v>
      </c>
      <c r="C33" s="46">
        <f>'Tav42'!C33/'Tav42'!C$113*100</f>
        <v>1.9282569523137227</v>
      </c>
      <c r="D33" s="46">
        <f>'Tav42'!D33/'Tav42'!D$113*100</f>
        <v>2.0988614019845442</v>
      </c>
      <c r="E33" s="46">
        <f>'Tav42'!E33/'Tav42'!E$113*100</f>
        <v>1.8150510924179981</v>
      </c>
      <c r="F33" s="46">
        <f>'Tav42'!F33/'Tav42'!F$113*100</f>
        <v>1.6940742840941312</v>
      </c>
      <c r="G33" s="46">
        <f>'Tav42'!G33/'Tav42'!G$113*100</f>
        <v>1.9012184152424565</v>
      </c>
      <c r="H33" s="46">
        <f>'Tav42'!H33/'Tav42'!H$113*100</f>
        <v>2.0794440987347023</v>
      </c>
      <c r="I33" s="46">
        <f>'Tav42'!I33/'Tav42'!I$113*100</f>
        <v>2.052122788173441</v>
      </c>
    </row>
    <row r="34" spans="1:9" x14ac:dyDescent="0.25">
      <c r="A34" s="436" t="s">
        <v>454</v>
      </c>
      <c r="B34" s="436">
        <v>3</v>
      </c>
      <c r="C34" s="46">
        <f>'Tav42'!C34/'Tav42'!C$113*100</f>
        <v>0.41983243855770841</v>
      </c>
      <c r="D34" s="46">
        <f>'Tav42'!D34/'Tav42'!D$113*100</f>
        <v>0.41611413416251308</v>
      </c>
      <c r="E34" s="46">
        <f>'Tav42'!E34/'Tav42'!E$113*100</f>
        <v>0.42906339976288599</v>
      </c>
      <c r="F34" s="46">
        <f>'Tav42'!F34/'Tav42'!F$113*100</f>
        <v>0.42529061525375678</v>
      </c>
      <c r="G34" s="46">
        <f>'Tav42'!G34/'Tav42'!G$113*100</f>
        <v>0.34344590726960506</v>
      </c>
      <c r="H34" s="46">
        <f>'Tav42'!H34/'Tav42'!H$113*100</f>
        <v>0.37336652146857496</v>
      </c>
      <c r="I34" s="46">
        <f>'Tav42'!I34/'Tav42'!I$113*100</f>
        <v>0.36180677257052407</v>
      </c>
    </row>
    <row r="35" spans="1:9" x14ac:dyDescent="0.25">
      <c r="A35" s="436" t="s">
        <v>453</v>
      </c>
      <c r="B35" s="436">
        <v>18</v>
      </c>
      <c r="C35" s="46">
        <f>'Tav42'!C35/'Tav42'!C$113*100</f>
        <v>0.51457338708179301</v>
      </c>
      <c r="D35" s="46">
        <f>'Tav42'!D35/'Tav42'!D$113*100</f>
        <v>0.51214047281540076</v>
      </c>
      <c r="E35" s="46">
        <f>'Tav42'!E35/'Tav42'!E$113*100</f>
        <v>0.55326596285214247</v>
      </c>
      <c r="F35" s="46">
        <f>'Tav42'!F35/'Tav42'!F$113*100</f>
        <v>0.47845194216047632</v>
      </c>
      <c r="G35" s="46">
        <f>'Tav42'!G35/'Tav42'!G$113*100</f>
        <v>0.56832120369613215</v>
      </c>
      <c r="H35" s="46">
        <f>'Tav42'!H35/'Tav42'!H$113*100</f>
        <v>0.62746318191246631</v>
      </c>
      <c r="I35" s="46">
        <f>'Tav42'!I35/'Tav42'!I$113*100</f>
        <v>0.71230708349821925</v>
      </c>
    </row>
    <row r="36" spans="1:9" x14ac:dyDescent="0.25">
      <c r="A36" s="436" t="s">
        <v>452</v>
      </c>
      <c r="B36" s="436">
        <v>1</v>
      </c>
      <c r="C36" s="46">
        <f>'Tav42'!C36/'Tav42'!C$113*100</f>
        <v>0.3325221526629637</v>
      </c>
      <c r="D36" s="46">
        <f>'Tav42'!D36/'Tav42'!D$113*100</f>
        <v>0.32694681969911749</v>
      </c>
      <c r="E36" s="46">
        <f>'Tav42'!E36/'Tav42'!E$113*100</f>
        <v>0.27945576695082708</v>
      </c>
      <c r="F36" s="46">
        <f>'Tav42'!F36/'Tav42'!F$113*100</f>
        <v>0.31542387297986957</v>
      </c>
      <c r="G36" s="46">
        <f>'Tav42'!G36/'Tav42'!G$113*100</f>
        <v>0.23714122168615584</v>
      </c>
      <c r="H36" s="46">
        <f>'Tav42'!H36/'Tav42'!H$113*100</f>
        <v>0.23853972204936738</v>
      </c>
      <c r="I36" s="46">
        <f>'Tav42'!I36/'Tav42'!I$113*100</f>
        <v>0.19786307874950534</v>
      </c>
    </row>
    <row r="37" spans="1:9" x14ac:dyDescent="0.25">
      <c r="A37" s="436" t="s">
        <v>451</v>
      </c>
      <c r="B37" s="436">
        <v>19</v>
      </c>
      <c r="C37" s="46">
        <f>'Tav42'!C37/'Tav42'!C$113*100</f>
        <v>0.16347457784547936</v>
      </c>
      <c r="D37" s="46">
        <f>'Tav42'!D37/'Tav42'!D$113*100</f>
        <v>0.15547121496181809</v>
      </c>
      <c r="E37" s="46">
        <f>'Tav42'!E37/'Tav42'!E$113*100</f>
        <v>0.1947722012081522</v>
      </c>
      <c r="F37" s="46">
        <f>'Tav42'!F37/'Tav42'!F$113*100</f>
        <v>0.22327757300822226</v>
      </c>
      <c r="G37" s="46">
        <f>'Tav42'!G37/'Tav42'!G$113*100</f>
        <v>0.19216616240085044</v>
      </c>
      <c r="H37" s="46">
        <f>'Tav42'!H37/'Tav42'!H$113*100</f>
        <v>0.19705455299730348</v>
      </c>
      <c r="I37" s="46">
        <f>'Tav42'!I37/'Tav42'!I$113*100</f>
        <v>0.15829046299960428</v>
      </c>
    </row>
    <row r="38" spans="1:9" x14ac:dyDescent="0.25">
      <c r="A38" s="436" t="s">
        <v>450</v>
      </c>
      <c r="B38" s="436">
        <v>11</v>
      </c>
      <c r="C38" s="46">
        <f>'Tav42'!C38/'Tav42'!C$113*100</f>
        <v>0.10960227378276459</v>
      </c>
      <c r="D38" s="46">
        <f>'Tav42'!D38/'Tav42'!D$113*100</f>
        <v>0.11888975261786089</v>
      </c>
      <c r="E38" s="46">
        <f>'Tav42'!E38/'Tav42'!E$113*100</f>
        <v>0.11573420651498899</v>
      </c>
      <c r="F38" s="46">
        <f>'Tav42'!F38/'Tav42'!F$113*100</f>
        <v>8.1514034590303375E-2</v>
      </c>
      <c r="G38" s="46">
        <f>'Tav42'!G38/'Tav42'!G$113*100</f>
        <v>0.11448196908986834</v>
      </c>
      <c r="H38" s="46">
        <f>'Tav42'!H38/'Tav42'!H$113*100</f>
        <v>0.11926986102468369</v>
      </c>
      <c r="I38" s="46">
        <f>'Tav42'!I38/'Tav42'!I$113*100</f>
        <v>0.1187178472497032</v>
      </c>
    </row>
    <row r="39" spans="1:9" x14ac:dyDescent="0.25">
      <c r="A39" s="436" t="s">
        <v>449</v>
      </c>
      <c r="B39" s="436">
        <v>8</v>
      </c>
      <c r="C39" s="46">
        <f>'Tav42'!C39/'Tav42'!C$113*100</f>
        <v>0.41240177592836841</v>
      </c>
      <c r="D39" s="46">
        <f>'Tav42'!D39/'Tav42'!D$113*100</f>
        <v>0.4184004755590105</v>
      </c>
      <c r="E39" s="46">
        <f>'Tav42'!E39/'Tav42'!E$113*100</f>
        <v>0.46293682605995595</v>
      </c>
      <c r="F39" s="46">
        <f>'Tav42'!F39/'Tav42'!F$113*100</f>
        <v>0.52806918060674801</v>
      </c>
      <c r="G39" s="46">
        <f>'Tav42'!G39/'Tav42'!G$113*100</f>
        <v>0.43339602584021586</v>
      </c>
      <c r="H39" s="46">
        <f>'Tav42'!H39/'Tav42'!H$113*100</f>
        <v>0.43040862891516285</v>
      </c>
      <c r="I39" s="46">
        <f>'Tav42'!I39/'Tav42'!I$113*100</f>
        <v>0.3278873876420374</v>
      </c>
    </row>
    <row r="40" spans="1:9" x14ac:dyDescent="0.25">
      <c r="A40" s="436" t="s">
        <v>448</v>
      </c>
      <c r="B40" s="436">
        <v>9</v>
      </c>
      <c r="C40" s="46">
        <f>'Tav42'!C40/'Tav42'!C$113*100</f>
        <v>1.2687856439598002</v>
      </c>
      <c r="D40" s="46">
        <f>'Tav42'!D40/'Tav42'!D$113*100</f>
        <v>1.2003292331610955</v>
      </c>
      <c r="E40" s="46">
        <f>'Tav42'!E40/'Tav42'!E$113*100</f>
        <v>1.2053294190707391</v>
      </c>
      <c r="F40" s="46">
        <f>'Tav42'!F40/'Tav42'!F$113*100</f>
        <v>1.1022115111993196</v>
      </c>
      <c r="G40" s="46">
        <f>'Tav42'!G40/'Tav42'!G$113*100</f>
        <v>1.1570856161583123</v>
      </c>
      <c r="H40" s="46">
        <f>'Tav42'!H40/'Tav42'!H$113*100</f>
        <v>1.1512134411947728</v>
      </c>
      <c r="I40" s="46">
        <f>'Tav42'!I40/'Tav42'!I$113*100</f>
        <v>1.1928317033184466</v>
      </c>
    </row>
    <row r="41" spans="1:9" x14ac:dyDescent="0.25">
      <c r="A41" s="436" t="s">
        <v>447</v>
      </c>
      <c r="B41" s="436">
        <v>16</v>
      </c>
      <c r="C41" s="46">
        <f>'Tav42'!C41/'Tav42'!C$113*100</f>
        <v>1.1053110661143208</v>
      </c>
      <c r="D41" s="46">
        <f>'Tav42'!D41/'Tav42'!D$113*100</f>
        <v>1.1248799670766838</v>
      </c>
      <c r="E41" s="46">
        <f>'Tav42'!E41/'Tav42'!E$113*100</f>
        <v>1.2053294190707391</v>
      </c>
      <c r="F41" s="46">
        <f>'Tav42'!F41/'Tav42'!F$113*100</f>
        <v>1.2191664303941026</v>
      </c>
      <c r="G41" s="46">
        <f>'Tav42'!G41/'Tav42'!G$113*100</f>
        <v>1.2020606754436176</v>
      </c>
      <c r="H41" s="46">
        <f>'Tav42'!H41/'Tav42'!H$113*100</f>
        <v>1.1875129641153288</v>
      </c>
      <c r="I41" s="46">
        <f>'Tav42'!I41/'Tav42'!I$113*100</f>
        <v>1.187178472497032</v>
      </c>
    </row>
    <row r="42" spans="1:9" x14ac:dyDescent="0.25">
      <c r="A42" s="436" t="s">
        <v>446</v>
      </c>
      <c r="B42" s="436">
        <v>8</v>
      </c>
      <c r="C42" s="46">
        <f>'Tav42'!C42/'Tav42'!C$113*100</f>
        <v>0.46627407999108322</v>
      </c>
      <c r="D42" s="46">
        <f>'Tav42'!D42/'Tav42'!D$113*100</f>
        <v>0.50299510722941143</v>
      </c>
      <c r="E42" s="46">
        <f>'Tav42'!E42/'Tav42'!E$113*100</f>
        <v>0.48269632473324681</v>
      </c>
      <c r="F42" s="46">
        <f>'Tav42'!F42/'Tav42'!F$113*100</f>
        <v>0.49971647292316412</v>
      </c>
      <c r="G42" s="46">
        <f>'Tav42'!G42/'Tav42'!G$113*100</f>
        <v>0.44157330934663508</v>
      </c>
      <c r="H42" s="46">
        <f>'Tav42'!H42/'Tav42'!H$113*100</f>
        <v>0.41485169052063886</v>
      </c>
      <c r="I42" s="46">
        <f>'Tav42'!I42/'Tav42'!I$113*100</f>
        <v>0.36746000339193846</v>
      </c>
    </row>
    <row r="43" spans="1:9" x14ac:dyDescent="0.25">
      <c r="A43" s="436" t="s">
        <v>445</v>
      </c>
      <c r="B43" s="436">
        <v>12</v>
      </c>
      <c r="C43" s="46">
        <f>'Tav42'!C43/'Tav42'!C$113*100</f>
        <v>1.9171109583697128</v>
      </c>
      <c r="D43" s="46">
        <f>'Tav42'!D43/'Tav42'!D$113*100</f>
        <v>1.8885179935067904</v>
      </c>
      <c r="E43" s="46">
        <f>'Tav42'!E43/'Tav42'!E$113*100</f>
        <v>1.9251397278834754</v>
      </c>
      <c r="F43" s="46">
        <f>'Tav42'!F43/'Tav42'!F$113*100</f>
        <v>1.970513184009073</v>
      </c>
      <c r="G43" s="46">
        <f>'Tav42'!G43/'Tav42'!G$113*100</f>
        <v>2.0197890260855345</v>
      </c>
      <c r="H43" s="46">
        <f>'Tav42'!H43/'Tav42'!H$113*100</f>
        <v>2.2972412362580377</v>
      </c>
      <c r="I43" s="46">
        <f>'Tav42'!I43/'Tav42'!I$113*100</f>
        <v>2.2386794052801173</v>
      </c>
    </row>
    <row r="44" spans="1:9" x14ac:dyDescent="0.25">
      <c r="A44" s="436" t="s">
        <v>444</v>
      </c>
      <c r="B44" s="436">
        <v>7</v>
      </c>
      <c r="C44" s="46">
        <f>'Tav42'!C44/'Tav42'!C$113*100</f>
        <v>0.74120859727666211</v>
      </c>
      <c r="D44" s="46">
        <f>'Tav42'!D44/'Tav42'!D$113*100</f>
        <v>0.7384882710686359</v>
      </c>
      <c r="E44" s="46">
        <f>'Tav42'!E44/'Tav42'!E$113*100</f>
        <v>0.70569638118895728</v>
      </c>
      <c r="F44" s="46">
        <f>'Tav42'!F44/'Tav42'!F$113*100</f>
        <v>0.74071448823362629</v>
      </c>
      <c r="G44" s="46">
        <f>'Tav42'!G44/'Tav42'!G$113*100</f>
        <v>0.65418268051353334</v>
      </c>
      <c r="H44" s="46">
        <f>'Tav42'!H44/'Tav42'!H$113*100</f>
        <v>0.76747562746318199</v>
      </c>
      <c r="I44" s="46">
        <f>'Tav42'!I44/'Tav42'!I$113*100</f>
        <v>0.73492000678387692</v>
      </c>
    </row>
    <row r="45" spans="1:9" x14ac:dyDescent="0.25">
      <c r="A45" s="436" t="s">
        <v>443</v>
      </c>
      <c r="B45" s="436">
        <v>6</v>
      </c>
      <c r="C45" s="46">
        <f>'Tav42'!C45/'Tav42'!C$113*100</f>
        <v>0.1263212646987795</v>
      </c>
      <c r="D45" s="46">
        <f>'Tav42'!D45/'Tav42'!D$113*100</f>
        <v>0.13946682518633682</v>
      </c>
      <c r="E45" s="46">
        <f>'Tav42'!E45/'Tav42'!E$113*100</f>
        <v>0.1354937051882798</v>
      </c>
      <c r="F45" s="46">
        <f>'Tav42'!F45/'Tav42'!F$113*100</f>
        <v>0.12758718457612703</v>
      </c>
      <c r="G45" s="46">
        <f>'Tav42'!G45/'Tav42'!G$113*100</f>
        <v>0.13083653610270668</v>
      </c>
      <c r="H45" s="46">
        <f>'Tav42'!H45/'Tav42'!H$113*100</f>
        <v>0.16594067620825553</v>
      </c>
      <c r="I45" s="46">
        <f>'Tav42'!I45/'Tav42'!I$113*100</f>
        <v>9.6104923964045463E-2</v>
      </c>
    </row>
    <row r="46" spans="1:9" x14ac:dyDescent="0.25">
      <c r="A46" s="436" t="s">
        <v>442</v>
      </c>
      <c r="B46" s="436">
        <v>9</v>
      </c>
      <c r="C46" s="46">
        <f>'Tav42'!C46/'Tav42'!C$113*100</f>
        <v>0.37153313146699857</v>
      </c>
      <c r="D46" s="46">
        <f>'Tav42'!D46/'Tav42'!D$113*100</f>
        <v>0.39553706159403723</v>
      </c>
      <c r="E46" s="46">
        <f>'Tav42'!E46/'Tav42'!E$113*100</f>
        <v>0.37543047479252523</v>
      </c>
      <c r="F46" s="46">
        <f>'Tav42'!F46/'Tav42'!F$113*100</f>
        <v>0.34023249220300539</v>
      </c>
      <c r="G46" s="46">
        <f>'Tav42'!G46/'Tav42'!G$113*100</f>
        <v>0.42930738408700636</v>
      </c>
      <c r="H46" s="46">
        <f>'Tav42'!H46/'Tav42'!H$113*100</f>
        <v>0.33706699854801908</v>
      </c>
      <c r="I46" s="46">
        <f>'Tav42'!I46/'Tav42'!I$113*100</f>
        <v>0.37876646503476735</v>
      </c>
    </row>
    <row r="47" spans="1:9" x14ac:dyDescent="0.25">
      <c r="A47" s="436" t="s">
        <v>441</v>
      </c>
      <c r="B47" s="436">
        <v>7</v>
      </c>
      <c r="C47" s="46">
        <f>'Tav42'!C47/'Tav42'!C$113*100</f>
        <v>0.19877022533484426</v>
      </c>
      <c r="D47" s="46">
        <f>'Tav42'!D47/'Tav42'!D$113*100</f>
        <v>0.2172024326672459</v>
      </c>
      <c r="E47" s="46">
        <f>'Tav42'!E47/'Tav42'!E$113*100</f>
        <v>0.22582284198046634</v>
      </c>
      <c r="F47" s="46">
        <f>'Tav42'!F47/'Tav42'!F$113*100</f>
        <v>0.19492486532463849</v>
      </c>
      <c r="G47" s="46">
        <f>'Tav42'!G47/'Tav42'!G$113*100</f>
        <v>0.19625480415406002</v>
      </c>
      <c r="H47" s="46">
        <f>'Tav42'!H47/'Tav42'!H$113*100</f>
        <v>0.15556938394523959</v>
      </c>
      <c r="I47" s="46">
        <f>'Tav42'!I47/'Tav42'!I$113*100</f>
        <v>0.16959692464243314</v>
      </c>
    </row>
    <row r="48" spans="1:9" x14ac:dyDescent="0.25">
      <c r="A48" s="436" t="s">
        <v>440</v>
      </c>
      <c r="B48" s="436">
        <v>14</v>
      </c>
      <c r="C48" s="46">
        <f>'Tav42'!C48/'Tav42'!C$113*100</f>
        <v>0.23778120413887907</v>
      </c>
      <c r="D48" s="46">
        <f>'Tav42'!D48/'Tav42'!D$113*100</f>
        <v>0.26521560199368971</v>
      </c>
      <c r="E48" s="46">
        <f>'Tav42'!E48/'Tav42'!E$113*100</f>
        <v>0.32179754982216452</v>
      </c>
      <c r="F48" s="46">
        <f>'Tav42'!F48/'Tav42'!F$113*100</f>
        <v>0.2728948114544939</v>
      </c>
      <c r="G48" s="46">
        <f>'Tav42'!G48/'Tav42'!G$113*100</f>
        <v>0.26167307220541336</v>
      </c>
      <c r="H48" s="46">
        <f>'Tav42'!H48/'Tav42'!H$113*100</f>
        <v>0.32151006015349515</v>
      </c>
      <c r="I48" s="46">
        <f>'Tav42'!I48/'Tav42'!I$113*100</f>
        <v>0.3278873876420374</v>
      </c>
    </row>
    <row r="49" spans="1:9" x14ac:dyDescent="0.25">
      <c r="A49" s="436" t="s">
        <v>439</v>
      </c>
      <c r="B49" s="436">
        <v>13</v>
      </c>
      <c r="C49" s="46">
        <f>'Tav42'!C49/'Tav42'!C$113*100</f>
        <v>0.82294588619940179</v>
      </c>
      <c r="D49" s="46">
        <f>'Tav42'!D49/'Tav42'!D$113*100</f>
        <v>0.79793314737756638</v>
      </c>
      <c r="E49" s="46">
        <f>'Tav42'!E49/'Tav42'!E$113*100</f>
        <v>0.78191159035736457</v>
      </c>
      <c r="F49" s="46">
        <f>'Tav42'!F49/'Tav42'!F$113*100</f>
        <v>0.69818542670825068</v>
      </c>
      <c r="G49" s="46">
        <f>'Tav42'!G49/'Tav42'!G$113*100</f>
        <v>0.66235996401995256</v>
      </c>
      <c r="H49" s="46">
        <f>'Tav42'!H49/'Tav42'!H$113*100</f>
        <v>0.72080481227961002</v>
      </c>
      <c r="I49" s="46">
        <f>'Tav42'!I49/'Tav42'!I$113*100</f>
        <v>0.54271015885578611</v>
      </c>
    </row>
    <row r="50" spans="1:9" x14ac:dyDescent="0.25">
      <c r="A50" s="436" t="s">
        <v>438</v>
      </c>
      <c r="B50" s="436">
        <v>7</v>
      </c>
      <c r="C50" s="46">
        <f>'Tav42'!C50/'Tav42'!C$113*100</f>
        <v>0.2396388697962141</v>
      </c>
      <c r="D50" s="46">
        <f>'Tav42'!D50/'Tav42'!D$113*100</f>
        <v>0.24692487082171111</v>
      </c>
      <c r="E50" s="46">
        <f>'Tav42'!E50/'Tav42'!E$113*100</f>
        <v>0.21453169988144299</v>
      </c>
      <c r="F50" s="46">
        <f>'Tav42'!F50/'Tav42'!F$113*100</f>
        <v>0.2906152537567338</v>
      </c>
      <c r="G50" s="46">
        <f>'Tav42'!G50/'Tav42'!G$113*100</f>
        <v>6.541826805135334E-2</v>
      </c>
      <c r="H50" s="46">
        <f>'Tav42'!H50/'Tav42'!H$113*100</f>
        <v>0.11926986102468369</v>
      </c>
      <c r="I50" s="46">
        <f>'Tav42'!I50/'Tav42'!I$113*100</f>
        <v>0.14698400135677539</v>
      </c>
    </row>
    <row r="51" spans="1:9" x14ac:dyDescent="0.25">
      <c r="A51" s="436" t="s">
        <v>437</v>
      </c>
      <c r="B51" s="436">
        <v>12</v>
      </c>
      <c r="C51" s="46">
        <f>'Tav42'!C51/'Tav42'!C$113*100</f>
        <v>1.4229718935186046</v>
      </c>
      <c r="D51" s="46">
        <f>'Tav42'!D51/'Tav42'!D$113*100</f>
        <v>1.4152453244318441</v>
      </c>
      <c r="E51" s="46">
        <f>'Tav42'!E51/'Tav42'!E$113*100</f>
        <v>1.3577598374075537</v>
      </c>
      <c r="F51" s="46">
        <f>'Tav42'!F51/'Tav42'!F$113*100</f>
        <v>1.4814289764672526</v>
      </c>
      <c r="G51" s="46">
        <f>'Tav42'!G51/'Tav42'!G$113*100</f>
        <v>1.5005315234279173</v>
      </c>
      <c r="H51" s="46">
        <f>'Tav42'!H51/'Tav42'!H$113*100</f>
        <v>1.6905206388716034</v>
      </c>
      <c r="I51" s="46">
        <f>'Tav42'!I51/'Tav42'!I$113*100</f>
        <v>1.7977274012097915</v>
      </c>
    </row>
    <row r="52" spans="1:9" x14ac:dyDescent="0.25">
      <c r="A52" s="436" t="s">
        <v>436</v>
      </c>
      <c r="B52" s="436">
        <v>16</v>
      </c>
      <c r="C52" s="46">
        <f>'Tav42'!C52/'Tav42'!C$113*100</f>
        <v>1.8075086845869479</v>
      </c>
      <c r="D52" s="46">
        <f>'Tav42'!D52/'Tav42'!D$113*100</f>
        <v>1.8382184827838493</v>
      </c>
      <c r="E52" s="46">
        <f>'Tav42'!E52/'Tav42'!E$113*100</f>
        <v>2.012646079150906</v>
      </c>
      <c r="F52" s="46">
        <f>'Tav42'!F52/'Tav42'!F$113*100</f>
        <v>1.793308760986674</v>
      </c>
      <c r="G52" s="46">
        <f>'Tav42'!G52/'Tav42'!G$113*100</f>
        <v>1.7540273121269114</v>
      </c>
      <c r="H52" s="46">
        <f>'Tav42'!H52/'Tav42'!H$113*100</f>
        <v>1.6645924082140633</v>
      </c>
      <c r="I52" s="46">
        <f>'Tav42'!I52/'Tav42'!I$113*100</f>
        <v>1.7129289388885749</v>
      </c>
    </row>
    <row r="53" spans="1:9" x14ac:dyDescent="0.25">
      <c r="A53" s="436" t="s">
        <v>435</v>
      </c>
      <c r="B53" s="436">
        <v>3</v>
      </c>
      <c r="C53" s="46">
        <f>'Tav42'!C53/'Tav42'!C$113*100</f>
        <v>0.34924114357897867</v>
      </c>
      <c r="D53" s="46">
        <f>'Tav42'!D53/'Tav42'!D$113*100</f>
        <v>0.32237413690612282</v>
      </c>
      <c r="E53" s="46">
        <f>'Tav42'!E53/'Tav42'!E$113*100</f>
        <v>0.26816462485180376</v>
      </c>
      <c r="F53" s="46">
        <f>'Tav42'!F53/'Tav42'!F$113*100</f>
        <v>0.33314431528210942</v>
      </c>
      <c r="G53" s="46">
        <f>'Tav42'!G53/'Tav42'!G$113*100</f>
        <v>0.31073677324392834</v>
      </c>
      <c r="H53" s="46">
        <f>'Tav42'!H53/'Tav42'!H$113*100</f>
        <v>0.20742584526031943</v>
      </c>
      <c r="I53" s="46">
        <f>'Tav42'!I53/'Tav42'!I$113*100</f>
        <v>0.1639436938210187</v>
      </c>
    </row>
    <row r="54" spans="1:9" x14ac:dyDescent="0.25">
      <c r="A54" s="436" t="s">
        <v>434</v>
      </c>
      <c r="B54" s="436">
        <v>9</v>
      </c>
      <c r="C54" s="46">
        <f>'Tav42'!C54/'Tav42'!C$113*100</f>
        <v>0.49785439616577803</v>
      </c>
      <c r="D54" s="46">
        <f>'Tav42'!D54/'Tav42'!D$113*100</f>
        <v>0.47098632767844895</v>
      </c>
      <c r="E54" s="46">
        <f>'Tav42'!E54/'Tav42'!E$113*100</f>
        <v>0.47705075368373506</v>
      </c>
      <c r="F54" s="46">
        <f>'Tav42'!F54/'Tav42'!F$113*100</f>
        <v>0.44301105755599662</v>
      </c>
      <c r="G54" s="46">
        <f>'Tav42'!G54/'Tav42'!G$113*100</f>
        <v>0.43339602584021586</v>
      </c>
      <c r="H54" s="46">
        <f>'Tav42'!H54/'Tav42'!H$113*100</f>
        <v>0.48226509023024267</v>
      </c>
      <c r="I54" s="46">
        <f>'Tav42'!I54/'Tav42'!I$113*100</f>
        <v>0.52009723557012832</v>
      </c>
    </row>
    <row r="55" spans="1:9" x14ac:dyDescent="0.25">
      <c r="A55" s="436" t="s">
        <v>433</v>
      </c>
      <c r="B55" s="436">
        <v>3</v>
      </c>
      <c r="C55" s="46">
        <f>'Tav42'!C55/'Tav42'!C$113*100</f>
        <v>0.31208783043227878</v>
      </c>
      <c r="D55" s="46">
        <f>'Tav42'!D55/'Tav42'!D$113*100</f>
        <v>0.28807901595866292</v>
      </c>
      <c r="E55" s="46">
        <f>'Tav42'!E55/'Tav42'!E$113*100</f>
        <v>0.31897476429740867</v>
      </c>
      <c r="F55" s="46">
        <f>'Tav42'!F55/'Tav42'!F$113*100</f>
        <v>0.30124751913807768</v>
      </c>
      <c r="G55" s="46">
        <f>'Tav42'!G55/'Tav42'!G$113*100</f>
        <v>0.32709134025676667</v>
      </c>
      <c r="H55" s="46">
        <f>'Tav42'!H55/'Tav42'!H$113*100</f>
        <v>0.29039618336444722</v>
      </c>
      <c r="I55" s="46">
        <f>'Tav42'!I55/'Tav42'!I$113*100</f>
        <v>0.22612923285657754</v>
      </c>
    </row>
    <row r="56" spans="1:9" x14ac:dyDescent="0.25">
      <c r="A56" s="436" t="s">
        <v>432</v>
      </c>
      <c r="B56" s="436">
        <v>9</v>
      </c>
      <c r="C56" s="46">
        <f>'Tav42'!C56/'Tav42'!C$113*100</f>
        <v>0.61302966692054761</v>
      </c>
      <c r="D56" s="46">
        <f>'Tav42'!D56/'Tav42'!D$113*100</f>
        <v>0.5967351044858018</v>
      </c>
      <c r="E56" s="46">
        <f>'Tav42'!E56/'Tav42'!E$113*100</f>
        <v>0.5391520352283633</v>
      </c>
      <c r="F56" s="46">
        <f>'Tav42'!F56/'Tav42'!F$113*100</f>
        <v>0.49617238446271622</v>
      </c>
      <c r="G56" s="46">
        <f>'Tav42'!G56/'Tav42'!G$113*100</f>
        <v>0.39659825006132965</v>
      </c>
      <c r="H56" s="46">
        <f>'Tav42'!H56/'Tav42'!H$113*100</f>
        <v>0.43040862891516285</v>
      </c>
      <c r="I56" s="46">
        <f>'Tav42'!I56/'Tav42'!I$113*100</f>
        <v>0.44660523489174059</v>
      </c>
    </row>
    <row r="57" spans="1:9" x14ac:dyDescent="0.25">
      <c r="A57" s="436" t="s">
        <v>431</v>
      </c>
      <c r="B57" s="436">
        <v>11</v>
      </c>
      <c r="C57" s="46">
        <f>'Tav42'!C57/'Tav42'!C$113*100</f>
        <v>0.75235459122067216</v>
      </c>
      <c r="D57" s="46">
        <f>'Tav42'!D57/'Tav42'!D$113*100</f>
        <v>0.78421509899858255</v>
      </c>
      <c r="E57" s="46">
        <f>'Tav42'!E57/'Tav42'!E$113*100</f>
        <v>0.64359509964432904</v>
      </c>
      <c r="F57" s="46">
        <f>'Tav42'!F57/'Tav42'!F$113*100</f>
        <v>0.53870144598809189</v>
      </c>
      <c r="G57" s="46">
        <f>'Tav42'!G57/'Tav42'!G$113*100</f>
        <v>0.40886417532095837</v>
      </c>
      <c r="H57" s="46">
        <f>'Tav42'!H57/'Tav42'!H$113*100</f>
        <v>0.40448039825762294</v>
      </c>
      <c r="I57" s="46">
        <f>'Tav42'!I57/'Tav42'!I$113*100</f>
        <v>0.37876646503476735</v>
      </c>
    </row>
    <row r="58" spans="1:9" x14ac:dyDescent="0.25">
      <c r="A58" s="436" t="s">
        <v>430</v>
      </c>
      <c r="B58" s="436">
        <v>3</v>
      </c>
      <c r="C58" s="46">
        <f>'Tav42'!C58/'Tav42'!C$113*100</f>
        <v>0.50714272445245312</v>
      </c>
      <c r="D58" s="46">
        <f>'Tav42'!D58/'Tav42'!D$113*100</f>
        <v>0.55786730074534729</v>
      </c>
      <c r="E58" s="46">
        <f>'Tav42'!E58/'Tav42'!E$113*100</f>
        <v>0.56737989047592163</v>
      </c>
      <c r="F58" s="46">
        <f>'Tav42'!F58/'Tav42'!F$113*100</f>
        <v>0.59540686135525944</v>
      </c>
      <c r="G58" s="46">
        <f>'Tav42'!G58/'Tav42'!G$113*100</f>
        <v>0.5724098454493417</v>
      </c>
      <c r="H58" s="46">
        <f>'Tav42'!H58/'Tav42'!H$113*100</f>
        <v>0.58597801286040241</v>
      </c>
      <c r="I58" s="46">
        <f>'Tav42'!I58/'Tav42'!I$113*100</f>
        <v>0.63881508281983146</v>
      </c>
    </row>
    <row r="59" spans="1:9" x14ac:dyDescent="0.25">
      <c r="A59" s="436" t="s">
        <v>429</v>
      </c>
      <c r="B59" s="436">
        <v>9</v>
      </c>
      <c r="C59" s="46">
        <f>'Tav42'!C59/'Tav42'!C$113*100</f>
        <v>0.32137615871895375</v>
      </c>
      <c r="D59" s="46">
        <f>'Tav42'!D59/'Tav42'!D$113*100</f>
        <v>0.29265169875165759</v>
      </c>
      <c r="E59" s="46">
        <f>'Tav42'!E59/'Tav42'!E$113*100</f>
        <v>0.26251905380229207</v>
      </c>
      <c r="F59" s="46">
        <f>'Tav42'!F59/'Tav42'!F$113*100</f>
        <v>0.34023249220300539</v>
      </c>
      <c r="G59" s="46">
        <f>'Tav42'!G59/'Tav42'!G$113*100</f>
        <v>0.2821162809714613</v>
      </c>
      <c r="H59" s="46">
        <f>'Tav42'!H59/'Tav42'!H$113*100</f>
        <v>0.27483924496992324</v>
      </c>
      <c r="I59" s="46">
        <f>'Tav42'!I59/'Tav42'!I$113*100</f>
        <v>0.24874215614223527</v>
      </c>
    </row>
    <row r="60" spans="1:9" x14ac:dyDescent="0.25">
      <c r="A60" s="436" t="s">
        <v>428</v>
      </c>
      <c r="B60" s="436">
        <v>17</v>
      </c>
      <c r="C60" s="46">
        <f>'Tav42'!C60/'Tav42'!C$113*100</f>
        <v>0.41425944158570338</v>
      </c>
      <c r="D60" s="46">
        <f>'Tav42'!D60/'Tav42'!D$113*100</f>
        <v>0.3841053546115506</v>
      </c>
      <c r="E60" s="46">
        <f>'Tav42'!E60/'Tav42'!E$113*100</f>
        <v>0.41777225766386267</v>
      </c>
      <c r="F60" s="46">
        <f>'Tav42'!F60/'Tav42'!F$113*100</f>
        <v>0.42529061525375678</v>
      </c>
      <c r="G60" s="46">
        <f>'Tav42'!G60/'Tav42'!G$113*100</f>
        <v>0.39659825006132965</v>
      </c>
      <c r="H60" s="46">
        <f>'Tav42'!H60/'Tav42'!H$113*100</f>
        <v>0.42522298278365483</v>
      </c>
      <c r="I60" s="46">
        <f>'Tav42'!I60/'Tav42'!I$113*100</f>
        <v>0.35050031092769518</v>
      </c>
    </row>
    <row r="61" spans="1:9" x14ac:dyDescent="0.25">
      <c r="A61" s="436" t="s">
        <v>427</v>
      </c>
      <c r="B61" s="436">
        <v>19</v>
      </c>
      <c r="C61" s="46">
        <f>'Tav42'!C61/'Tav42'!C$113*100</f>
        <v>1.1703293641210455</v>
      </c>
      <c r="D61" s="46">
        <f>'Tav42'!D61/'Tav42'!D$113*100</f>
        <v>1.0882985047327267</v>
      </c>
      <c r="E61" s="46">
        <f>'Tav42'!E61/'Tav42'!E$113*100</f>
        <v>1.0416078586349009</v>
      </c>
      <c r="F61" s="46">
        <f>'Tav42'!F61/'Tav42'!F$113*100</f>
        <v>0.94981570740005661</v>
      </c>
      <c r="G61" s="46">
        <f>'Tav42'!G61/'Tav42'!G$113*100</f>
        <v>1.1611742579115216</v>
      </c>
      <c r="H61" s="46">
        <f>'Tav42'!H61/'Tav42'!H$113*100</f>
        <v>1.088985687616677</v>
      </c>
      <c r="I61" s="46">
        <f>'Tav42'!I61/'Tav42'!I$113*100</f>
        <v>0.86494431567640906</v>
      </c>
    </row>
    <row r="62" spans="1:9" x14ac:dyDescent="0.25">
      <c r="A62" s="436" t="s">
        <v>426</v>
      </c>
      <c r="B62" s="436">
        <v>3</v>
      </c>
      <c r="C62" s="46">
        <f>'Tav42'!C62/'Tav42'!C$113*100</f>
        <v>5.4633946982222144</v>
      </c>
      <c r="D62" s="46">
        <f>'Tav42'!D62/'Tav42'!D$113*100</f>
        <v>5.5146554483515482</v>
      </c>
      <c r="E62" s="46">
        <f>'Tav42'!E62/'Tav42'!E$113*100</f>
        <v>5.5185457008976462</v>
      </c>
      <c r="F62" s="46">
        <f>'Tav42'!F62/'Tav42'!F$113*100</f>
        <v>5.5146016444570458</v>
      </c>
      <c r="G62" s="46">
        <f>'Tav42'!G62/'Tav42'!G$113*100</f>
        <v>5.0903589827459319</v>
      </c>
      <c r="H62" s="46">
        <f>'Tav42'!H62/'Tav42'!H$113*100</f>
        <v>5.0197054552997304</v>
      </c>
      <c r="I62" s="46">
        <f>'Tav42'!I62/'Tav42'!I$113*100</f>
        <v>4.6808751201311543</v>
      </c>
    </row>
    <row r="63" spans="1:9" x14ac:dyDescent="0.25">
      <c r="A63" s="436" t="s">
        <v>425</v>
      </c>
      <c r="B63" s="436">
        <v>8</v>
      </c>
      <c r="C63" s="46">
        <f>'Tav42'!C63/'Tav42'!C$113*100</f>
        <v>0.72448960636064719</v>
      </c>
      <c r="D63" s="46">
        <f>'Tav42'!D63/'Tav42'!D$113*100</f>
        <v>0.69504778453518679</v>
      </c>
      <c r="E63" s="46">
        <f>'Tav42'!E63/'Tav42'!E$113*100</f>
        <v>0.68029131146615485</v>
      </c>
      <c r="F63" s="46">
        <f>'Tav42'!F63/'Tav42'!F$113*100</f>
        <v>0.75489084207541823</v>
      </c>
      <c r="G63" s="46">
        <f>'Tav42'!G63/'Tav42'!G$113*100</f>
        <v>0.74004415733093465</v>
      </c>
      <c r="H63" s="46">
        <f>'Tav42'!H63/'Tav42'!H$113*100</f>
        <v>0.58079236672889445</v>
      </c>
      <c r="I63" s="46">
        <f>'Tav42'!I63/'Tav42'!I$113*100</f>
        <v>0.68404092939114702</v>
      </c>
    </row>
    <row r="64" spans="1:9" x14ac:dyDescent="0.25">
      <c r="A64" s="436" t="s">
        <v>424</v>
      </c>
      <c r="B64" s="436">
        <v>3</v>
      </c>
      <c r="C64" s="46">
        <f>'Tav42'!C64/'Tav42'!C$113*100</f>
        <v>0.57030335680184285</v>
      </c>
      <c r="D64" s="46">
        <f>'Tav42'!D64/'Tav42'!D$113*100</f>
        <v>0.5967351044858018</v>
      </c>
      <c r="E64" s="46">
        <f>'Tav42'!E64/'Tav42'!E$113*100</f>
        <v>0.61536724439677071</v>
      </c>
      <c r="F64" s="46">
        <f>'Tav42'!F64/'Tav42'!F$113*100</f>
        <v>0.59540686135525944</v>
      </c>
      <c r="G64" s="46">
        <f>'Tav42'!G64/'Tav42'!G$113*100</f>
        <v>0.84634884291438384</v>
      </c>
      <c r="H64" s="46">
        <f>'Tav42'!H64/'Tav42'!H$113*100</f>
        <v>0.77266127359468983</v>
      </c>
      <c r="I64" s="46">
        <f>'Tav42'!I64/'Tav42'!I$113*100</f>
        <v>0.71796031431963359</v>
      </c>
    </row>
    <row r="65" spans="1:9" x14ac:dyDescent="0.25">
      <c r="A65" s="436" t="s">
        <v>423</v>
      </c>
      <c r="B65" s="436">
        <v>15</v>
      </c>
      <c r="C65" s="46">
        <f>'Tav42'!C65/'Tav42'!C$113*100</f>
        <v>7.6851628243948662</v>
      </c>
      <c r="D65" s="46">
        <f>'Tav42'!D65/'Tav42'!D$113*100</f>
        <v>8.1828158580639254</v>
      </c>
      <c r="E65" s="46">
        <f>'Tav42'!E65/'Tav42'!E$113*100</f>
        <v>8.3864957940495692</v>
      </c>
      <c r="F65" s="46">
        <f>'Tav42'!F65/'Tav42'!F$113*100</f>
        <v>8.6759285511766375</v>
      </c>
      <c r="G65" s="46">
        <f>'Tav42'!G65/'Tav42'!G$113*100</f>
        <v>9.142202960176629</v>
      </c>
      <c r="H65" s="46">
        <f>'Tav42'!H65/'Tav42'!H$113*100</f>
        <v>9.0645094378759588</v>
      </c>
      <c r="I65" s="46">
        <f>'Tav42'!I65/'Tav42'!I$113*100</f>
        <v>9.81966193679688</v>
      </c>
    </row>
    <row r="66" spans="1:9" x14ac:dyDescent="0.25">
      <c r="A66" s="436" t="s">
        <v>422</v>
      </c>
      <c r="B66" s="436">
        <v>1</v>
      </c>
      <c r="C66" s="46">
        <f>'Tav42'!C66/'Tav42'!C$113*100</f>
        <v>0.45141275473240328</v>
      </c>
      <c r="D66" s="46">
        <f>'Tav42'!D66/'Tav42'!D$113*100</f>
        <v>0.51442681421189806</v>
      </c>
      <c r="E66" s="46">
        <f>'Tav42'!E66/'Tav42'!E$113*100</f>
        <v>0.49398746683227007</v>
      </c>
      <c r="F66" s="46">
        <f>'Tav42'!F66/'Tav42'!F$113*100</f>
        <v>0.34732066912390136</v>
      </c>
      <c r="G66" s="46">
        <f>'Tav42'!G66/'Tav42'!G$113*100</f>
        <v>0.27802763921825169</v>
      </c>
      <c r="H66" s="46">
        <f>'Tav42'!H66/'Tav42'!H$113*100</f>
        <v>0.31632441402198713</v>
      </c>
      <c r="I66" s="46">
        <f>'Tav42'!I66/'Tav42'!I$113*100</f>
        <v>0.34484708010628073</v>
      </c>
    </row>
    <row r="67" spans="1:9" x14ac:dyDescent="0.25">
      <c r="A67" s="436" t="s">
        <v>421</v>
      </c>
      <c r="B67" s="436">
        <v>20</v>
      </c>
      <c r="C67" s="46">
        <f>'Tav42'!C67/'Tav42'!C$113*100</f>
        <v>0.29722650517359889</v>
      </c>
      <c r="D67" s="46">
        <f>'Tav42'!D67/'Tav42'!D$113*100</f>
        <v>0.1920526773057753</v>
      </c>
      <c r="E67" s="46">
        <f>'Tav42'!E67/'Tav42'!E$113*100</f>
        <v>0.24558234065375711</v>
      </c>
      <c r="F67" s="46">
        <f>'Tav42'!F67/'Tav42'!F$113*100</f>
        <v>0.26226254607314997</v>
      </c>
      <c r="G67" s="46">
        <f>'Tav42'!G67/'Tav42'!G$113*100</f>
        <v>0.27393899746504213</v>
      </c>
      <c r="H67" s="46">
        <f>'Tav42'!H67/'Tav42'!H$113*100</f>
        <v>0.23853972204936738</v>
      </c>
      <c r="I67" s="46">
        <f>'Tav42'!I67/'Tav42'!I$113*100</f>
        <v>0.19786307874950534</v>
      </c>
    </row>
    <row r="68" spans="1:9" x14ac:dyDescent="0.25">
      <c r="A68" s="436" t="s">
        <v>420</v>
      </c>
      <c r="B68" s="436">
        <v>20</v>
      </c>
      <c r="C68" s="46">
        <f>'Tav42'!C68/'Tav42'!C$113*100</f>
        <v>0.14489792127212944</v>
      </c>
      <c r="D68" s="46">
        <f>'Tav42'!D68/'Tav42'!D$113*100</f>
        <v>0.14861219077232612</v>
      </c>
      <c r="E68" s="46">
        <f>'Tav42'!E68/'Tav42'!E$113*100</f>
        <v>0.13831649071303562</v>
      </c>
      <c r="F68" s="46">
        <f>'Tav42'!F68/'Tav42'!F$113*100</f>
        <v>0.14885171533881486</v>
      </c>
      <c r="G68" s="46">
        <f>'Tav42'!G68/'Tav42'!G$113*100</f>
        <v>0.12265925259628752</v>
      </c>
      <c r="H68" s="46">
        <f>'Tav42'!H68/'Tav42'!H$113*100</f>
        <v>0.13482679941920764</v>
      </c>
      <c r="I68" s="46">
        <f>'Tav42'!I68/'Tav42'!I$113*100</f>
        <v>0.14698400135677539</v>
      </c>
    </row>
    <row r="69" spans="1:9" x14ac:dyDescent="0.25">
      <c r="A69" s="436" t="s">
        <v>419</v>
      </c>
      <c r="B69" s="436">
        <v>5</v>
      </c>
      <c r="C69" s="46">
        <f>'Tav42'!C69/'Tav42'!C$113*100</f>
        <v>1.0031394549608961</v>
      </c>
      <c r="D69" s="46">
        <f>'Tav42'!D69/'Tav42'!D$113*100</f>
        <v>0.96712241071836846</v>
      </c>
      <c r="E69" s="46">
        <f>'Tav42'!E69/'Tav42'!E$113*100</f>
        <v>0.9286964376446678</v>
      </c>
      <c r="F69" s="46">
        <f>'Tav42'!F69/'Tav42'!F$113*100</f>
        <v>0.97462432662319254</v>
      </c>
      <c r="G69" s="46">
        <f>'Tav42'!G69/'Tav42'!G$113*100</f>
        <v>0.9444762449914138</v>
      </c>
      <c r="H69" s="46">
        <f>'Tav42'!H69/'Tav42'!H$113*100</f>
        <v>0.7104335200165941</v>
      </c>
      <c r="I69" s="46">
        <f>'Tav42'!I69/'Tav42'!I$113*100</f>
        <v>0.71796031431963359</v>
      </c>
    </row>
    <row r="70" spans="1:9" x14ac:dyDescent="0.25">
      <c r="A70" s="436" t="s">
        <v>418</v>
      </c>
      <c r="B70" s="436">
        <v>19</v>
      </c>
      <c r="C70" s="46">
        <f>'Tav42'!C70/'Tav42'!C$113*100</f>
        <v>2.0025635786071221</v>
      </c>
      <c r="D70" s="46">
        <f>'Tav42'!D70/'Tav42'!D$113*100</f>
        <v>2.1308701815355069</v>
      </c>
      <c r="E70" s="46">
        <f>'Tav42'!E70/'Tav42'!E$113*100</f>
        <v>2.0352283633489527</v>
      </c>
      <c r="F70" s="46">
        <f>'Tav42'!F70/'Tav42'!F$113*100</f>
        <v>2.0732917493620642</v>
      </c>
      <c r="G70" s="46">
        <f>'Tav42'!G70/'Tav42'!G$113*100</f>
        <v>2.1874233379671275</v>
      </c>
      <c r="H70" s="46">
        <f>'Tav42'!H70/'Tav42'!H$113*100</f>
        <v>2.1364862061812899</v>
      </c>
      <c r="I70" s="46">
        <f>'Tav42'!I70/'Tav42'!I$113*100</f>
        <v>2.2612923285657756</v>
      </c>
    </row>
    <row r="71" spans="1:9" x14ac:dyDescent="0.25">
      <c r="A71" s="436" t="s">
        <v>417</v>
      </c>
      <c r="B71" s="436">
        <v>8</v>
      </c>
      <c r="C71" s="46">
        <f>'Tav42'!C71/'Tav42'!C$113*100</f>
        <v>0.57587635377384783</v>
      </c>
      <c r="D71" s="46">
        <f>'Tav42'!D71/'Tav42'!D$113*100</f>
        <v>0.61502583565778046</v>
      </c>
      <c r="E71" s="46">
        <f>'Tav42'!E71/'Tav42'!E$113*100</f>
        <v>0.63512674307006156</v>
      </c>
      <c r="F71" s="46">
        <f>'Tav42'!F71/'Tav42'!F$113*100</f>
        <v>0.59186277289481148</v>
      </c>
      <c r="G71" s="46">
        <f>'Tav42'!G71/'Tav42'!G$113*100</f>
        <v>0.53970071142366505</v>
      </c>
      <c r="H71" s="46">
        <f>'Tav42'!H71/'Tav42'!H$113*100</f>
        <v>0.5600497822028625</v>
      </c>
      <c r="I71" s="46">
        <f>'Tav42'!I71/'Tav42'!I$113*100</f>
        <v>0.4409520040703262</v>
      </c>
    </row>
    <row r="72" spans="1:9" x14ac:dyDescent="0.25">
      <c r="A72" s="436" t="s">
        <v>416</v>
      </c>
      <c r="B72" s="436">
        <v>3</v>
      </c>
      <c r="C72" s="46">
        <f>'Tav42'!C72/'Tav42'!C$113*100</f>
        <v>0.56101502851516782</v>
      </c>
      <c r="D72" s="46">
        <f>'Tav42'!D72/'Tav42'!D$113*100</f>
        <v>0.54643559376286066</v>
      </c>
      <c r="E72" s="46">
        <f>'Tav42'!E72/'Tav42'!E$113*100</f>
        <v>0.57584824705018911</v>
      </c>
      <c r="F72" s="46">
        <f>'Tav42'!F72/'Tav42'!F$113*100</f>
        <v>0.5989509498157074</v>
      </c>
      <c r="G72" s="46">
        <f>'Tav42'!G72/'Tav42'!G$113*100</f>
        <v>0.5437893531768746</v>
      </c>
      <c r="H72" s="46">
        <f>'Tav42'!H72/'Tav42'!H$113*100</f>
        <v>0.54967848993984647</v>
      </c>
      <c r="I72" s="46">
        <f>'Tav42'!I72/'Tav42'!I$113*100</f>
        <v>0.45225846571315509</v>
      </c>
    </row>
    <row r="73" spans="1:9" x14ac:dyDescent="0.25">
      <c r="A73" s="436" t="s">
        <v>415</v>
      </c>
      <c r="B73" s="436">
        <v>10</v>
      </c>
      <c r="C73" s="46">
        <f>'Tav42'!C73/'Tav42'!C$113*100</f>
        <v>1.4731288662666493</v>
      </c>
      <c r="D73" s="46">
        <f>'Tav42'!D73/'Tav42'!D$113*100</f>
        <v>1.4381087383968174</v>
      </c>
      <c r="E73" s="46">
        <f>'Tav42'!E73/'Tav42'!E$113*100</f>
        <v>1.3125952690114606</v>
      </c>
      <c r="F73" s="46">
        <f>'Tav42'!F73/'Tav42'!F$113*100</f>
        <v>1.3325772611284377</v>
      </c>
      <c r="G73" s="46">
        <f>'Tav42'!G73/'Tav42'!G$113*100</f>
        <v>1.1734401831711505</v>
      </c>
      <c r="H73" s="46">
        <f>'Tav42'!H73/'Tav42'!H$113*100</f>
        <v>1.0215722879070732</v>
      </c>
      <c r="I73" s="46">
        <f>'Tav42'!I73/'Tav42'!I$113*100</f>
        <v>0.96104923964045441</v>
      </c>
    </row>
    <row r="74" spans="1:9" x14ac:dyDescent="0.25">
      <c r="A74" s="436" t="s">
        <v>414</v>
      </c>
      <c r="B74" s="436">
        <v>11</v>
      </c>
      <c r="C74" s="46">
        <f>'Tav42'!C74/'Tav42'!C$113*100</f>
        <v>0.97713213575820623</v>
      </c>
      <c r="D74" s="46">
        <f>'Tav42'!D74/'Tav42'!D$113*100</f>
        <v>1.0631487493712561</v>
      </c>
      <c r="E74" s="46">
        <f>'Tav42'!E74/'Tav42'!E$113*100</f>
        <v>0.91175972449613274</v>
      </c>
      <c r="F74" s="46">
        <f>'Tav42'!F74/'Tav42'!F$113*100</f>
        <v>0.93918344201871284</v>
      </c>
      <c r="G74" s="46">
        <f>'Tav42'!G74/'Tav42'!G$113*100</f>
        <v>0.8504374846675935</v>
      </c>
      <c r="H74" s="46">
        <f>'Tav42'!H74/'Tav42'!H$113*100</f>
        <v>0.79858950425222974</v>
      </c>
      <c r="I74" s="46">
        <f>'Tav42'!I74/'Tav42'!I$113*100</f>
        <v>0.52575046639154277</v>
      </c>
    </row>
    <row r="75" spans="1:9" x14ac:dyDescent="0.25">
      <c r="A75" s="436" t="s">
        <v>413</v>
      </c>
      <c r="B75" s="436">
        <v>13</v>
      </c>
      <c r="C75" s="46">
        <f>'Tav42'!C75/'Tav42'!C$113*100</f>
        <v>0.94926715089818126</v>
      </c>
      <c r="D75" s="46">
        <f>'Tav42'!D75/'Tav42'!D$113*100</f>
        <v>0.8390872925145183</v>
      </c>
      <c r="E75" s="46">
        <f>'Tav42'!E75/'Tav42'!E$113*100</f>
        <v>0.83554451532772533</v>
      </c>
      <c r="F75" s="46">
        <f>'Tav42'!F75/'Tav42'!F$113*100</f>
        <v>0.78324354975900201</v>
      </c>
      <c r="G75" s="46">
        <f>'Tav42'!G75/'Tav42'!G$113*100</f>
        <v>0.77684193310982086</v>
      </c>
      <c r="H75" s="46">
        <f>'Tav42'!H75/'Tav42'!H$113*100</f>
        <v>0.86600290396183355</v>
      </c>
      <c r="I75" s="46">
        <f>'Tav42'!I75/'Tav42'!I$113*100</f>
        <v>1.0571541636045001</v>
      </c>
    </row>
    <row r="76" spans="1:9" x14ac:dyDescent="0.25">
      <c r="A76" s="436" t="s">
        <v>412</v>
      </c>
      <c r="B76" s="436">
        <v>8</v>
      </c>
      <c r="C76" s="46">
        <f>'Tav42'!C76/'Tav42'!C$113*100</f>
        <v>0.29536883951626386</v>
      </c>
      <c r="D76" s="46">
        <f>'Tav42'!D76/'Tav42'!D$113*100</f>
        <v>0.26521560199368971</v>
      </c>
      <c r="E76" s="46">
        <f>'Tav42'!E76/'Tav42'!E$113*100</f>
        <v>0.25405069722802459</v>
      </c>
      <c r="F76" s="46">
        <f>'Tav42'!F76/'Tav42'!F$113*100</f>
        <v>0.23745392685001415</v>
      </c>
      <c r="G76" s="46">
        <f>'Tav42'!G76/'Tav42'!G$113*100</f>
        <v>0.24531850519257503</v>
      </c>
      <c r="H76" s="46">
        <f>'Tav42'!H76/'Tav42'!H$113*100</f>
        <v>0.21779713752333543</v>
      </c>
      <c r="I76" s="46">
        <f>'Tav42'!I76/'Tav42'!I$113*100</f>
        <v>0.20351630957091979</v>
      </c>
    </row>
    <row r="77" spans="1:9" x14ac:dyDescent="0.25">
      <c r="A77" s="436" t="s">
        <v>411</v>
      </c>
      <c r="B77" s="436">
        <v>9</v>
      </c>
      <c r="C77" s="46">
        <f>'Tav42'!C77/'Tav42'!C$113*100</f>
        <v>0.74306626293399713</v>
      </c>
      <c r="D77" s="46">
        <f>'Tav42'!D77/'Tav42'!D$113*100</f>
        <v>0.72934290548264669</v>
      </c>
      <c r="E77" s="46">
        <f>'Tav42'!E77/'Tav42'!E$113*100</f>
        <v>0.70005081013944559</v>
      </c>
      <c r="F77" s="46">
        <f>'Tav42'!F77/'Tav42'!F$113*100</f>
        <v>0.69109724978735465</v>
      </c>
      <c r="G77" s="46">
        <f>'Tav42'!G77/'Tav42'!G$113*100</f>
        <v>0.75639872434377309</v>
      </c>
      <c r="H77" s="46">
        <f>'Tav42'!H77/'Tav42'!H$113*100</f>
        <v>0.70524787388508603</v>
      </c>
      <c r="I77" s="46">
        <f>'Tav42'!I77/'Tav42'!I$113*100</f>
        <v>0.7575329300695347</v>
      </c>
    </row>
    <row r="78" spans="1:9" x14ac:dyDescent="0.25">
      <c r="A78" s="436" t="s">
        <v>410</v>
      </c>
      <c r="B78" s="436">
        <v>9</v>
      </c>
      <c r="C78" s="46">
        <f>'Tav42'!C78/'Tav42'!C$113*100</f>
        <v>0.43283609815905333</v>
      </c>
      <c r="D78" s="46">
        <f>'Tav42'!D78/'Tav42'!D$113*100</f>
        <v>0.38867803740454526</v>
      </c>
      <c r="E78" s="46">
        <f>'Tav42'!E78/'Tav42'!E$113*100</f>
        <v>0.41212668661435103</v>
      </c>
      <c r="F78" s="46">
        <f>'Tav42'!F78/'Tav42'!F$113*100</f>
        <v>0.44301105755599662</v>
      </c>
      <c r="G78" s="46">
        <f>'Tav42'!G78/'Tav42'!G$113*100</f>
        <v>0.40886417532095837</v>
      </c>
      <c r="H78" s="46">
        <f>'Tav42'!H78/'Tav42'!H$113*100</f>
        <v>0.45115121344119474</v>
      </c>
      <c r="I78" s="46">
        <f>'Tav42'!I78/'Tav42'!I$113*100</f>
        <v>0.46356492735598392</v>
      </c>
    </row>
    <row r="79" spans="1:9" x14ac:dyDescent="0.25">
      <c r="A79" s="436" t="s">
        <v>409</v>
      </c>
      <c r="B79" s="436">
        <v>6</v>
      </c>
      <c r="C79" s="46">
        <f>'Tav42'!C79/'Tav42'!C$113*100</f>
        <v>0.27864984860024894</v>
      </c>
      <c r="D79" s="46">
        <f>'Tav42'!D79/'Tav42'!D$113*100</f>
        <v>0.25607023640770038</v>
      </c>
      <c r="E79" s="46">
        <f>'Tav42'!E79/'Tav42'!E$113*100</f>
        <v>0.2427595551290013</v>
      </c>
      <c r="F79" s="46">
        <f>'Tav42'!F79/'Tav42'!F$113*100</f>
        <v>0.27643889991494186</v>
      </c>
      <c r="G79" s="46">
        <f>'Tav42'!G79/'Tav42'!G$113*100</f>
        <v>0.20852072941368877</v>
      </c>
      <c r="H79" s="46">
        <f>'Tav42'!H79/'Tav42'!H$113*100</f>
        <v>0.20224019912881147</v>
      </c>
      <c r="I79" s="46">
        <f>'Tav42'!I79/'Tav42'!I$113*100</f>
        <v>0.23743569449940641</v>
      </c>
    </row>
    <row r="80" spans="1:9" x14ac:dyDescent="0.25">
      <c r="A80" s="436" t="s">
        <v>408</v>
      </c>
      <c r="B80" s="436">
        <v>17</v>
      </c>
      <c r="C80" s="46">
        <f>'Tav42'!C80/'Tav42'!C$113*100</f>
        <v>0.68547862755661237</v>
      </c>
      <c r="D80" s="46">
        <f>'Tav42'!D80/'Tav42'!D$113*100</f>
        <v>0.71791119850016005</v>
      </c>
      <c r="E80" s="46">
        <f>'Tav42'!E80/'Tav42'!E$113*100</f>
        <v>0.67182295489188726</v>
      </c>
      <c r="F80" s="46">
        <f>'Tav42'!F80/'Tav42'!F$113*100</f>
        <v>0.68755316132690669</v>
      </c>
      <c r="G80" s="46">
        <f>'Tav42'!G80/'Tav42'!G$113*100</f>
        <v>0.75639872434377309</v>
      </c>
      <c r="H80" s="46">
        <f>'Tav42'!H80/'Tav42'!H$113*100</f>
        <v>0.83488902717278568</v>
      </c>
      <c r="I80" s="46">
        <f>'Tav42'!I80/'Tav42'!I$113*100</f>
        <v>0.94974277799762563</v>
      </c>
    </row>
    <row r="81" spans="1:9" x14ac:dyDescent="0.25">
      <c r="A81" s="436" t="s">
        <v>407</v>
      </c>
      <c r="B81" s="436">
        <v>9</v>
      </c>
      <c r="C81" s="46">
        <f>'Tav42'!C81/'Tav42'!C$113*100</f>
        <v>0.38082145975367354</v>
      </c>
      <c r="D81" s="46">
        <f>'Tav42'!D81/'Tav42'!D$113*100</f>
        <v>0.35895559925008003</v>
      </c>
      <c r="E81" s="46">
        <f>'Tav42'!E81/'Tav42'!E$113*100</f>
        <v>0.37260768926776944</v>
      </c>
      <c r="F81" s="46">
        <f>'Tav42'!F81/'Tav42'!F$113*100</f>
        <v>0.32960022682166146</v>
      </c>
      <c r="G81" s="46">
        <f>'Tav42'!G81/'Tav42'!G$113*100</f>
        <v>0.38842096655491043</v>
      </c>
      <c r="H81" s="46">
        <f>'Tav42'!H81/'Tav42'!H$113*100</f>
        <v>0.36299522920555904</v>
      </c>
      <c r="I81" s="46">
        <f>'Tav42'!I81/'Tav42'!I$113*100</f>
        <v>0.35050031092769518</v>
      </c>
    </row>
    <row r="82" spans="1:9" x14ac:dyDescent="0.25">
      <c r="A82" s="436" t="s">
        <v>406</v>
      </c>
      <c r="B82" s="436">
        <v>19</v>
      </c>
      <c r="C82" s="46">
        <f>'Tav42'!C82/'Tav42'!C$113*100</f>
        <v>0.86752986197544157</v>
      </c>
      <c r="D82" s="46">
        <f>'Tav42'!D82/'Tav42'!D$113*100</f>
        <v>0.85280534089350224</v>
      </c>
      <c r="E82" s="46">
        <f>'Tav42'!E82/'Tav42'!E$113*100</f>
        <v>0.8496584429515045</v>
      </c>
      <c r="F82" s="46">
        <f>'Tav42'!F82/'Tav42'!F$113*100</f>
        <v>0.84349305358661741</v>
      </c>
      <c r="G82" s="46">
        <f>'Tav42'!G82/'Tav42'!G$113*100</f>
        <v>0.80546242538228796</v>
      </c>
      <c r="H82" s="46">
        <f>'Tav42'!H82/'Tav42'!H$113*100</f>
        <v>0.74673304293714993</v>
      </c>
      <c r="I82" s="46">
        <f>'Tav42'!I82/'Tav42'!I$113*100</f>
        <v>0.65012154446266046</v>
      </c>
    </row>
    <row r="83" spans="1:9" x14ac:dyDescent="0.25">
      <c r="A83" s="436" t="s">
        <v>405</v>
      </c>
      <c r="B83" s="436">
        <v>8</v>
      </c>
      <c r="C83" s="46">
        <f>'Tav42'!C83/'Tav42'!C$113*100</f>
        <v>0.42912076684438333</v>
      </c>
      <c r="D83" s="46">
        <f>'Tav42'!D83/'Tav42'!D$113*100</f>
        <v>0.44812291371347573</v>
      </c>
      <c r="E83" s="46">
        <f>'Tav42'!E83/'Tav42'!E$113*100</f>
        <v>0.40930390108959525</v>
      </c>
      <c r="F83" s="46">
        <f>'Tav42'!F83/'Tav42'!F$113*100</f>
        <v>0.44301105755599662</v>
      </c>
      <c r="G83" s="46">
        <f>'Tav42'!G83/'Tav42'!G$113*100</f>
        <v>0.38842096655491043</v>
      </c>
      <c r="H83" s="46">
        <f>'Tav42'!H83/'Tav42'!H$113*100</f>
        <v>0.5185646131507986</v>
      </c>
      <c r="I83" s="46">
        <f>'Tav42'!I83/'Tav42'!I$113*100</f>
        <v>0.46356492735598392</v>
      </c>
    </row>
    <row r="84" spans="1:9" x14ac:dyDescent="0.25">
      <c r="A84" s="436" t="s">
        <v>404</v>
      </c>
      <c r="B84" s="436">
        <v>18</v>
      </c>
      <c r="C84" s="46">
        <f>'Tav42'!C84/'Tav42'!C$113*100</f>
        <v>1.4508368783786294</v>
      </c>
      <c r="D84" s="46">
        <f>'Tav42'!D84/'Tav42'!D$113*100</f>
        <v>1.5227033700672183</v>
      </c>
      <c r="E84" s="46">
        <f>'Tav42'!E84/'Tav42'!E$113*100</f>
        <v>1.5440636820414384</v>
      </c>
      <c r="F84" s="46">
        <f>'Tav42'!F84/'Tav42'!F$113*100</f>
        <v>1.5948398072015879</v>
      </c>
      <c r="G84" s="46">
        <f>'Tav42'!G84/'Tav42'!G$113*100</f>
        <v>1.7826478043993783</v>
      </c>
      <c r="H84" s="46">
        <f>'Tav42'!H84/'Tav42'!H$113*100</f>
        <v>1.7112632233976355</v>
      </c>
      <c r="I84" s="46">
        <f>'Tav42'!I84/'Tav42'!I$113*100</f>
        <v>1.2210978574255187</v>
      </c>
    </row>
    <row r="85" spans="1:9" x14ac:dyDescent="0.25">
      <c r="A85" s="436" t="s">
        <v>403</v>
      </c>
      <c r="B85" s="436">
        <v>8</v>
      </c>
      <c r="C85" s="46">
        <f>'Tav42'!C85/'Tav42'!C$113*100</f>
        <v>0.43283609815905333</v>
      </c>
      <c r="D85" s="46">
        <f>'Tav42'!D85/'Tav42'!D$113*100</f>
        <v>0.46412730348895698</v>
      </c>
      <c r="E85" s="46">
        <f>'Tav42'!E85/'Tav42'!E$113*100</f>
        <v>0.45446846948568848</v>
      </c>
      <c r="F85" s="46">
        <f>'Tav42'!F85/'Tav42'!F$113*100</f>
        <v>0.43592288063510065</v>
      </c>
      <c r="G85" s="46">
        <f>'Tav42'!G85/'Tav42'!G$113*100</f>
        <v>0.36797775778886255</v>
      </c>
      <c r="H85" s="46">
        <f>'Tav42'!H85/'Tav42'!H$113*100</f>
        <v>0.3422526446795271</v>
      </c>
      <c r="I85" s="46">
        <f>'Tav42'!I85/'Tav42'!I$113*100</f>
        <v>0.33354061846345184</v>
      </c>
    </row>
    <row r="86" spans="1:9" x14ac:dyDescent="0.25">
      <c r="A86" s="436" t="s">
        <v>402</v>
      </c>
      <c r="B86" s="436">
        <v>12</v>
      </c>
      <c r="C86" s="46">
        <f>'Tav42'!C86/'Tav42'!C$113*100</f>
        <v>0.35667180620831862</v>
      </c>
      <c r="D86" s="46">
        <f>'Tav42'!D86/'Tav42'!D$113*100</f>
        <v>0.23777950523572178</v>
      </c>
      <c r="E86" s="46">
        <f>'Tav42'!E86/'Tav42'!E$113*100</f>
        <v>0.44317732738666515</v>
      </c>
      <c r="F86" s="46">
        <f>'Tav42'!F86/'Tav42'!F$113*100</f>
        <v>0.51034873830450811</v>
      </c>
      <c r="G86" s="46">
        <f>'Tav42'!G86/'Tav42'!G$113*100</f>
        <v>0.39250960830812004</v>
      </c>
      <c r="H86" s="46">
        <f>'Tav42'!H86/'Tav42'!H$113*100</f>
        <v>0.41485169052063886</v>
      </c>
      <c r="I86" s="46">
        <f>'Tav42'!I86/'Tav42'!I$113*100</f>
        <v>0.41268584996325397</v>
      </c>
    </row>
    <row r="87" spans="1:9" x14ac:dyDescent="0.25">
      <c r="A87" s="436" t="s">
        <v>401</v>
      </c>
      <c r="B87" s="436">
        <v>8</v>
      </c>
      <c r="C87" s="46">
        <f>'Tav42'!C87/'Tav42'!C$113*100</f>
        <v>0.54986903457115788</v>
      </c>
      <c r="D87" s="46">
        <f>'Tav42'!D87/'Tav42'!D$113*100</f>
        <v>0.57615803191732584</v>
      </c>
      <c r="E87" s="46">
        <f>'Tav42'!E87/'Tav42'!E$113*100</f>
        <v>0.54479760627787499</v>
      </c>
      <c r="F87" s="46">
        <f>'Tav42'!F87/'Tav42'!F$113*100</f>
        <v>0.59186277289481148</v>
      </c>
      <c r="G87" s="46">
        <f>'Tav42'!G87/'Tav42'!G$113*100</f>
        <v>0.54787799493008427</v>
      </c>
      <c r="H87" s="46">
        <f>'Tav42'!H87/'Tav42'!H$113*100</f>
        <v>0.33706699854801908</v>
      </c>
      <c r="I87" s="46">
        <f>'Tav42'!I87/'Tav42'!I$113*100</f>
        <v>0.39007292667759624</v>
      </c>
    </row>
    <row r="88" spans="1:9" x14ac:dyDescent="0.25">
      <c r="A88" s="436" t="s">
        <v>400</v>
      </c>
      <c r="B88" s="436">
        <v>12</v>
      </c>
      <c r="C88" s="46">
        <f>'Tav42'!C88/'Tav42'!C$113*100</f>
        <v>8.5099663762516027</v>
      </c>
      <c r="D88" s="46">
        <f>'Tav42'!D88/'Tav42'!D$113*100</f>
        <v>9.0470529059399141</v>
      </c>
      <c r="E88" s="46">
        <f>'Tav42'!E88/'Tav42'!E$113*100</f>
        <v>9.368825156664597</v>
      </c>
      <c r="F88" s="46">
        <f>'Tav42'!F88/'Tav42'!F$113*100</f>
        <v>9.6399206124184857</v>
      </c>
      <c r="G88" s="46">
        <f>'Tav42'!G88/'Tav42'!G$113*100</f>
        <v>9.9844631613378034</v>
      </c>
      <c r="H88" s="46">
        <f>'Tav42'!H88/'Tav42'!H$113*100</f>
        <v>9.9564405724953335</v>
      </c>
      <c r="I88" s="46">
        <f>'Tav42'!I88/'Tav42'!I$113*100</f>
        <v>10.339759172367009</v>
      </c>
    </row>
    <row r="89" spans="1:9" x14ac:dyDescent="0.25">
      <c r="A89" s="436" t="s">
        <v>399</v>
      </c>
      <c r="B89" s="436">
        <v>5</v>
      </c>
      <c r="C89" s="46">
        <f>'Tav42'!C89/'Tav42'!C$113*100</f>
        <v>0.3399528152923037</v>
      </c>
      <c r="D89" s="46">
        <f>'Tav42'!D89/'Tav42'!D$113*100</f>
        <v>0.39553706159403723</v>
      </c>
      <c r="E89" s="46">
        <f>'Tav42'!E89/'Tav42'!E$113*100</f>
        <v>0.35002540506972279</v>
      </c>
      <c r="F89" s="46">
        <f>'Tav42'!F89/'Tav42'!F$113*100</f>
        <v>0.28707116529628579</v>
      </c>
      <c r="G89" s="46">
        <f>'Tav42'!G89/'Tav42'!G$113*100</f>
        <v>0.27393899746504213</v>
      </c>
      <c r="H89" s="46">
        <f>'Tav42'!H89/'Tav42'!H$113*100</f>
        <v>0.18668326073428748</v>
      </c>
      <c r="I89" s="46">
        <f>'Tav42'!I89/'Tav42'!I$113*100</f>
        <v>0.13002430889253208</v>
      </c>
    </row>
    <row r="90" spans="1:9" x14ac:dyDescent="0.25">
      <c r="A90" s="436" t="s">
        <v>488</v>
      </c>
      <c r="B90" s="436">
        <v>15</v>
      </c>
      <c r="C90" s="46">
        <f>'Tav42'!C90/'Tav42'!C$113*100</f>
        <v>3.4756924448737716</v>
      </c>
      <c r="D90" s="46">
        <f>'Tav42'!D90/'Tav42'!D$113*100</f>
        <v>3.6238511134482598</v>
      </c>
      <c r="E90" s="46">
        <f>'Tav42'!E90/'Tav42'!E$113*100</f>
        <v>3.7910009597470782</v>
      </c>
      <c r="F90" s="46">
        <f>'Tav42'!F90/'Tav42'!F$113*100</f>
        <v>3.7957187411397788</v>
      </c>
      <c r="G90" s="46">
        <f>'Tav42'!G90/'Tav42'!G$113*100</f>
        <v>4.1663259465205655</v>
      </c>
      <c r="H90" s="46">
        <f>'Tav42'!H90/'Tav42'!H$113*100</f>
        <v>4.8330221945654426</v>
      </c>
      <c r="I90" s="46">
        <f>'Tav42'!I90/'Tav42'!I$113*100</f>
        <v>5.0257222002374355</v>
      </c>
    </row>
    <row r="91" spans="1:9" x14ac:dyDescent="0.25">
      <c r="A91" s="436" t="s">
        <v>398</v>
      </c>
      <c r="B91" s="436">
        <v>20</v>
      </c>
      <c r="C91" s="46">
        <f>'Tav42'!C91/'Tav42'!C$113*100</f>
        <v>0.8303765488287419</v>
      </c>
      <c r="D91" s="46">
        <f>'Tav42'!D91/'Tav42'!D$113*100</f>
        <v>0.74991997805112254</v>
      </c>
      <c r="E91" s="46">
        <f>'Tav42'!E91/'Tav42'!E$113*100</f>
        <v>0.79602551798114374</v>
      </c>
      <c r="F91" s="46">
        <f>'Tav42'!F91/'Tav42'!F$113*100</f>
        <v>0.70172951516869864</v>
      </c>
      <c r="G91" s="46">
        <f>'Tav42'!G91/'Tav42'!G$113*100</f>
        <v>0.71960094856488677</v>
      </c>
      <c r="H91" s="46">
        <f>'Tav42'!H91/'Tav42'!H$113*100</f>
        <v>0.79858950425222974</v>
      </c>
      <c r="I91" s="46">
        <f>'Tav42'!I91/'Tav42'!I$113*100</f>
        <v>0.74622646842670581</v>
      </c>
    </row>
    <row r="92" spans="1:9" x14ac:dyDescent="0.25">
      <c r="A92" s="436" t="s">
        <v>397</v>
      </c>
      <c r="B92" s="436">
        <v>7</v>
      </c>
      <c r="C92" s="46">
        <f>'Tav42'!C92/'Tav42'!C$113*100</f>
        <v>0.30465716780293883</v>
      </c>
      <c r="D92" s="46">
        <f>'Tav42'!D92/'Tav42'!D$113*100</f>
        <v>0.32237413690612282</v>
      </c>
      <c r="E92" s="46">
        <f>'Tav42'!E92/'Tav42'!E$113*100</f>
        <v>0.29921526562411788</v>
      </c>
      <c r="F92" s="46">
        <f>'Tav42'!F92/'Tav42'!F$113*100</f>
        <v>0.36858519988658917</v>
      </c>
      <c r="G92" s="46">
        <f>'Tav42'!G92/'Tav42'!G$113*100</f>
        <v>0.33935726551639545</v>
      </c>
      <c r="H92" s="46">
        <f>'Tav42'!H92/'Tav42'!H$113*100</f>
        <v>0.32151006015349515</v>
      </c>
      <c r="I92" s="46">
        <f>'Tav42'!I92/'Tav42'!I$113*100</f>
        <v>0.30527446435637967</v>
      </c>
    </row>
    <row r="93" spans="1:9" x14ac:dyDescent="0.25">
      <c r="A93" s="436" t="s">
        <v>396</v>
      </c>
      <c r="B93" s="436">
        <v>9</v>
      </c>
      <c r="C93" s="46">
        <f>'Tav42'!C93/'Tav42'!C$113*100</f>
        <v>0.52943471234047301</v>
      </c>
      <c r="D93" s="46">
        <f>'Tav42'!D93/'Tav42'!D$113*100</f>
        <v>0.46641364488545434</v>
      </c>
      <c r="E93" s="46">
        <f>'Tav42'!E93/'Tav42'!E$113*100</f>
        <v>0.46575961158471185</v>
      </c>
      <c r="F93" s="46">
        <f>'Tav42'!F93/'Tav42'!F$113*100</f>
        <v>0.45718741139778846</v>
      </c>
      <c r="G93" s="46">
        <f>'Tav42'!G93/'Tav42'!G$113*100</f>
        <v>0.49881429389156917</v>
      </c>
      <c r="H93" s="46">
        <f>'Tav42'!H93/'Tav42'!H$113*100</f>
        <v>0.48745073636175068</v>
      </c>
      <c r="I93" s="46">
        <f>'Tav42'!I93/'Tav42'!I$113*100</f>
        <v>0.35050031092769518</v>
      </c>
    </row>
    <row r="94" spans="1:9" x14ac:dyDescent="0.25">
      <c r="A94" s="436" t="s">
        <v>395</v>
      </c>
      <c r="B94" s="436">
        <v>19</v>
      </c>
      <c r="C94" s="46">
        <f>'Tav42'!C94/'Tav42'!C$113*100</f>
        <v>0.86381453066077163</v>
      </c>
      <c r="D94" s="46">
        <f>'Tav42'!D94/'Tav42'!D$113*100</f>
        <v>0.71562485710366275</v>
      </c>
      <c r="E94" s="46">
        <f>'Tav42'!E94/'Tav42'!E$113*100</f>
        <v>0.6972280246146898</v>
      </c>
      <c r="F94" s="46">
        <f>'Tav42'!F94/'Tav42'!F$113*100</f>
        <v>0.652112276722427</v>
      </c>
      <c r="G94" s="46">
        <f>'Tav42'!G94/'Tav42'!G$113*100</f>
        <v>0.72777823207130599</v>
      </c>
      <c r="H94" s="46">
        <f>'Tav42'!H94/'Tav42'!H$113*100</f>
        <v>0.70006222775357807</v>
      </c>
      <c r="I94" s="46">
        <f>'Tav42'!I94/'Tav42'!I$113*100</f>
        <v>0.6557747752840748</v>
      </c>
    </row>
    <row r="95" spans="1:9" x14ac:dyDescent="0.25">
      <c r="A95" s="436" t="s">
        <v>394</v>
      </c>
      <c r="B95" s="436">
        <v>3</v>
      </c>
      <c r="C95" s="46">
        <f>'Tav42'!C95/'Tav42'!C$113*100</f>
        <v>0.14489792127212944</v>
      </c>
      <c r="D95" s="46">
        <f>'Tav42'!D95/'Tav42'!D$113*100</f>
        <v>0.12117609401435822</v>
      </c>
      <c r="E95" s="46">
        <f>'Tav42'!E95/'Tav42'!E$113*100</f>
        <v>0.12420256308925649</v>
      </c>
      <c r="F95" s="46">
        <f>'Tav42'!F95/'Tav42'!F$113*100</f>
        <v>0.14885171533881486</v>
      </c>
      <c r="G95" s="46">
        <f>'Tav42'!G95/'Tav42'!G$113*100</f>
        <v>0.10630468558344919</v>
      </c>
      <c r="H95" s="46">
        <f>'Tav42'!H95/'Tav42'!H$113*100</f>
        <v>6.7413399709603819E-2</v>
      </c>
      <c r="I95" s="46">
        <f>'Tav42'!I95/'Tav42'!I$113*100</f>
        <v>7.9145231499802141E-2</v>
      </c>
    </row>
    <row r="96" spans="1:9" x14ac:dyDescent="0.25">
      <c r="A96" s="436" t="s">
        <v>393</v>
      </c>
      <c r="B96" s="436">
        <v>16</v>
      </c>
      <c r="C96" s="46">
        <f>'Tav42'!C96/'Tav42'!C$113*100</f>
        <v>1.4359755531199494</v>
      </c>
      <c r="D96" s="46">
        <f>'Tav42'!D96/'Tav42'!D$113*100</f>
        <v>1.4495404453793039</v>
      </c>
      <c r="E96" s="46">
        <f>'Tav42'!E96/'Tav42'!E$113*100</f>
        <v>1.5130130412691245</v>
      </c>
      <c r="F96" s="46">
        <f>'Tav42'!F96/'Tav42'!F$113*100</f>
        <v>1.4070031187978453</v>
      </c>
      <c r="G96" s="46">
        <f>'Tav42'!G96/'Tav42'!G$113*100</f>
        <v>1.3083653610270667</v>
      </c>
      <c r="H96" s="46">
        <f>'Tav42'!H96/'Tav42'!H$113*100</f>
        <v>1.2756689483509644</v>
      </c>
      <c r="I96" s="46">
        <f>'Tav42'!I96/'Tav42'!I$113*100</f>
        <v>1.4472270902820963</v>
      </c>
    </row>
    <row r="97" spans="1:9" x14ac:dyDescent="0.25">
      <c r="A97" s="436" t="s">
        <v>392</v>
      </c>
      <c r="B97" s="436">
        <v>13</v>
      </c>
      <c r="C97" s="46">
        <f>'Tav42'!C97/'Tav42'!C$113*100</f>
        <v>1.0681577529676209</v>
      </c>
      <c r="D97" s="46">
        <f>'Tav42'!D97/'Tav42'!D$113*100</f>
        <v>1.0311399698202934</v>
      </c>
      <c r="E97" s="46">
        <f>'Tav42'!E97/'Tav42'!E$113*100</f>
        <v>0.92305086659515612</v>
      </c>
      <c r="F97" s="46">
        <f>'Tav42'!F97/'Tav42'!F$113*100</f>
        <v>1.0100652112276722</v>
      </c>
      <c r="G97" s="46">
        <f>'Tav42'!G97/'Tav42'!G$113*100</f>
        <v>0.9444762449914138</v>
      </c>
      <c r="H97" s="46">
        <f>'Tav42'!H97/'Tav42'!H$113*100</f>
        <v>0.9282306575399295</v>
      </c>
      <c r="I97" s="46">
        <f>'Tav42'!I97/'Tav42'!I$113*100</f>
        <v>0.97800893210469775</v>
      </c>
    </row>
    <row r="98" spans="1:9" x14ac:dyDescent="0.25">
      <c r="A98" s="436" t="s">
        <v>391</v>
      </c>
      <c r="B98" s="436">
        <v>10</v>
      </c>
      <c r="C98" s="46">
        <f>'Tav42'!C98/'Tav42'!C$113*100</f>
        <v>0.72077427504597724</v>
      </c>
      <c r="D98" s="46">
        <f>'Tav42'!D98/'Tav42'!D$113*100</f>
        <v>0.66761168777721891</v>
      </c>
      <c r="E98" s="46">
        <f>'Tav42'!E98/'Tav42'!E$113*100</f>
        <v>0.66053181279286399</v>
      </c>
      <c r="F98" s="46">
        <f>'Tav42'!F98/'Tav42'!F$113*100</f>
        <v>0.64502409980153108</v>
      </c>
      <c r="G98" s="46">
        <f>'Tav42'!G98/'Tav42'!G$113*100</f>
        <v>0.52334614441082672</v>
      </c>
      <c r="H98" s="46">
        <f>'Tav42'!H98/'Tav42'!H$113*100</f>
        <v>0.49263638249325864</v>
      </c>
      <c r="I98" s="46">
        <f>'Tav42'!I98/'Tav42'!I$113*100</f>
        <v>0.39007292667759624</v>
      </c>
    </row>
    <row r="99" spans="1:9" x14ac:dyDescent="0.25">
      <c r="A99" s="436" t="s">
        <v>390</v>
      </c>
      <c r="B99" s="436">
        <v>1</v>
      </c>
      <c r="C99" s="46">
        <f>'Tav42'!C99/'Tav42'!C$113*100</f>
        <v>2.5858705950103098</v>
      </c>
      <c r="D99" s="46">
        <f>'Tav42'!D99/'Tav42'!D$113*100</f>
        <v>2.6818784580913619</v>
      </c>
      <c r="E99" s="46">
        <f>'Tav42'!E99/'Tav42'!E$113*100</f>
        <v>2.4699373341613504</v>
      </c>
      <c r="F99" s="46">
        <f>'Tav42'!F99/'Tav42'!F$113*100</f>
        <v>2.0024099801531046</v>
      </c>
      <c r="G99" s="46">
        <f>'Tav42'!G99/'Tav42'!G$113*100</f>
        <v>1.737672745114073</v>
      </c>
      <c r="H99" s="46">
        <f>'Tav42'!H99/'Tav42'!H$113*100</f>
        <v>1.6957062850031113</v>
      </c>
      <c r="I99" s="46">
        <f>'Tav42'!I99/'Tav42'!I$113*100</f>
        <v>1.7468483238170616</v>
      </c>
    </row>
    <row r="100" spans="1:9" x14ac:dyDescent="0.25">
      <c r="A100" s="436" t="s">
        <v>389</v>
      </c>
      <c r="B100" s="436">
        <v>19</v>
      </c>
      <c r="C100" s="46">
        <f>'Tav42'!C100/'Tav42'!C$113*100</f>
        <v>0.67619029926993746</v>
      </c>
      <c r="D100" s="46">
        <f>'Tav42'!D100/'Tav42'!D$113*100</f>
        <v>0.63560290822625631</v>
      </c>
      <c r="E100" s="46">
        <f>'Tav42'!E100/'Tav42'!E$113*100</f>
        <v>0.70569638118895728</v>
      </c>
      <c r="F100" s="46">
        <f>'Tav42'!F100/'Tav42'!F$113*100</f>
        <v>0.58831868443436341</v>
      </c>
      <c r="G100" s="46">
        <f>'Tav42'!G100/'Tav42'!G$113*100</f>
        <v>0.63373947174748557</v>
      </c>
      <c r="H100" s="46">
        <f>'Tav42'!H100/'Tav42'!H$113*100</f>
        <v>0.58597801286040241</v>
      </c>
      <c r="I100" s="46">
        <f>'Tav42'!I100/'Tav42'!I$113*100</f>
        <v>0.57097631296285822</v>
      </c>
    </row>
    <row r="101" spans="1:9" x14ac:dyDescent="0.25">
      <c r="A101" s="436" t="s">
        <v>4</v>
      </c>
      <c r="B101" s="436">
        <v>4</v>
      </c>
      <c r="C101" s="46">
        <f>'Tav42'!C101/'Tav42'!C$113*100</f>
        <v>0.38453679106834349</v>
      </c>
      <c r="D101" s="46">
        <f>'Tav42'!D101/'Tav42'!D$113*100</f>
        <v>0.37038730623256666</v>
      </c>
      <c r="E101" s="46">
        <f>'Tav42'!E101/'Tav42'!E$113*100</f>
        <v>0.34720261954496701</v>
      </c>
      <c r="F101" s="46">
        <f>'Tav42'!F101/'Tav42'!F$113*100</f>
        <v>0.38984973064927697</v>
      </c>
      <c r="G101" s="46">
        <f>'Tav42'!G101/'Tav42'!G$113*100</f>
        <v>0.30664813149071879</v>
      </c>
      <c r="H101" s="46">
        <f>'Tav42'!H101/'Tav42'!H$113*100</f>
        <v>0.27483924496992324</v>
      </c>
      <c r="I101" s="46">
        <f>'Tav42'!I101/'Tav42'!I$113*100</f>
        <v>0.22612923285657754</v>
      </c>
    </row>
    <row r="102" spans="1:9" x14ac:dyDescent="0.25">
      <c r="A102" s="436" t="s">
        <v>388</v>
      </c>
      <c r="B102" s="436">
        <v>5</v>
      </c>
      <c r="C102" s="46">
        <f>'Tav42'!C102/'Tav42'!C$113*100</f>
        <v>0.778361910423362</v>
      </c>
      <c r="D102" s="46">
        <f>'Tav42'!D102/'Tav42'!D$113*100</f>
        <v>0.79793314737756638</v>
      </c>
      <c r="E102" s="46">
        <f>'Tav42'!E102/'Tav42'!E$113*100</f>
        <v>0.70569638118895728</v>
      </c>
      <c r="F102" s="46">
        <f>'Tav42'!F102/'Tav42'!F$113*100</f>
        <v>0.64502409980153108</v>
      </c>
      <c r="G102" s="46">
        <f>'Tav42'!G102/'Tav42'!G$113*100</f>
        <v>0.58467577070897048</v>
      </c>
      <c r="H102" s="46">
        <f>'Tav42'!H102/'Tav42'!H$113*100</f>
        <v>0.57042107446587842</v>
      </c>
      <c r="I102" s="46">
        <f>'Tav42'!I102/'Tav42'!I$113*100</f>
        <v>0.65012154446266046</v>
      </c>
    </row>
    <row r="103" spans="1:9" x14ac:dyDescent="0.25">
      <c r="A103" s="436" t="s">
        <v>387</v>
      </c>
      <c r="B103" s="436">
        <v>6</v>
      </c>
      <c r="C103" s="46">
        <f>'Tav42'!C103/'Tav42'!C$113*100</f>
        <v>0.1077446081254296</v>
      </c>
      <c r="D103" s="46">
        <f>'Tav42'!D103/'Tav42'!D$113*100</f>
        <v>0.13489414239334219</v>
      </c>
      <c r="E103" s="46">
        <f>'Tav42'!E103/'Tav42'!E$113*100</f>
        <v>0.14960763281205894</v>
      </c>
      <c r="F103" s="46">
        <f>'Tav42'!F103/'Tav42'!F$113*100</f>
        <v>0.16657215764105471</v>
      </c>
      <c r="G103" s="46">
        <f>'Tav42'!G103/'Tav42'!G$113*100</f>
        <v>0.15127974486875462</v>
      </c>
      <c r="H103" s="46">
        <f>'Tav42'!H103/'Tav42'!H$113*100</f>
        <v>0.14519809168222361</v>
      </c>
      <c r="I103" s="46">
        <f>'Tav42'!I103/'Tav42'!I$113*100</f>
        <v>0.14698400135677539</v>
      </c>
    </row>
    <row r="104" spans="1:9" x14ac:dyDescent="0.25">
      <c r="A104" s="436" t="s">
        <v>386</v>
      </c>
      <c r="B104" s="436">
        <v>6</v>
      </c>
      <c r="C104" s="46">
        <f>'Tav42'!C104/'Tav42'!C$113*100</f>
        <v>0.34738347792164365</v>
      </c>
      <c r="D104" s="46">
        <f>'Tav42'!D104/'Tav42'!D$113*100</f>
        <v>0.34752389226759339</v>
      </c>
      <c r="E104" s="46">
        <f>'Tav42'!E104/'Tav42'!E$113*100</f>
        <v>0.39518997346581608</v>
      </c>
      <c r="F104" s="46">
        <f>'Tav42'!F104/'Tav42'!F$113*100</f>
        <v>0.37212928834703712</v>
      </c>
      <c r="G104" s="46">
        <f>'Tav42'!G104/'Tav42'!G$113*100</f>
        <v>0.34344590726960506</v>
      </c>
      <c r="H104" s="46">
        <f>'Tav42'!H104/'Tav42'!H$113*100</f>
        <v>0.2592823065753993</v>
      </c>
      <c r="I104" s="46">
        <f>'Tav42'!I104/'Tav42'!I$113*100</f>
        <v>0.32223415682062301</v>
      </c>
    </row>
    <row r="105" spans="1:9" x14ac:dyDescent="0.25">
      <c r="A105" s="436" t="s">
        <v>385</v>
      </c>
      <c r="B105" s="436">
        <v>3</v>
      </c>
      <c r="C105" s="46">
        <f>'Tav42'!C105/'Tav42'!C$113*100</f>
        <v>1.0087124519329012</v>
      </c>
      <c r="D105" s="46">
        <f>'Tav42'!D105/'Tav42'!D$113*100</f>
        <v>0.97169509351136307</v>
      </c>
      <c r="E105" s="46">
        <f>'Tav42'!E105/'Tav42'!E$113*100</f>
        <v>0.85812679952577198</v>
      </c>
      <c r="F105" s="46">
        <f>'Tav42'!F105/'Tav42'!F$113*100</f>
        <v>0.84703714204706559</v>
      </c>
      <c r="G105" s="46">
        <f>'Tav42'!G105/'Tav42'!G$113*100</f>
        <v>0.82999427590154562</v>
      </c>
      <c r="H105" s="46">
        <f>'Tav42'!H105/'Tav42'!H$113*100</f>
        <v>0.79340385812072189</v>
      </c>
      <c r="I105" s="46">
        <f>'Tav42'!I105/'Tav42'!I$113*100</f>
        <v>0.89886370060489573</v>
      </c>
    </row>
    <row r="106" spans="1:9" x14ac:dyDescent="0.25">
      <c r="A106" s="436" t="s">
        <v>384</v>
      </c>
      <c r="B106" s="436">
        <v>5</v>
      </c>
      <c r="C106" s="46">
        <f>'Tav42'!C106/'Tav42'!C$113*100</f>
        <v>0.93626349129683639</v>
      </c>
      <c r="D106" s="46">
        <f>'Tav42'!D106/'Tav42'!D$113*100</f>
        <v>0.89395948603045416</v>
      </c>
      <c r="E106" s="46">
        <f>'Tav42'!E106/'Tav42'!E$113*100</f>
        <v>0.83554451532772533</v>
      </c>
      <c r="F106" s="46">
        <f>'Tav42'!F106/'Tav42'!F$113*100</f>
        <v>0.87538984973064926</v>
      </c>
      <c r="G106" s="46">
        <f>'Tav42'!G106/'Tav42'!G$113*100</f>
        <v>0.76048736609698253</v>
      </c>
      <c r="H106" s="46">
        <f>'Tav42'!H106/'Tav42'!H$113*100</f>
        <v>0.89193113461937357</v>
      </c>
      <c r="I106" s="46">
        <f>'Tav42'!I106/'Tav42'!I$113*100</f>
        <v>0.68404092939114702</v>
      </c>
    </row>
    <row r="107" spans="1:9" x14ac:dyDescent="0.25">
      <c r="A107" s="436" t="s">
        <v>383</v>
      </c>
      <c r="B107" s="436">
        <v>1</v>
      </c>
      <c r="C107" s="46">
        <f>'Tav42'!C107/'Tav42'!C$113*100</f>
        <v>0.18205123441882928</v>
      </c>
      <c r="D107" s="46">
        <f>'Tav42'!D107/'Tav42'!D$113*100</f>
        <v>0.17604828753029403</v>
      </c>
      <c r="E107" s="46">
        <f>'Tav42'!E107/'Tav42'!E$113*100</f>
        <v>0.18912663015864056</v>
      </c>
      <c r="F107" s="46">
        <f>'Tav42'!F107/'Tav42'!F$113*100</f>
        <v>0.16657215764105471</v>
      </c>
      <c r="G107" s="46">
        <f>'Tav42'!G107/'Tav42'!G$113*100</f>
        <v>0.14719110311554501</v>
      </c>
      <c r="H107" s="46">
        <f>'Tav42'!H107/'Tav42'!H$113*100</f>
        <v>0.18149761460277952</v>
      </c>
      <c r="I107" s="46">
        <f>'Tav42'!I107/'Tav42'!I$113*100</f>
        <v>0.10741138560687433</v>
      </c>
    </row>
    <row r="108" spans="1:9" x14ac:dyDescent="0.25">
      <c r="A108" s="436" t="s">
        <v>382</v>
      </c>
      <c r="B108" s="436">
        <v>1</v>
      </c>
      <c r="C108" s="46">
        <f>'Tav42'!C108/'Tav42'!C$113*100</f>
        <v>0.12817893035611452</v>
      </c>
      <c r="D108" s="46">
        <f>'Tav42'!D108/'Tav42'!D$113*100</f>
        <v>0.15318487356532079</v>
      </c>
      <c r="E108" s="46">
        <f>'Tav42'!E108/'Tav42'!E$113*100</f>
        <v>0.11855699203974482</v>
      </c>
      <c r="F108" s="46">
        <f>'Tav42'!F108/'Tav42'!F$113*100</f>
        <v>0.1453076268783669</v>
      </c>
      <c r="G108" s="46">
        <f>'Tav42'!G108/'Tav42'!G$113*100</f>
        <v>0.13492517785591626</v>
      </c>
      <c r="H108" s="46">
        <f>'Tav42'!H108/'Tav42'!H$113*100</f>
        <v>0.10889856876166772</v>
      </c>
      <c r="I108" s="46">
        <f>'Tav42'!I108/'Tav42'!I$113*100</f>
        <v>0.14698400135677539</v>
      </c>
    </row>
    <row r="109" spans="1:9" x14ac:dyDescent="0.25">
      <c r="A109" s="436" t="s">
        <v>381</v>
      </c>
      <c r="B109" s="436">
        <v>5</v>
      </c>
      <c r="C109" s="46">
        <f>'Tav42'!C109/'Tav42'!C$113*100</f>
        <v>0.85824153368876666</v>
      </c>
      <c r="D109" s="46">
        <f>'Tav42'!D109/'Tav42'!D$113*100</f>
        <v>0.77506973341259322</v>
      </c>
      <c r="E109" s="46">
        <f>'Tav42'!E109/'Tav42'!E$113*100</f>
        <v>0.72827866538700392</v>
      </c>
      <c r="F109" s="46">
        <f>'Tav42'!F109/'Tav42'!F$113*100</f>
        <v>0.71944995747093854</v>
      </c>
      <c r="G109" s="46">
        <f>'Tav42'!G109/'Tav42'!G$113*100</f>
        <v>0.78501921661624008</v>
      </c>
      <c r="H109" s="46">
        <f>'Tav42'!H109/'Tav42'!H$113*100</f>
        <v>0.78821821198921393</v>
      </c>
      <c r="I109" s="46">
        <f>'Tav42'!I109/'Tav42'!I$113*100</f>
        <v>0.63881508281983146</v>
      </c>
    </row>
    <row r="110" spans="1:9" x14ac:dyDescent="0.25">
      <c r="A110" s="436" t="s">
        <v>380</v>
      </c>
      <c r="B110" s="436">
        <v>18</v>
      </c>
      <c r="C110" s="46">
        <f>'Tav42'!C110/'Tav42'!C$113*100</f>
        <v>0.39939811632702349</v>
      </c>
      <c r="D110" s="46">
        <f>'Tav42'!D110/'Tav42'!D$113*100</f>
        <v>0.39553706159403723</v>
      </c>
      <c r="E110" s="46">
        <f>'Tav42'!E110/'Tav42'!E$113*100</f>
        <v>0.44317732738666515</v>
      </c>
      <c r="F110" s="46">
        <f>'Tav42'!F110/'Tav42'!F$113*100</f>
        <v>0.52806918060674801</v>
      </c>
      <c r="G110" s="46">
        <f>'Tav42'!G110/'Tav42'!G$113*100</f>
        <v>0.49063701038515006</v>
      </c>
      <c r="H110" s="46">
        <f>'Tav42'!H110/'Tav42'!H$113*100</f>
        <v>0.59116365899191037</v>
      </c>
      <c r="I110" s="46">
        <f>'Tav42'!I110/'Tav42'!I$113*100</f>
        <v>0.70665385267680481</v>
      </c>
    </row>
    <row r="111" spans="1:9" x14ac:dyDescent="0.25">
      <c r="A111" s="436" t="s">
        <v>379</v>
      </c>
      <c r="B111" s="436">
        <v>5</v>
      </c>
      <c r="C111" s="46">
        <f>'Tav42'!C111/'Tav42'!C$113*100</f>
        <v>0.76350058516468211</v>
      </c>
      <c r="D111" s="46">
        <f>'Tav42'!D111/'Tav42'!D$113*100</f>
        <v>0.67447071196671082</v>
      </c>
      <c r="E111" s="46">
        <f>'Tav42'!E111/'Tav42'!E$113*100</f>
        <v>0.6577090272681082</v>
      </c>
      <c r="F111" s="46">
        <f>'Tav42'!F111/'Tav42'!F$113*100</f>
        <v>0.70172951516869864</v>
      </c>
      <c r="G111" s="46">
        <f>'Tav42'!G111/'Tav42'!G$113*100</f>
        <v>0.57649848720255137</v>
      </c>
      <c r="H111" s="46">
        <f>'Tav42'!H111/'Tav42'!H$113*100</f>
        <v>0.43559427504667086</v>
      </c>
      <c r="I111" s="46">
        <f>'Tav42'!I111/'Tav42'!I$113*100</f>
        <v>0.50879077392729943</v>
      </c>
    </row>
    <row r="112" spans="1:9" x14ac:dyDescent="0.25">
      <c r="A112" s="436" t="s">
        <v>378</v>
      </c>
      <c r="B112" s="436">
        <v>12</v>
      </c>
      <c r="C112" s="46">
        <f>'Tav42'!C112/'Tav42'!C$113*100</f>
        <v>0.62417566086455756</v>
      </c>
      <c r="D112" s="46">
        <f>'Tav42'!D112/'Tav42'!D$113*100</f>
        <v>0.50528144862590885</v>
      </c>
      <c r="E112" s="46">
        <f>'Tav42'!E112/'Tav42'!E$113*100</f>
        <v>0.49963303788178176</v>
      </c>
      <c r="F112" s="46">
        <f>'Tav42'!F112/'Tav42'!F$113*100</f>
        <v>0.48554011908137229</v>
      </c>
      <c r="G112" s="46">
        <f>'Tav42'!G112/'Tav42'!G$113*100</f>
        <v>0.78093057486303052</v>
      </c>
      <c r="H112" s="46">
        <f>'Tav42'!H112/'Tav42'!H$113*100</f>
        <v>0.91785936527691347</v>
      </c>
      <c r="I112" s="46">
        <f>'Tav42'!I112/'Tav42'!I$113*100</f>
        <v>0.72361354514104814</v>
      </c>
    </row>
    <row r="113" spans="1:9" ht="30" x14ac:dyDescent="0.25">
      <c r="A113" s="489" t="s">
        <v>506</v>
      </c>
      <c r="B113" s="489"/>
      <c r="C113" s="49">
        <f>'Tav42'!C113/'Tav42'!C$113*100</f>
        <v>100</v>
      </c>
      <c r="D113" s="49">
        <f>'Tav42'!D113/'Tav42'!D$113*100</f>
        <v>100</v>
      </c>
      <c r="E113" s="49">
        <f>'Tav42'!E113/'Tav42'!E$113*100</f>
        <v>100</v>
      </c>
      <c r="F113" s="49">
        <f>'Tav42'!F113/'Tav42'!F$113*100</f>
        <v>100</v>
      </c>
      <c r="G113" s="49">
        <f>'Tav42'!G113/'Tav42'!G$113*100</f>
        <v>100</v>
      </c>
      <c r="H113" s="49">
        <f>'Tav42'!H113/'Tav42'!H$113*100</f>
        <v>100</v>
      </c>
      <c r="I113" s="49">
        <f>'Tav42'!I113/'Tav42'!I$113*100</f>
        <v>100</v>
      </c>
    </row>
    <row r="114" spans="1:9" x14ac:dyDescent="0.25">
      <c r="A114" s="346"/>
      <c r="B114" s="346"/>
      <c r="C114" s="366"/>
      <c r="D114" s="366"/>
      <c r="E114" s="366"/>
      <c r="F114" s="366"/>
      <c r="G114" s="366"/>
      <c r="H114" s="366"/>
      <c r="I114" s="366"/>
    </row>
  </sheetData>
  <mergeCells count="4">
    <mergeCell ref="A4:A6"/>
    <mergeCell ref="B4:B6"/>
    <mergeCell ref="C4:I4"/>
    <mergeCell ref="C5:I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V19"/>
  <sheetViews>
    <sheetView zoomScale="112" zoomScaleNormal="112" workbookViewId="0">
      <selection activeCell="F3" sqref="F3"/>
    </sheetView>
  </sheetViews>
  <sheetFormatPr defaultColWidth="8.85546875" defaultRowHeight="15" x14ac:dyDescent="0.25"/>
  <cols>
    <col min="1" max="1" width="16" style="365" customWidth="1"/>
    <col min="2" max="17" width="9" style="365" customWidth="1"/>
    <col min="18" max="16384" width="8.85546875" style="365"/>
  </cols>
  <sheetData>
    <row r="1" spans="1:22" x14ac:dyDescent="0.25">
      <c r="A1" s="365" t="s">
        <v>551</v>
      </c>
    </row>
    <row r="2" spans="1:22" x14ac:dyDescent="0.25">
      <c r="A2" s="357" t="s">
        <v>320</v>
      </c>
    </row>
    <row r="3" spans="1:22" x14ac:dyDescent="0.25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22" x14ac:dyDescent="0.25">
      <c r="A4" s="538" t="s">
        <v>182</v>
      </c>
      <c r="B4" s="492" t="s">
        <v>322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532" t="s">
        <v>0</v>
      </c>
      <c r="Q4" s="532"/>
    </row>
    <row r="5" spans="1:22" x14ac:dyDescent="0.25">
      <c r="A5" s="539"/>
      <c r="B5" s="502" t="s">
        <v>325</v>
      </c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32"/>
      <c r="Q5" s="532"/>
    </row>
    <row r="6" spans="1:22" x14ac:dyDescent="0.25">
      <c r="A6" s="539"/>
      <c r="B6" s="492">
        <v>1</v>
      </c>
      <c r="C6" s="492"/>
      <c r="D6" s="492">
        <v>2</v>
      </c>
      <c r="E6" s="492"/>
      <c r="F6" s="548" t="s">
        <v>303</v>
      </c>
      <c r="G6" s="548"/>
      <c r="H6" s="548" t="s">
        <v>302</v>
      </c>
      <c r="I6" s="548"/>
      <c r="J6" s="548" t="s">
        <v>301</v>
      </c>
      <c r="K6" s="548"/>
      <c r="L6" s="548" t="s">
        <v>300</v>
      </c>
      <c r="M6" s="548"/>
      <c r="N6" s="492" t="s">
        <v>299</v>
      </c>
      <c r="O6" s="492"/>
      <c r="P6" s="505"/>
      <c r="Q6" s="505"/>
    </row>
    <row r="7" spans="1:22" x14ac:dyDescent="0.25">
      <c r="A7" s="540"/>
      <c r="B7" s="323" t="s">
        <v>185</v>
      </c>
      <c r="C7" s="323" t="s">
        <v>186</v>
      </c>
      <c r="D7" s="323" t="s">
        <v>185</v>
      </c>
      <c r="E7" s="323" t="s">
        <v>186</v>
      </c>
      <c r="F7" s="323" t="s">
        <v>185</v>
      </c>
      <c r="G7" s="323" t="s">
        <v>186</v>
      </c>
      <c r="H7" s="323" t="s">
        <v>185</v>
      </c>
      <c r="I7" s="323" t="s">
        <v>186</v>
      </c>
      <c r="J7" s="323" t="s">
        <v>185</v>
      </c>
      <c r="K7" s="323" t="s">
        <v>186</v>
      </c>
      <c r="L7" s="323" t="s">
        <v>185</v>
      </c>
      <c r="M7" s="323" t="s">
        <v>186</v>
      </c>
      <c r="N7" s="323" t="s">
        <v>185</v>
      </c>
      <c r="O7" s="323" t="s">
        <v>186</v>
      </c>
      <c r="P7" s="323" t="s">
        <v>185</v>
      </c>
      <c r="Q7" s="323" t="s">
        <v>186</v>
      </c>
    </row>
    <row r="8" spans="1:22" x14ac:dyDescent="0.25">
      <c r="A8" s="368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</row>
    <row r="9" spans="1:22" x14ac:dyDescent="0.25">
      <c r="A9" s="370">
        <v>2013</v>
      </c>
      <c r="B9" s="156">
        <v>14526</v>
      </c>
      <c r="C9" s="404">
        <f>B9/$P9*100</f>
        <v>26.930920686714376</v>
      </c>
      <c r="D9" s="156">
        <v>7636</v>
      </c>
      <c r="E9" s="404">
        <f>D9/$P9*100</f>
        <v>14.156995068411879</v>
      </c>
      <c r="F9" s="156">
        <v>9179</v>
      </c>
      <c r="G9" s="404">
        <f>F9/$P9*100</f>
        <v>17.017686973933035</v>
      </c>
      <c r="H9" s="156">
        <v>5614</v>
      </c>
      <c r="I9" s="404">
        <f>H9/$P9*100</f>
        <v>10.408246505246765</v>
      </c>
      <c r="J9" s="156">
        <v>3820</v>
      </c>
      <c r="K9" s="404">
        <f>J9/$P9*100</f>
        <v>7.0822054951981901</v>
      </c>
      <c r="L9" s="156">
        <v>2651</v>
      </c>
      <c r="M9" s="404">
        <f>L9/$P9*100</f>
        <v>4.9149022952278543</v>
      </c>
      <c r="N9" s="156">
        <v>10512</v>
      </c>
      <c r="O9" s="404">
        <f>N9/$P9*100</f>
        <v>19.4890429752679</v>
      </c>
      <c r="P9" s="156">
        <v>53938</v>
      </c>
      <c r="Q9" s="362">
        <f>P9/$P9*100</f>
        <v>100</v>
      </c>
      <c r="R9"/>
      <c r="S9"/>
    </row>
    <row r="10" spans="1:22" x14ac:dyDescent="0.25">
      <c r="A10" s="370">
        <v>2014</v>
      </c>
      <c r="B10" s="156">
        <v>12469</v>
      </c>
      <c r="C10" s="404">
        <f t="shared" ref="C10:E15" si="0">B10/$P10*100</f>
        <v>28.463487570479607</v>
      </c>
      <c r="D10" s="156">
        <v>6400</v>
      </c>
      <c r="E10" s="404">
        <f t="shared" si="0"/>
        <v>14.609537288561189</v>
      </c>
      <c r="F10" s="156">
        <v>7546</v>
      </c>
      <c r="G10" s="404">
        <f t="shared" ref="G10:I10" si="1">F10/$P10*100</f>
        <v>17.225557559294177</v>
      </c>
      <c r="H10" s="156">
        <v>4624</v>
      </c>
      <c r="I10" s="404">
        <f t="shared" si="1"/>
        <v>10.555390690985458</v>
      </c>
      <c r="J10" s="156">
        <v>2911</v>
      </c>
      <c r="K10" s="404">
        <f t="shared" ref="K10:M10" si="2">J10/$P10*100</f>
        <v>6.6450567260940039</v>
      </c>
      <c r="L10" s="156">
        <v>2192</v>
      </c>
      <c r="M10" s="404">
        <f t="shared" si="2"/>
        <v>5.0037665213322073</v>
      </c>
      <c r="N10" s="156">
        <v>7665</v>
      </c>
      <c r="O10" s="404">
        <f t="shared" ref="O10:Q10" si="3">N10/$P10*100</f>
        <v>17.497203643253361</v>
      </c>
      <c r="P10" s="156">
        <v>43807</v>
      </c>
      <c r="Q10" s="362">
        <f t="shared" si="3"/>
        <v>100</v>
      </c>
      <c r="R10"/>
    </row>
    <row r="11" spans="1:22" x14ac:dyDescent="0.25">
      <c r="A11" s="370">
        <v>2015</v>
      </c>
      <c r="B11" s="156">
        <v>10556</v>
      </c>
      <c r="C11" s="404">
        <f t="shared" si="0"/>
        <v>29.765395894428153</v>
      </c>
      <c r="D11" s="156">
        <v>5309</v>
      </c>
      <c r="E11" s="404">
        <f t="shared" si="0"/>
        <v>14.970110534626663</v>
      </c>
      <c r="F11" s="156">
        <v>6308</v>
      </c>
      <c r="G11" s="404">
        <f t="shared" ref="G11:I11" si="4">F11/$P11*100</f>
        <v>17.787051658019401</v>
      </c>
      <c r="H11" s="156">
        <v>3644</v>
      </c>
      <c r="I11" s="404">
        <f t="shared" si="4"/>
        <v>10.275208662305436</v>
      </c>
      <c r="J11" s="156">
        <v>2440</v>
      </c>
      <c r="K11" s="404">
        <f t="shared" ref="K11:M11" si="5">J11/$P11*100</f>
        <v>6.8802165576359124</v>
      </c>
      <c r="L11" s="156">
        <v>1699</v>
      </c>
      <c r="M11" s="404">
        <f t="shared" si="5"/>
        <v>4.7907737423866452</v>
      </c>
      <c r="N11" s="156">
        <v>5508</v>
      </c>
      <c r="O11" s="404">
        <f t="shared" ref="O11:Q11" si="6">N11/$P11*100</f>
        <v>15.53124295059779</v>
      </c>
      <c r="P11" s="156">
        <v>35464</v>
      </c>
      <c r="Q11" s="362">
        <f t="shared" si="6"/>
        <v>100</v>
      </c>
      <c r="R11"/>
    </row>
    <row r="12" spans="1:22" x14ac:dyDescent="0.25">
      <c r="A12" s="370">
        <v>2016</v>
      </c>
      <c r="B12" s="156">
        <v>8893</v>
      </c>
      <c r="C12" s="404">
        <f t="shared" si="0"/>
        <v>31.485218622765093</v>
      </c>
      <c r="D12" s="156">
        <v>4301</v>
      </c>
      <c r="E12" s="404">
        <f t="shared" si="0"/>
        <v>15.227473889183926</v>
      </c>
      <c r="F12" s="156">
        <v>4956</v>
      </c>
      <c r="G12" s="404">
        <f t="shared" ref="G12:I12" si="7">F12/$P12*100</f>
        <v>17.54646840148699</v>
      </c>
      <c r="H12" s="156">
        <v>2978</v>
      </c>
      <c r="I12" s="404">
        <f t="shared" si="7"/>
        <v>10.543459019295451</v>
      </c>
      <c r="J12" s="156">
        <v>1905</v>
      </c>
      <c r="K12" s="404">
        <f t="shared" ref="K12:M12" si="8">J12/$P12*100</f>
        <v>6.7445565586829526</v>
      </c>
      <c r="L12" s="156">
        <v>1265</v>
      </c>
      <c r="M12" s="404">
        <f t="shared" si="8"/>
        <v>4.4786687909364495</v>
      </c>
      <c r="N12" s="156">
        <v>3947</v>
      </c>
      <c r="O12" s="404">
        <f t="shared" ref="O12:Q12" si="9">N12/$P12*100</f>
        <v>13.974154717649142</v>
      </c>
      <c r="P12" s="156">
        <v>28245</v>
      </c>
      <c r="Q12" s="362">
        <f t="shared" si="9"/>
        <v>100</v>
      </c>
      <c r="R12"/>
    </row>
    <row r="13" spans="1:22" x14ac:dyDescent="0.25">
      <c r="A13" s="370">
        <v>2017</v>
      </c>
      <c r="B13" s="156">
        <v>7906</v>
      </c>
      <c r="C13" s="404">
        <f t="shared" si="0"/>
        <v>32.28388255951652</v>
      </c>
      <c r="D13" s="156">
        <v>3777</v>
      </c>
      <c r="E13" s="404">
        <f t="shared" si="0"/>
        <v>15.423251255665809</v>
      </c>
      <c r="F13" s="156">
        <v>4318</v>
      </c>
      <c r="G13" s="404">
        <f t="shared" ref="G13:I13" si="10">F13/$P13*100</f>
        <v>17.632406386540897</v>
      </c>
      <c r="H13" s="156">
        <v>2502</v>
      </c>
      <c r="I13" s="404">
        <f t="shared" si="10"/>
        <v>10.216832047041528</v>
      </c>
      <c r="J13" s="156">
        <v>1580</v>
      </c>
      <c r="K13" s="404">
        <f t="shared" ref="K13:M13" si="11">J13/$P13*100</f>
        <v>6.451876352648128</v>
      </c>
      <c r="L13" s="156">
        <v>1050</v>
      </c>
      <c r="M13" s="404">
        <f t="shared" si="11"/>
        <v>4.2876393482788187</v>
      </c>
      <c r="N13" s="156">
        <v>3356</v>
      </c>
      <c r="O13" s="404">
        <f t="shared" ref="O13:Q13" si="12">N13/$P13*100</f>
        <v>13.7041120503083</v>
      </c>
      <c r="P13" s="372">
        <v>24489</v>
      </c>
      <c r="Q13" s="362">
        <f t="shared" si="12"/>
        <v>100</v>
      </c>
      <c r="R13"/>
    </row>
    <row r="14" spans="1:22" x14ac:dyDescent="0.25">
      <c r="A14" s="369">
        <v>2018</v>
      </c>
      <c r="B14" s="10">
        <v>6917</v>
      </c>
      <c r="C14" s="404">
        <f t="shared" si="0"/>
        <v>32.633515757690127</v>
      </c>
      <c r="D14" s="10">
        <v>3285</v>
      </c>
      <c r="E14" s="25">
        <f t="shared" si="0"/>
        <v>15.498207208907342</v>
      </c>
      <c r="F14" s="10">
        <v>3916</v>
      </c>
      <c r="G14" s="25">
        <f t="shared" ref="G14:I14" si="13">F14/$P14*100</f>
        <v>18.475183996980562</v>
      </c>
      <c r="H14" s="10">
        <v>2126</v>
      </c>
      <c r="I14" s="25">
        <f t="shared" si="13"/>
        <v>10.030194376297414</v>
      </c>
      <c r="J14" s="10">
        <v>1263</v>
      </c>
      <c r="K14" s="25">
        <f t="shared" ref="K14:M14" si="14">J14/$P14*100</f>
        <v>5.9586714474429137</v>
      </c>
      <c r="L14" s="10">
        <v>942</v>
      </c>
      <c r="M14" s="25">
        <f t="shared" si="14"/>
        <v>4.4442347612757125</v>
      </c>
      <c r="N14" s="10">
        <v>2747</v>
      </c>
      <c r="O14" s="25">
        <f t="shared" ref="O14:Q14" si="15">N14/$P14*100</f>
        <v>12.959992451405924</v>
      </c>
      <c r="P14" s="10">
        <v>21196</v>
      </c>
      <c r="Q14" s="362">
        <f t="shared" si="15"/>
        <v>100</v>
      </c>
      <c r="R14"/>
    </row>
    <row r="15" spans="1:22" x14ac:dyDescent="0.25">
      <c r="A15" s="369">
        <v>2019</v>
      </c>
      <c r="B15" s="26">
        <v>6173</v>
      </c>
      <c r="C15" s="404">
        <f t="shared" si="0"/>
        <v>32.470674872442267</v>
      </c>
      <c r="D15" s="26">
        <v>2913</v>
      </c>
      <c r="E15" s="69">
        <f t="shared" si="0"/>
        <v>15.322707905949187</v>
      </c>
      <c r="F15" s="26">
        <v>3487</v>
      </c>
      <c r="G15" s="69">
        <f t="shared" ref="G15:I15" si="16">F15/$P15*100</f>
        <v>18.342012519067907</v>
      </c>
      <c r="H15" s="26">
        <v>1930</v>
      </c>
      <c r="I15" s="69">
        <f t="shared" si="16"/>
        <v>10.152017253169218</v>
      </c>
      <c r="J15" s="26">
        <v>1224</v>
      </c>
      <c r="K15" s="69">
        <f t="shared" ref="K15:M15" si="17">J15/$P15*100</f>
        <v>6.4383777812845198</v>
      </c>
      <c r="L15" s="26">
        <v>847</v>
      </c>
      <c r="M15" s="69">
        <f t="shared" si="17"/>
        <v>4.4553153437483566</v>
      </c>
      <c r="N15" s="26">
        <v>2437</v>
      </c>
      <c r="O15" s="69">
        <f t="shared" ref="O15:Q15" si="18">N15/$P15*100</f>
        <v>12.81889432433854</v>
      </c>
      <c r="P15" s="26">
        <v>19011</v>
      </c>
      <c r="Q15" s="428">
        <f t="shared" si="18"/>
        <v>100</v>
      </c>
      <c r="R15"/>
    </row>
    <row r="16" spans="1:22" s="367" customFormat="1" ht="6.75" customHeight="1" x14ac:dyDescent="0.25">
      <c r="Q16" s="345"/>
      <c r="V16" s="365"/>
    </row>
    <row r="17" spans="1:22" s="367" customFormat="1" ht="18" customHeight="1" x14ac:dyDescent="0.25">
      <c r="A17" s="367" t="s">
        <v>88</v>
      </c>
      <c r="B17" s="426">
        <f>(B15-B14)/B14*100</f>
        <v>-10.756108139366779</v>
      </c>
      <c r="C17" s="426">
        <f>C15-C14</f>
        <v>-0.16284088524786</v>
      </c>
      <c r="D17" s="426">
        <f>(D15-D14)/D14*100</f>
        <v>-11.324200913242009</v>
      </c>
      <c r="E17" s="426">
        <f>E15-E14</f>
        <v>-0.17549930295815486</v>
      </c>
      <c r="F17" s="426">
        <f>(F15-F14)/F14*100</f>
        <v>-10.955056179775282</v>
      </c>
      <c r="G17" s="426">
        <f>G15-G14</f>
        <v>-0.13317147791265427</v>
      </c>
      <c r="H17" s="426">
        <f>(H15-H14)/H14*100</f>
        <v>-9.219190968955786</v>
      </c>
      <c r="I17" s="426">
        <f>I15-I14</f>
        <v>0.12182287687180349</v>
      </c>
      <c r="J17" s="426">
        <f>(J15-J14)/J14*100</f>
        <v>-3.0878859857482186</v>
      </c>
      <c r="K17" s="426">
        <f>K15-K14</f>
        <v>0.4797063338416061</v>
      </c>
      <c r="L17" s="426">
        <f>(L15-L14)/L14*100</f>
        <v>-10.084925690021231</v>
      </c>
      <c r="M17" s="426">
        <f>M15-M14</f>
        <v>1.1080582472644096E-2</v>
      </c>
      <c r="N17" s="426">
        <f>(N15-N14)/N14*100</f>
        <v>-11.285038223516564</v>
      </c>
      <c r="O17" s="426">
        <f>O15-O14</f>
        <v>-0.14109812706738367</v>
      </c>
      <c r="P17" s="426">
        <f>(P15-P14)/P14*100</f>
        <v>-10.308548782789204</v>
      </c>
      <c r="Q17" s="429">
        <f>Q15-Q14</f>
        <v>0</v>
      </c>
      <c r="V17" s="365"/>
    </row>
    <row r="18" spans="1:22" s="367" customFormat="1" ht="18" customHeight="1" x14ac:dyDescent="0.25">
      <c r="A18" s="367" t="s">
        <v>89</v>
      </c>
      <c r="B18" s="335">
        <f>(B15-B9)/B9*100</f>
        <v>-57.503786314195239</v>
      </c>
      <c r="C18" s="335">
        <f>C15-C9</f>
        <v>5.5397541857278902</v>
      </c>
      <c r="D18" s="335">
        <f>(D15-D9)/D9*100</f>
        <v>-61.851754845468832</v>
      </c>
      <c r="E18" s="335">
        <f>E15-E9</f>
        <v>1.165712837537308</v>
      </c>
      <c r="F18" s="335">
        <f>(F15-F9)/F9*100</f>
        <v>-62.011112321603655</v>
      </c>
      <c r="G18" s="335">
        <f>G15-G9</f>
        <v>1.3243255451348723</v>
      </c>
      <c r="H18" s="335">
        <f>(H15-H9)/H9*100</f>
        <v>-65.621660135375848</v>
      </c>
      <c r="I18" s="335">
        <f>I15-I9</f>
        <v>-0.25622925207754754</v>
      </c>
      <c r="J18" s="335">
        <f>(J15-J9)/J9*100</f>
        <v>-67.958115183246065</v>
      </c>
      <c r="K18" s="335">
        <f>K15-K9</f>
        <v>-0.64382771391367033</v>
      </c>
      <c r="L18" s="335">
        <f>(L15-L9)/L9*100</f>
        <v>-68.049792531120332</v>
      </c>
      <c r="M18" s="335">
        <f>M15-M9</f>
        <v>-0.45958695147949769</v>
      </c>
      <c r="N18" s="335">
        <f>(N15-N9)/N9*100</f>
        <v>-76.816971080669717</v>
      </c>
      <c r="O18" s="335">
        <f>O15-O9</f>
        <v>-6.6701486509293595</v>
      </c>
      <c r="P18" s="335">
        <f>(P15-P9)/P9*100</f>
        <v>-64.753976788164195</v>
      </c>
      <c r="Q18" s="429">
        <f>Q15-Q9</f>
        <v>0</v>
      </c>
    </row>
    <row r="19" spans="1:22" s="367" customFormat="1" ht="6.75" customHeight="1" x14ac:dyDescent="0.25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46"/>
    </row>
  </sheetData>
  <mergeCells count="11">
    <mergeCell ref="B5:O5"/>
    <mergeCell ref="B4:O4"/>
    <mergeCell ref="P4:Q6"/>
    <mergeCell ref="A4:A7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T22"/>
  <sheetViews>
    <sheetView zoomScale="95" zoomScaleNormal="95" workbookViewId="0"/>
  </sheetViews>
  <sheetFormatPr defaultColWidth="8.85546875" defaultRowHeight="15" x14ac:dyDescent="0.25"/>
  <cols>
    <col min="1" max="1" width="23.7109375" style="365" customWidth="1"/>
    <col min="2" max="2" width="13.85546875" style="365" bestFit="1" customWidth="1"/>
    <col min="3" max="3" width="12.42578125" style="365" customWidth="1"/>
    <col min="4" max="4" width="8.85546875" style="365"/>
    <col min="5" max="5" width="12.85546875" style="365" customWidth="1"/>
    <col min="6" max="8" width="8.85546875" style="365"/>
    <col min="9" max="9" width="12.140625" style="365" customWidth="1"/>
    <col min="10" max="11" width="11.5703125" style="365" bestFit="1" customWidth="1"/>
    <col min="12" max="12" width="15.5703125" style="365" bestFit="1" customWidth="1"/>
    <col min="13" max="14" width="8.85546875" style="365"/>
    <col min="15" max="15" width="11.5703125" style="365" bestFit="1" customWidth="1"/>
    <col min="16" max="16" width="8.85546875" style="365"/>
    <col min="17" max="17" width="11.5703125" style="365" bestFit="1" customWidth="1"/>
    <col min="18" max="16384" width="8.85546875" style="365"/>
  </cols>
  <sheetData>
    <row r="1" spans="1:7" x14ac:dyDescent="0.25">
      <c r="A1" s="342" t="s">
        <v>552</v>
      </c>
      <c r="B1" s="342"/>
      <c r="C1" s="342"/>
      <c r="D1" s="342"/>
      <c r="E1" s="342"/>
      <c r="F1" s="342"/>
    </row>
    <row r="2" spans="1:7" x14ac:dyDescent="0.25">
      <c r="A2" s="357" t="s">
        <v>74</v>
      </c>
    </row>
    <row r="3" spans="1:7" x14ac:dyDescent="0.25">
      <c r="A3" s="423"/>
      <c r="B3" s="423"/>
      <c r="C3" s="423"/>
      <c r="D3" s="423"/>
      <c r="E3" s="423"/>
      <c r="F3" s="423"/>
    </row>
    <row r="4" spans="1:7" x14ac:dyDescent="0.25">
      <c r="A4" s="549" t="s">
        <v>182</v>
      </c>
      <c r="B4" s="518" t="s">
        <v>322</v>
      </c>
      <c r="C4" s="518"/>
      <c r="D4" s="518"/>
      <c r="E4" s="518"/>
      <c r="F4" s="529" t="s">
        <v>0</v>
      </c>
    </row>
    <row r="5" spans="1:7" x14ac:dyDescent="0.25">
      <c r="A5" s="550"/>
      <c r="B5" s="492" t="s">
        <v>310</v>
      </c>
      <c r="C5" s="492"/>
      <c r="D5" s="492"/>
      <c r="E5" s="492"/>
      <c r="F5" s="530"/>
    </row>
    <row r="6" spans="1:7" ht="18.75" customHeight="1" x14ac:dyDescent="0.25">
      <c r="A6" s="550"/>
      <c r="B6" s="518" t="s">
        <v>309</v>
      </c>
      <c r="C6" s="518"/>
      <c r="D6" s="532" t="s">
        <v>308</v>
      </c>
      <c r="E6" s="544" t="s">
        <v>307</v>
      </c>
      <c r="F6" s="530"/>
    </row>
    <row r="7" spans="1:7" x14ac:dyDescent="0.25">
      <c r="A7" s="551"/>
      <c r="B7" s="366" t="s">
        <v>306</v>
      </c>
      <c r="C7" s="366" t="s">
        <v>305</v>
      </c>
      <c r="D7" s="505"/>
      <c r="E7" s="503"/>
      <c r="F7" s="528"/>
    </row>
    <row r="8" spans="1:7" x14ac:dyDescent="0.25">
      <c r="A8" s="342"/>
      <c r="E8" s="342"/>
    </row>
    <row r="9" spans="1:7" x14ac:dyDescent="0.25">
      <c r="A9" s="352">
        <v>2013</v>
      </c>
      <c r="B9" s="372">
        <v>35285</v>
      </c>
      <c r="C9" s="372">
        <v>12846</v>
      </c>
      <c r="D9" s="359">
        <f>B9+C9</f>
        <v>48131</v>
      </c>
      <c r="E9" s="359">
        <v>5807</v>
      </c>
      <c r="F9" s="372">
        <f t="shared" ref="F9:F14" si="0">D9+E9</f>
        <v>53938</v>
      </c>
    </row>
    <row r="10" spans="1:7" x14ac:dyDescent="0.25">
      <c r="A10" s="352" t="s">
        <v>327</v>
      </c>
      <c r="B10" s="359">
        <v>29415</v>
      </c>
      <c r="C10" s="359">
        <v>10304</v>
      </c>
      <c r="D10" s="359">
        <v>39719</v>
      </c>
      <c r="E10" s="237">
        <v>4087</v>
      </c>
      <c r="F10" s="359">
        <v>43807</v>
      </c>
      <c r="G10" s="372"/>
    </row>
    <row r="11" spans="1:7" x14ac:dyDescent="0.25">
      <c r="A11" s="352">
        <v>2015</v>
      </c>
      <c r="B11" s="372">
        <v>23523</v>
      </c>
      <c r="C11" s="372">
        <v>8966</v>
      </c>
      <c r="D11" s="359">
        <f t="shared" ref="D11:D14" si="1">B11+C11</f>
        <v>32489</v>
      </c>
      <c r="E11" s="237">
        <v>2975</v>
      </c>
      <c r="F11" s="30">
        <f t="shared" si="0"/>
        <v>35464</v>
      </c>
    </row>
    <row r="12" spans="1:7" x14ac:dyDescent="0.25">
      <c r="A12" s="352">
        <v>2016</v>
      </c>
      <c r="B12" s="372">
        <v>18438</v>
      </c>
      <c r="C12" s="372">
        <v>7623</v>
      </c>
      <c r="D12" s="359">
        <f t="shared" si="1"/>
        <v>26061</v>
      </c>
      <c r="E12" s="359">
        <v>2184</v>
      </c>
      <c r="F12" s="30">
        <f t="shared" si="0"/>
        <v>28245</v>
      </c>
    </row>
    <row r="13" spans="1:7" x14ac:dyDescent="0.25">
      <c r="A13" s="352">
        <v>2017</v>
      </c>
      <c r="B13" s="372">
        <v>15433</v>
      </c>
      <c r="C13" s="372">
        <v>7155</v>
      </c>
      <c r="D13" s="359">
        <f t="shared" si="1"/>
        <v>22588</v>
      </c>
      <c r="E13" s="359">
        <v>1901</v>
      </c>
      <c r="F13" s="30">
        <f t="shared" si="0"/>
        <v>24489</v>
      </c>
    </row>
    <row r="14" spans="1:7" x14ac:dyDescent="0.25">
      <c r="A14" s="352">
        <v>2018</v>
      </c>
      <c r="B14" s="372">
        <v>14271</v>
      </c>
      <c r="C14" s="372">
        <v>5533</v>
      </c>
      <c r="D14" s="359">
        <f t="shared" si="1"/>
        <v>19804</v>
      </c>
      <c r="E14" s="359">
        <v>1392</v>
      </c>
      <c r="F14" s="372">
        <f t="shared" si="0"/>
        <v>21196</v>
      </c>
    </row>
    <row r="15" spans="1:7" x14ac:dyDescent="0.25">
      <c r="A15" s="352">
        <v>2019</v>
      </c>
      <c r="B15" s="372">
        <v>12819</v>
      </c>
      <c r="C15" s="372">
        <v>5046</v>
      </c>
      <c r="D15" s="359">
        <v>17865</v>
      </c>
      <c r="E15" s="359">
        <v>1146</v>
      </c>
      <c r="F15" s="372">
        <v>19011</v>
      </c>
    </row>
    <row r="16" spans="1:7" x14ac:dyDescent="0.25">
      <c r="A16" s="352"/>
      <c r="B16" s="372"/>
      <c r="C16" s="372"/>
      <c r="D16" s="359"/>
      <c r="E16" s="359"/>
      <c r="F16" s="372"/>
    </row>
    <row r="17" spans="1:20" x14ac:dyDescent="0.25">
      <c r="A17" s="352" t="s">
        <v>328</v>
      </c>
      <c r="B17" s="335">
        <f>(B15-B14)/B14*100</f>
        <v>-10.174479714105528</v>
      </c>
      <c r="C17" s="335">
        <f t="shared" ref="C17:F17" si="2">(C15-C14)/C14*100</f>
        <v>-8.801735044279777</v>
      </c>
      <c r="D17" s="335">
        <f t="shared" si="2"/>
        <v>-9.7909513229650571</v>
      </c>
      <c r="E17" s="335">
        <f t="shared" si="2"/>
        <v>-17.672413793103448</v>
      </c>
      <c r="F17" s="335">
        <f t="shared" si="2"/>
        <v>-10.308548782789204</v>
      </c>
    </row>
    <row r="18" spans="1:20" x14ac:dyDescent="0.25">
      <c r="A18" s="352" t="s">
        <v>329</v>
      </c>
      <c r="B18" s="335">
        <f>(B15-B9)/B9*100</f>
        <v>-63.670114779651414</v>
      </c>
      <c r="C18" s="335">
        <f t="shared" ref="C18:F18" si="3">(C15-C9)/C9*100</f>
        <v>-60.719290051377861</v>
      </c>
      <c r="D18" s="335">
        <f t="shared" si="3"/>
        <v>-62.882549708088341</v>
      </c>
      <c r="E18" s="335">
        <f t="shared" si="3"/>
        <v>-80.26519717582228</v>
      </c>
      <c r="F18" s="335">
        <f t="shared" si="3"/>
        <v>-64.753976788164195</v>
      </c>
    </row>
    <row r="19" spans="1:20" s="367" customFormat="1" ht="6.75" customHeight="1" x14ac:dyDescent="0.25">
      <c r="A19" s="414"/>
      <c r="B19" s="366"/>
      <c r="C19" s="366"/>
      <c r="D19" s="346"/>
      <c r="E19" s="346"/>
      <c r="F19" s="366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</row>
    <row r="20" spans="1:20" s="367" customFormat="1" ht="6.75" customHeight="1" x14ac:dyDescent="0.25">
      <c r="A20" s="413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</row>
    <row r="21" spans="1:20" s="345" customFormat="1" ht="18" customHeight="1" x14ac:dyDescent="0.25">
      <c r="A21" s="345" t="s">
        <v>330</v>
      </c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</row>
    <row r="22" spans="1:20" s="367" customFormat="1" ht="6.75" customHeight="1" x14ac:dyDescent="0.25">
      <c r="A22" s="413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</row>
  </sheetData>
  <mergeCells count="7">
    <mergeCell ref="A4:A7"/>
    <mergeCell ref="B4:E4"/>
    <mergeCell ref="F4:F7"/>
    <mergeCell ref="B5:E5"/>
    <mergeCell ref="B6:C6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19"/>
  <sheetViews>
    <sheetView zoomScale="98" zoomScaleNormal="98" workbookViewId="0"/>
  </sheetViews>
  <sheetFormatPr defaultColWidth="8.85546875" defaultRowHeight="15" x14ac:dyDescent="0.25"/>
  <cols>
    <col min="1" max="1" width="19.28515625" style="365" customWidth="1"/>
    <col min="2" max="2" width="14.7109375" style="365" customWidth="1"/>
    <col min="3" max="3" width="17.42578125" style="365" customWidth="1"/>
    <col min="4" max="4" width="8.85546875" style="365"/>
    <col min="5" max="5" width="16.85546875" style="365" customWidth="1"/>
    <col min="6" max="16384" width="8.85546875" style="365"/>
  </cols>
  <sheetData>
    <row r="1" spans="1:6" x14ac:dyDescent="0.25">
      <c r="A1" s="342" t="s">
        <v>553</v>
      </c>
      <c r="B1" s="367"/>
      <c r="C1" s="367"/>
      <c r="D1" s="367"/>
      <c r="E1" s="367"/>
      <c r="F1" s="367"/>
    </row>
    <row r="2" spans="1:6" x14ac:dyDescent="0.25">
      <c r="A2" s="185" t="s">
        <v>314</v>
      </c>
      <c r="B2" s="367"/>
      <c r="C2" s="367"/>
      <c r="D2" s="367"/>
      <c r="E2" s="367"/>
      <c r="F2" s="367"/>
    </row>
    <row r="4" spans="1:6" x14ac:dyDescent="0.25">
      <c r="A4" s="556" t="s">
        <v>182</v>
      </c>
      <c r="B4" s="518" t="s">
        <v>322</v>
      </c>
      <c r="C4" s="518"/>
      <c r="D4" s="518"/>
      <c r="E4" s="518"/>
      <c r="F4" s="529" t="s">
        <v>0</v>
      </c>
    </row>
    <row r="5" spans="1:6" x14ac:dyDescent="0.25">
      <c r="A5" s="557"/>
      <c r="B5" s="492" t="s">
        <v>310</v>
      </c>
      <c r="C5" s="492"/>
      <c r="D5" s="492"/>
      <c r="E5" s="492"/>
      <c r="F5" s="530"/>
    </row>
    <row r="6" spans="1:6" ht="15" customHeight="1" x14ac:dyDescent="0.25">
      <c r="A6" s="557"/>
      <c r="B6" s="518" t="s">
        <v>309</v>
      </c>
      <c r="C6" s="518"/>
      <c r="D6" s="504" t="s">
        <v>308</v>
      </c>
      <c r="E6" s="490" t="s">
        <v>307</v>
      </c>
      <c r="F6" s="530"/>
    </row>
    <row r="7" spans="1:6" x14ac:dyDescent="0.25">
      <c r="A7" s="558"/>
      <c r="B7" s="366" t="s">
        <v>306</v>
      </c>
      <c r="C7" s="366" t="s">
        <v>305</v>
      </c>
      <c r="D7" s="505"/>
      <c r="E7" s="491"/>
      <c r="F7" s="528"/>
    </row>
    <row r="8" spans="1:6" x14ac:dyDescent="0.25">
      <c r="A8" s="342"/>
      <c r="B8" s="342"/>
      <c r="C8" s="342"/>
      <c r="D8" s="342"/>
      <c r="E8" s="342"/>
      <c r="F8" s="427"/>
    </row>
    <row r="9" spans="1:6" x14ac:dyDescent="0.25">
      <c r="A9" s="352">
        <v>2013</v>
      </c>
      <c r="B9" s="322">
        <f>'Tav45'!B9/'Tav45'!$D9*100</f>
        <v>73.310340528973001</v>
      </c>
      <c r="C9" s="322">
        <f>'Tav45'!C9/'Tav45'!$D9*100</f>
        <v>26.689659471026989</v>
      </c>
      <c r="D9" s="322">
        <f>'Tav45'!D9/'Tav45'!$D9*100</f>
        <v>100</v>
      </c>
      <c r="E9" s="322">
        <f>'Tav45'!E9/'Tav45'!$F9*100</f>
        <v>10.766064740998925</v>
      </c>
      <c r="F9" s="322">
        <f>'Tav45'!F9/'Tav45'!$F9*100</f>
        <v>100</v>
      </c>
    </row>
    <row r="10" spans="1:6" x14ac:dyDescent="0.25">
      <c r="A10" s="352">
        <v>2014</v>
      </c>
      <c r="B10" s="322">
        <f>'Tav45'!B10/'Tav45'!$D10*100</f>
        <v>74.057755734031574</v>
      </c>
      <c r="C10" s="322">
        <f>'Tav45'!C10/'Tav45'!$D10*100</f>
        <v>25.942244265968426</v>
      </c>
      <c r="D10" s="322">
        <f>'Tav45'!D10/'Tav45'!$D10*100</f>
        <v>100</v>
      </c>
      <c r="E10" s="322">
        <f>'Tav45'!E10/'Tav45'!$F10*100</f>
        <v>9.3295592028671219</v>
      </c>
      <c r="F10" s="322">
        <f>'Tav45'!F10/'Tav45'!$F10*100</f>
        <v>100</v>
      </c>
    </row>
    <row r="11" spans="1:6" x14ac:dyDescent="0.25">
      <c r="A11" s="348">
        <v>2015</v>
      </c>
      <c r="B11" s="322">
        <f>'Tav45'!B11/'Tav45'!$D11*100</f>
        <v>72.402967158115047</v>
      </c>
      <c r="C11" s="322">
        <f>'Tav45'!C11/'Tav45'!$D11*100</f>
        <v>27.597032841884943</v>
      </c>
      <c r="D11" s="322">
        <f>'Tav45'!D11/'Tav45'!$D11*100</f>
        <v>100</v>
      </c>
      <c r="E11" s="322">
        <f>'Tav45'!E11/'Tav45'!$F11*100</f>
        <v>8.3887886307241146</v>
      </c>
      <c r="F11" s="322">
        <f>'Tav45'!F11/'Tav45'!$F11*100</f>
        <v>100</v>
      </c>
    </row>
    <row r="12" spans="1:6" x14ac:dyDescent="0.25">
      <c r="A12" s="348">
        <v>2016</v>
      </c>
      <c r="B12" s="322">
        <f>'Tav45'!B12/'Tav45'!$D12*100</f>
        <v>70.749395648670429</v>
      </c>
      <c r="C12" s="322">
        <f>'Tav45'!C12/'Tav45'!$D12*100</f>
        <v>29.250604351329574</v>
      </c>
      <c r="D12" s="322">
        <f>'Tav45'!D12/'Tav45'!$D12*100</f>
        <v>100</v>
      </c>
      <c r="E12" s="322">
        <f>'Tav45'!E12/'Tav45'!$F12*100</f>
        <v>7.7323420074349443</v>
      </c>
      <c r="F12" s="322">
        <f>'Tav45'!F12/'Tav45'!$F12*100</f>
        <v>100</v>
      </c>
    </row>
    <row r="13" spans="1:6" x14ac:dyDescent="0.25">
      <c r="A13" s="348">
        <v>2017</v>
      </c>
      <c r="B13" s="322">
        <f>'Tav45'!B13/'Tav45'!$D13*100</f>
        <v>68.323888790508235</v>
      </c>
      <c r="C13" s="322">
        <f>'Tav45'!C13/'Tav45'!$D13*100</f>
        <v>31.676111209491765</v>
      </c>
      <c r="D13" s="322">
        <f>'Tav45'!D13/'Tav45'!$D13*100</f>
        <v>100</v>
      </c>
      <c r="E13" s="322">
        <f>'Tav45'!E13/'Tav45'!$F13*100</f>
        <v>7.7626689534076521</v>
      </c>
      <c r="F13" s="322">
        <f>'Tav45'!F13/'Tav45'!$F13*100</f>
        <v>100</v>
      </c>
    </row>
    <row r="14" spans="1:6" x14ac:dyDescent="0.25">
      <c r="A14" s="348">
        <v>2018</v>
      </c>
      <c r="B14" s="322">
        <f>'Tav45'!B14/'Tav45'!$D14*100</f>
        <v>72.061199757624735</v>
      </c>
      <c r="C14" s="322">
        <f>'Tav45'!C14/'Tav45'!$D14*100</f>
        <v>27.938800242375279</v>
      </c>
      <c r="D14" s="322">
        <f>'Tav45'!D14/'Tav45'!$D14*100</f>
        <v>100</v>
      </c>
      <c r="E14" s="322">
        <f>'Tav45'!E14/'Tav45'!$F14*100</f>
        <v>6.5672768446876768</v>
      </c>
      <c r="F14" s="322">
        <f>'Tav45'!F14/'Tav45'!$F14*100</f>
        <v>100</v>
      </c>
    </row>
    <row r="15" spans="1:6" x14ac:dyDescent="0.25">
      <c r="A15" s="348">
        <v>2019</v>
      </c>
      <c r="B15" s="322">
        <f>'Tav45'!B15/'Tav45'!$D15*100</f>
        <v>71.754827875734676</v>
      </c>
      <c r="C15" s="322">
        <f>'Tav45'!C15/'Tav45'!$D15*100</f>
        <v>28.245172124265324</v>
      </c>
      <c r="D15" s="322">
        <f>'Tav45'!D15/'Tav45'!$D15*100</f>
        <v>100</v>
      </c>
      <c r="E15" s="322">
        <f>'Tav45'!E15/'Tav45'!$F15*100</f>
        <v>6.0280890011046235</v>
      </c>
      <c r="F15" s="322">
        <f>'Tav45'!F15/'Tav45'!$F15*100</f>
        <v>100</v>
      </c>
    </row>
    <row r="16" spans="1:6" ht="12.75" customHeight="1" x14ac:dyDescent="0.25">
      <c r="A16" s="348"/>
      <c r="B16" s="429"/>
      <c r="C16" s="429"/>
      <c r="D16" s="429"/>
      <c r="E16" s="429"/>
      <c r="F16" s="429"/>
    </row>
    <row r="17" spans="1:6" ht="37.5" customHeight="1" x14ac:dyDescent="0.25">
      <c r="A17" s="424" t="s">
        <v>93</v>
      </c>
      <c r="B17" s="375">
        <f>B15-B14</f>
        <v>-0.30637188189005826</v>
      </c>
      <c r="C17" s="375">
        <f>C15-C14</f>
        <v>0.30637188189004405</v>
      </c>
      <c r="D17" s="375">
        <f>D15-D14</f>
        <v>0</v>
      </c>
      <c r="E17" s="375">
        <f>E15-E14</f>
        <v>-0.53918784358305327</v>
      </c>
      <c r="F17" s="375">
        <f>F15-F14</f>
        <v>0</v>
      </c>
    </row>
    <row r="18" spans="1:6" ht="37.5" customHeight="1" x14ac:dyDescent="0.25">
      <c r="A18" s="424" t="s">
        <v>94</v>
      </c>
      <c r="B18" s="375">
        <f>B15-B9</f>
        <v>-1.5555126532383241</v>
      </c>
      <c r="C18" s="375">
        <f>C15-C9</f>
        <v>1.5555126532383348</v>
      </c>
      <c r="D18" s="375">
        <f>D15-D9</f>
        <v>0</v>
      </c>
      <c r="E18" s="375">
        <f>E15-E9</f>
        <v>-4.737975739894301</v>
      </c>
      <c r="F18" s="375">
        <f>F15-F9</f>
        <v>0</v>
      </c>
    </row>
    <row r="19" spans="1:6" x14ac:dyDescent="0.25">
      <c r="A19" s="366"/>
      <c r="B19" s="366"/>
      <c r="C19" s="366"/>
      <c r="D19" s="366"/>
      <c r="E19" s="366"/>
      <c r="F19" s="366"/>
    </row>
  </sheetData>
  <mergeCells count="7">
    <mergeCell ref="F4:F7"/>
    <mergeCell ref="B4:E4"/>
    <mergeCell ref="A4:A7"/>
    <mergeCell ref="B5:E5"/>
    <mergeCell ref="B6:C6"/>
    <mergeCell ref="D6:D7"/>
    <mergeCell ref="E6:E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20"/>
  <sheetViews>
    <sheetView zoomScaleNormal="100" workbookViewId="0">
      <selection activeCell="N4" sqref="N4"/>
    </sheetView>
  </sheetViews>
  <sheetFormatPr defaultColWidth="8.85546875" defaultRowHeight="15" x14ac:dyDescent="0.25"/>
  <cols>
    <col min="1" max="1" width="13.7109375" style="365" customWidth="1"/>
    <col min="2" max="2" width="9.7109375" style="365" bestFit="1" customWidth="1"/>
    <col min="3" max="3" width="9.7109375" style="365" customWidth="1"/>
    <col min="4" max="4" width="9.7109375" style="365" bestFit="1" customWidth="1"/>
    <col min="5" max="5" width="9.7109375" style="365" customWidth="1"/>
    <col min="6" max="6" width="10.85546875" style="365" bestFit="1" customWidth="1"/>
    <col min="7" max="7" width="10.85546875" style="365" customWidth="1"/>
    <col min="8" max="8" width="9.7109375" style="365" bestFit="1" customWidth="1"/>
    <col min="9" max="9" width="9.7109375" style="365" customWidth="1"/>
    <col min="10" max="10" width="10" style="365" bestFit="1" customWidth="1"/>
    <col min="11" max="11" width="9.42578125" style="365" bestFit="1" customWidth="1"/>
    <col min="12" max="13" width="8.85546875" style="365"/>
    <col min="14" max="14" width="11.85546875" style="365" bestFit="1" customWidth="1"/>
    <col min="15" max="15" width="11.140625" style="365" bestFit="1" customWidth="1"/>
    <col min="16" max="16" width="12.28515625" style="365" bestFit="1" customWidth="1"/>
    <col min="17" max="16384" width="8.85546875" style="365"/>
  </cols>
  <sheetData>
    <row r="1" spans="1:11" x14ac:dyDescent="0.25">
      <c r="A1" s="365" t="s">
        <v>574</v>
      </c>
    </row>
    <row r="2" spans="1:11" x14ac:dyDescent="0.25">
      <c r="A2" s="357" t="s">
        <v>181</v>
      </c>
    </row>
    <row r="3" spans="1:11" s="342" customFormat="1" x14ac:dyDescent="0.25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</row>
    <row r="4" spans="1:11" x14ac:dyDescent="0.25">
      <c r="A4" s="504" t="s">
        <v>182</v>
      </c>
      <c r="B4" s="492" t="s">
        <v>322</v>
      </c>
      <c r="C4" s="492"/>
      <c r="D4" s="492"/>
      <c r="E4" s="492"/>
      <c r="F4" s="492"/>
      <c r="G4" s="492"/>
      <c r="H4" s="492"/>
      <c r="I4" s="492"/>
      <c r="J4" s="504" t="s">
        <v>29</v>
      </c>
      <c r="K4" s="504"/>
    </row>
    <row r="5" spans="1:11" x14ac:dyDescent="0.25">
      <c r="A5" s="532"/>
      <c r="B5" s="492" t="s">
        <v>319</v>
      </c>
      <c r="C5" s="492"/>
      <c r="D5" s="492"/>
      <c r="E5" s="492"/>
      <c r="F5" s="492"/>
      <c r="G5" s="492"/>
      <c r="H5" s="492"/>
      <c r="I5" s="492"/>
      <c r="J5" s="532"/>
      <c r="K5" s="532"/>
    </row>
    <row r="6" spans="1:11" ht="50.25" customHeight="1" x14ac:dyDescent="0.25">
      <c r="A6" s="532"/>
      <c r="B6" s="506" t="s">
        <v>337</v>
      </c>
      <c r="C6" s="506"/>
      <c r="D6" s="506" t="s">
        <v>336</v>
      </c>
      <c r="E6" s="506"/>
      <c r="F6" s="506" t="s">
        <v>335</v>
      </c>
      <c r="G6" s="506"/>
      <c r="H6" s="525" t="s">
        <v>334</v>
      </c>
      <c r="I6" s="525"/>
      <c r="J6" s="505"/>
      <c r="K6" s="505"/>
    </row>
    <row r="7" spans="1:11" x14ac:dyDescent="0.25">
      <c r="A7" s="505"/>
      <c r="B7" s="295" t="s">
        <v>281</v>
      </c>
      <c r="C7" s="295" t="s">
        <v>186</v>
      </c>
      <c r="D7" s="295" t="s">
        <v>185</v>
      </c>
      <c r="E7" s="295" t="s">
        <v>186</v>
      </c>
      <c r="F7" s="295" t="s">
        <v>185</v>
      </c>
      <c r="G7" s="295" t="s">
        <v>186</v>
      </c>
      <c r="H7" s="323" t="s">
        <v>185</v>
      </c>
      <c r="I7" s="323" t="s">
        <v>186</v>
      </c>
      <c r="J7" s="298" t="s">
        <v>185</v>
      </c>
      <c r="K7" s="298" t="s">
        <v>186</v>
      </c>
    </row>
    <row r="9" spans="1:11" x14ac:dyDescent="0.25">
      <c r="A9" s="365">
        <v>2013</v>
      </c>
      <c r="B9" s="372">
        <v>14526</v>
      </c>
      <c r="C9" s="375">
        <f t="shared" ref="C9:C15" si="0">B9/$F9*100</f>
        <v>28.556824660388859</v>
      </c>
      <c r="D9" s="372">
        <v>36341</v>
      </c>
      <c r="E9" s="375">
        <f t="shared" ref="E9:E15" si="1">D9/$F9*100</f>
        <v>71.443175339611145</v>
      </c>
      <c r="F9" s="372">
        <f t="shared" ref="F9:F15" si="2">B9+D9</f>
        <v>50867</v>
      </c>
      <c r="G9" s="375">
        <f t="shared" ref="G9:G15" si="3">F9/$F9*100</f>
        <v>100</v>
      </c>
      <c r="H9" s="372">
        <v>3071</v>
      </c>
      <c r="I9" s="335">
        <f>H9/$J9*100</f>
        <v>5.6935741036004304</v>
      </c>
      <c r="J9" s="372">
        <f t="shared" ref="J9:J15" si="4">B9+D9+H9</f>
        <v>53938</v>
      </c>
      <c r="K9" s="375">
        <f t="shared" ref="K9:K15" si="5">J9/$J9*100</f>
        <v>100</v>
      </c>
    </row>
    <row r="10" spans="1:11" ht="15" customHeight="1" x14ac:dyDescent="0.25">
      <c r="A10" s="365">
        <v>2014</v>
      </c>
      <c r="B10" s="372">
        <v>12469</v>
      </c>
      <c r="C10" s="375">
        <f t="shared" si="0"/>
        <v>29.77671641791045</v>
      </c>
      <c r="D10" s="372">
        <v>29406</v>
      </c>
      <c r="E10" s="375">
        <f t="shared" si="1"/>
        <v>70.22328358208955</v>
      </c>
      <c r="F10" s="372">
        <f t="shared" si="2"/>
        <v>41875</v>
      </c>
      <c r="G10" s="375">
        <f t="shared" si="3"/>
        <v>100</v>
      </c>
      <c r="H10" s="372">
        <v>1932</v>
      </c>
      <c r="I10" s="335">
        <f t="shared" ref="I10:I15" si="6">H10/J10*100</f>
        <v>4.4102540689844085</v>
      </c>
      <c r="J10" s="372">
        <f t="shared" si="4"/>
        <v>43807</v>
      </c>
      <c r="K10" s="375">
        <f t="shared" si="5"/>
        <v>100</v>
      </c>
    </row>
    <row r="11" spans="1:11" x14ac:dyDescent="0.25">
      <c r="A11" s="365">
        <v>2015</v>
      </c>
      <c r="B11" s="372">
        <v>10556</v>
      </c>
      <c r="C11" s="375">
        <f t="shared" si="0"/>
        <v>31.124871001031991</v>
      </c>
      <c r="D11" s="372">
        <v>23359</v>
      </c>
      <c r="E11" s="375">
        <f t="shared" si="1"/>
        <v>68.875128998968009</v>
      </c>
      <c r="F11" s="372">
        <f t="shared" si="2"/>
        <v>33915</v>
      </c>
      <c r="G11" s="375">
        <f t="shared" si="3"/>
        <v>100</v>
      </c>
      <c r="H11" s="372">
        <v>1549</v>
      </c>
      <c r="I11" s="335">
        <f t="shared" si="6"/>
        <v>4.3678096097450938</v>
      </c>
      <c r="J11" s="372">
        <f t="shared" si="4"/>
        <v>35464</v>
      </c>
      <c r="K11" s="375">
        <f t="shared" si="5"/>
        <v>100</v>
      </c>
    </row>
    <row r="12" spans="1:11" x14ac:dyDescent="0.25">
      <c r="A12" s="365">
        <v>2016</v>
      </c>
      <c r="B12" s="372">
        <v>8893</v>
      </c>
      <c r="C12" s="375">
        <f t="shared" si="0"/>
        <v>32.998144712430424</v>
      </c>
      <c r="D12" s="372">
        <v>18057</v>
      </c>
      <c r="E12" s="375">
        <f t="shared" si="1"/>
        <v>67.001855287569583</v>
      </c>
      <c r="F12" s="372">
        <f t="shared" si="2"/>
        <v>26950</v>
      </c>
      <c r="G12" s="375">
        <f t="shared" si="3"/>
        <v>100</v>
      </c>
      <c r="H12" s="372">
        <v>1295</v>
      </c>
      <c r="I12" s="335">
        <f t="shared" si="6"/>
        <v>4.5848822800495661</v>
      </c>
      <c r="J12" s="372">
        <f t="shared" si="4"/>
        <v>28245</v>
      </c>
      <c r="K12" s="375">
        <f t="shared" si="5"/>
        <v>100</v>
      </c>
    </row>
    <row r="13" spans="1:11" x14ac:dyDescent="0.25">
      <c r="A13" s="365">
        <v>2017</v>
      </c>
      <c r="B13" s="372">
        <v>7906</v>
      </c>
      <c r="C13" s="375">
        <f t="shared" si="0"/>
        <v>33.948814840261079</v>
      </c>
      <c r="D13" s="372">
        <v>15382</v>
      </c>
      <c r="E13" s="375">
        <f t="shared" si="1"/>
        <v>66.051185159738921</v>
      </c>
      <c r="F13" s="372">
        <f t="shared" si="2"/>
        <v>23288</v>
      </c>
      <c r="G13" s="375">
        <f t="shared" si="3"/>
        <v>100</v>
      </c>
      <c r="H13" s="372">
        <v>1201</v>
      </c>
      <c r="I13" s="335">
        <f t="shared" si="6"/>
        <v>4.904242721221773</v>
      </c>
      <c r="J13" s="372">
        <f t="shared" si="4"/>
        <v>24489</v>
      </c>
      <c r="K13" s="375">
        <f t="shared" si="5"/>
        <v>100</v>
      </c>
    </row>
    <row r="14" spans="1:11" x14ac:dyDescent="0.25">
      <c r="A14" s="367">
        <v>2018</v>
      </c>
      <c r="B14" s="372">
        <v>6917</v>
      </c>
      <c r="C14" s="375">
        <f t="shared" si="0"/>
        <v>34.64562985224142</v>
      </c>
      <c r="D14" s="372">
        <v>13048</v>
      </c>
      <c r="E14" s="375">
        <f t="shared" si="1"/>
        <v>65.354370147758573</v>
      </c>
      <c r="F14" s="372">
        <f t="shared" si="2"/>
        <v>19965</v>
      </c>
      <c r="G14" s="355">
        <f t="shared" si="3"/>
        <v>100</v>
      </c>
      <c r="H14" s="372">
        <v>1231</v>
      </c>
      <c r="I14" s="335">
        <f t="shared" si="6"/>
        <v>5.8076995659558408</v>
      </c>
      <c r="J14" s="372">
        <f t="shared" si="4"/>
        <v>21196</v>
      </c>
      <c r="K14" s="375">
        <f t="shared" si="5"/>
        <v>100</v>
      </c>
    </row>
    <row r="15" spans="1:11" x14ac:dyDescent="0.25">
      <c r="A15" s="345">
        <v>2019</v>
      </c>
      <c r="B15" s="372">
        <v>6173</v>
      </c>
      <c r="C15" s="375">
        <f t="shared" si="0"/>
        <v>34.462929879410453</v>
      </c>
      <c r="D15" s="372">
        <v>11739</v>
      </c>
      <c r="E15" s="375">
        <f t="shared" si="1"/>
        <v>65.537070120589547</v>
      </c>
      <c r="F15" s="372">
        <f t="shared" si="2"/>
        <v>17912</v>
      </c>
      <c r="G15" s="355">
        <f t="shared" si="3"/>
        <v>100</v>
      </c>
      <c r="H15" s="372">
        <v>1099</v>
      </c>
      <c r="I15" s="335">
        <f t="shared" si="6"/>
        <v>5.7808637104834038</v>
      </c>
      <c r="J15" s="372">
        <f t="shared" si="4"/>
        <v>19011</v>
      </c>
      <c r="K15" s="375">
        <f t="shared" si="5"/>
        <v>100</v>
      </c>
    </row>
    <row r="16" spans="1:11" x14ac:dyDescent="0.25">
      <c r="A16" s="367"/>
      <c r="B16" s="367"/>
      <c r="C16" s="367"/>
      <c r="D16" s="430"/>
      <c r="E16" s="430"/>
      <c r="F16" s="367"/>
      <c r="G16" s="367"/>
      <c r="H16" s="430"/>
      <c r="I16" s="430"/>
      <c r="J16" s="367"/>
    </row>
    <row r="17" spans="1:12" x14ac:dyDescent="0.25">
      <c r="A17" s="367" t="s">
        <v>317</v>
      </c>
      <c r="B17" s="426">
        <f>(B15-B14)/B14*100</f>
        <v>-10.756108139366779</v>
      </c>
      <c r="C17" s="426">
        <f>C15-C14</f>
        <v>-0.18269997283096728</v>
      </c>
      <c r="D17" s="426">
        <f>(D15-D14)/D14*100</f>
        <v>-10.032188841201716</v>
      </c>
      <c r="E17" s="426">
        <f>E15-E14</f>
        <v>0.18269997283097439</v>
      </c>
      <c r="F17" s="426">
        <f>(F15-F14)/F14*100</f>
        <v>-10.282995241672928</v>
      </c>
      <c r="G17" s="426">
        <f>G15-G14</f>
        <v>0</v>
      </c>
      <c r="H17" s="426">
        <f>(H15-H14)/H14*100</f>
        <v>-10.722989439480097</v>
      </c>
      <c r="I17" s="426">
        <f>I15-I14</f>
        <v>-2.6835855472437053E-2</v>
      </c>
      <c r="J17" s="426">
        <f>(J15-J14)/J14*100</f>
        <v>-10.308548782789204</v>
      </c>
      <c r="K17" s="426">
        <f>K15-K14</f>
        <v>0</v>
      </c>
      <c r="L17" s="426"/>
    </row>
    <row r="18" spans="1:12" x14ac:dyDescent="0.25">
      <c r="A18" s="367" t="s">
        <v>316</v>
      </c>
      <c r="B18" s="426">
        <f>(B15-B9)/B9*100</f>
        <v>-57.503786314195239</v>
      </c>
      <c r="C18" s="426">
        <f>C15-C9</f>
        <v>5.9061052190215939</v>
      </c>
      <c r="D18" s="426">
        <f>(D15-D9)/D9*100</f>
        <v>-67.697641782009299</v>
      </c>
      <c r="E18" s="426">
        <f>E15-E9</f>
        <v>-5.9061052190215975</v>
      </c>
      <c r="F18" s="426">
        <f>(F15-F9)/F9*100</f>
        <v>-64.786600349932172</v>
      </c>
      <c r="G18" s="426">
        <f>G15-G9</f>
        <v>0</v>
      </c>
      <c r="H18" s="426">
        <f>(H15-H9)/H9*100</f>
        <v>-64.213611201562998</v>
      </c>
      <c r="I18" s="426">
        <f>I15-I9</f>
        <v>8.7289606882973381E-2</v>
      </c>
      <c r="J18" s="426">
        <f>(J15-J9)/J9*100</f>
        <v>-64.753976788164195</v>
      </c>
      <c r="K18" s="426">
        <f>K15-K9</f>
        <v>0</v>
      </c>
      <c r="L18" s="426"/>
    </row>
    <row r="19" spans="1:12" x14ac:dyDescent="0.25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7"/>
    </row>
    <row r="20" spans="1:12" x14ac:dyDescent="0.25">
      <c r="A20" s="367"/>
      <c r="J20" s="367"/>
      <c r="K20" s="367"/>
      <c r="L20" s="367"/>
    </row>
  </sheetData>
  <mergeCells count="8">
    <mergeCell ref="J4:K6"/>
    <mergeCell ref="B4:I4"/>
    <mergeCell ref="B5:I5"/>
    <mergeCell ref="A4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V44"/>
  <sheetViews>
    <sheetView topLeftCell="P20" zoomScale="96" zoomScaleNormal="96" workbookViewId="0"/>
  </sheetViews>
  <sheetFormatPr defaultColWidth="8.85546875" defaultRowHeight="15" x14ac:dyDescent="0.25"/>
  <cols>
    <col min="1" max="1" width="27.140625" style="27" customWidth="1"/>
    <col min="2" max="2" width="0.85546875" style="27" customWidth="1"/>
    <col min="3" max="3" width="12.28515625" style="27" customWidth="1"/>
    <col min="4" max="4" width="9.7109375" style="27" customWidth="1"/>
    <col min="5" max="5" width="10.85546875" style="27" customWidth="1"/>
    <col min="6" max="6" width="0.85546875" style="27" customWidth="1"/>
    <col min="7" max="7" width="9.7109375" style="27" customWidth="1"/>
    <col min="8" max="8" width="8.85546875" style="27"/>
    <col min="9" max="9" width="9.85546875" style="27" customWidth="1"/>
    <col min="10" max="10" width="0.85546875" style="27" customWidth="1"/>
    <col min="11" max="12" width="8.85546875" style="27"/>
    <col min="13" max="13" width="9.85546875" style="27" customWidth="1"/>
    <col min="14" max="14" width="0.85546875" style="27" customWidth="1"/>
    <col min="15" max="16" width="8.85546875" style="27"/>
    <col min="17" max="17" width="10.28515625" style="27" customWidth="1"/>
    <col min="18" max="18" width="0.85546875" style="27" customWidth="1"/>
    <col min="19" max="21" width="8.85546875" style="27"/>
    <col min="22" max="22" width="0.85546875" style="27" customWidth="1"/>
    <col min="23" max="24" width="12.85546875" style="27" customWidth="1"/>
    <col min="25" max="25" width="8.85546875" style="27"/>
    <col min="26" max="26" width="0.85546875" style="27" customWidth="1"/>
    <col min="27" max="29" width="8.85546875" style="27"/>
    <col min="30" max="30" width="0.85546875" style="27" customWidth="1"/>
    <col min="31" max="31" width="10.5703125" style="27" customWidth="1"/>
    <col min="32" max="32" width="8.42578125" style="27" customWidth="1"/>
    <col min="33" max="33" width="10" style="27" customWidth="1"/>
    <col min="34" max="34" width="0.85546875" style="27" customWidth="1"/>
    <col min="35" max="37" width="8.85546875" style="27"/>
    <col min="48" max="16384" width="8.85546875" style="27"/>
  </cols>
  <sheetData>
    <row r="1" spans="1:37" x14ac:dyDescent="0.25">
      <c r="A1" s="27" t="s">
        <v>554</v>
      </c>
    </row>
    <row r="2" spans="1:37" s="7" customFormat="1" x14ac:dyDescent="0.25">
      <c r="A2" s="185" t="s">
        <v>126</v>
      </c>
    </row>
    <row r="3" spans="1:37" s="7" customForma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15" customHeight="1" x14ac:dyDescent="0.25">
      <c r="A4" s="559" t="s">
        <v>42</v>
      </c>
      <c r="B4" s="19"/>
      <c r="C4" s="492" t="s">
        <v>45</v>
      </c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E4" s="490" t="s">
        <v>76</v>
      </c>
      <c r="AF4" s="490"/>
      <c r="AG4" s="490"/>
      <c r="AI4" s="490" t="s">
        <v>75</v>
      </c>
      <c r="AJ4" s="490"/>
      <c r="AK4" s="490"/>
    </row>
    <row r="5" spans="1:37" x14ac:dyDescent="0.25">
      <c r="A5" s="560"/>
      <c r="B5" s="2"/>
      <c r="C5" s="492" t="s">
        <v>33</v>
      </c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492"/>
      <c r="AD5" s="97"/>
      <c r="AE5" s="495"/>
      <c r="AF5" s="495"/>
      <c r="AG5" s="495"/>
      <c r="AH5" s="108"/>
      <c r="AI5" s="495"/>
      <c r="AJ5" s="495"/>
      <c r="AK5" s="495"/>
    </row>
    <row r="6" spans="1:37" x14ac:dyDescent="0.25">
      <c r="A6" s="560"/>
      <c r="B6" s="2"/>
      <c r="C6" s="502">
        <v>2013</v>
      </c>
      <c r="D6" s="502"/>
      <c r="E6" s="502"/>
      <c r="G6" s="503">
        <v>2014</v>
      </c>
      <c r="H6" s="503"/>
      <c r="I6" s="503"/>
      <c r="K6" s="502">
        <v>2015</v>
      </c>
      <c r="L6" s="502"/>
      <c r="M6" s="502"/>
      <c r="O6" s="502">
        <v>2016</v>
      </c>
      <c r="P6" s="502"/>
      <c r="Q6" s="502"/>
      <c r="S6" s="502">
        <v>2017</v>
      </c>
      <c r="T6" s="502"/>
      <c r="U6" s="502"/>
      <c r="W6" s="502">
        <v>2018</v>
      </c>
      <c r="X6" s="502"/>
      <c r="Y6" s="502"/>
      <c r="Z6" s="118"/>
      <c r="AA6" s="502">
        <v>2019</v>
      </c>
      <c r="AB6" s="502"/>
      <c r="AC6" s="502"/>
      <c r="AD6" s="97"/>
      <c r="AE6" s="491"/>
      <c r="AF6" s="491"/>
      <c r="AG6" s="491"/>
      <c r="AH6" s="108"/>
      <c r="AI6" s="491"/>
      <c r="AJ6" s="491"/>
      <c r="AK6" s="491"/>
    </row>
    <row r="7" spans="1:37" ht="72.75" customHeight="1" x14ac:dyDescent="0.25">
      <c r="A7" s="561"/>
      <c r="B7" s="1"/>
      <c r="C7" s="96" t="s">
        <v>41</v>
      </c>
      <c r="D7" s="95" t="s">
        <v>2</v>
      </c>
      <c r="E7" s="95" t="s">
        <v>108</v>
      </c>
      <c r="F7" s="95"/>
      <c r="G7" s="96" t="s">
        <v>41</v>
      </c>
      <c r="H7" s="95" t="s">
        <v>2</v>
      </c>
      <c r="I7" s="95" t="s">
        <v>108</v>
      </c>
      <c r="J7" s="95"/>
      <c r="K7" s="96" t="s">
        <v>41</v>
      </c>
      <c r="L7" s="95" t="s">
        <v>2</v>
      </c>
      <c r="M7" s="95" t="s">
        <v>0</v>
      </c>
      <c r="N7" s="95"/>
      <c r="O7" s="96" t="s">
        <v>41</v>
      </c>
      <c r="P7" s="95" t="s">
        <v>2</v>
      </c>
      <c r="Q7" s="95" t="s">
        <v>0</v>
      </c>
      <c r="R7" s="95"/>
      <c r="S7" s="96" t="s">
        <v>41</v>
      </c>
      <c r="T7" s="96" t="s">
        <v>2</v>
      </c>
      <c r="U7" s="95" t="s">
        <v>0</v>
      </c>
      <c r="V7" s="95"/>
      <c r="W7" s="96" t="s">
        <v>41</v>
      </c>
      <c r="X7" s="95" t="s">
        <v>2</v>
      </c>
      <c r="Y7" s="95" t="s">
        <v>108</v>
      </c>
      <c r="Z7" s="119"/>
      <c r="AA7" s="107" t="s">
        <v>41</v>
      </c>
      <c r="AB7" s="109" t="s">
        <v>2</v>
      </c>
      <c r="AC7" s="109" t="s">
        <v>0</v>
      </c>
      <c r="AD7" s="2"/>
      <c r="AE7" s="107" t="s">
        <v>41</v>
      </c>
      <c r="AF7" s="109" t="s">
        <v>2</v>
      </c>
      <c r="AG7" s="109" t="s">
        <v>0</v>
      </c>
      <c r="AH7" s="2"/>
      <c r="AI7" s="96" t="s">
        <v>41</v>
      </c>
      <c r="AJ7" s="95" t="s">
        <v>2</v>
      </c>
      <c r="AK7" s="95" t="s">
        <v>0</v>
      </c>
    </row>
    <row r="8" spans="1:37" x14ac:dyDescent="0.25">
      <c r="Q8" s="7"/>
    </row>
    <row r="9" spans="1:37" x14ac:dyDescent="0.25">
      <c r="A9" s="27" t="s">
        <v>37</v>
      </c>
      <c r="C9" s="28">
        <v>56899</v>
      </c>
      <c r="D9" s="28">
        <v>28032</v>
      </c>
      <c r="E9" s="28">
        <f>C9+D9</f>
        <v>84931</v>
      </c>
      <c r="F9" s="30"/>
      <c r="G9" s="28">
        <v>46684</v>
      </c>
      <c r="H9" s="28">
        <v>24980</v>
      </c>
      <c r="I9" s="28">
        <f>G9+H9</f>
        <v>71664</v>
      </c>
      <c r="J9" s="30"/>
      <c r="K9" s="28">
        <v>33252</v>
      </c>
      <c r="L9" s="28">
        <v>24725</v>
      </c>
      <c r="M9" s="28">
        <f>K9+L9</f>
        <v>57977</v>
      </c>
      <c r="N9" s="30"/>
      <c r="O9" s="28">
        <v>19935</v>
      </c>
      <c r="P9" s="28">
        <v>11725</v>
      </c>
      <c r="Q9" s="64">
        <f>O9+P9</f>
        <v>31660</v>
      </c>
      <c r="R9" s="28"/>
      <c r="S9" s="28">
        <v>16147</v>
      </c>
      <c r="T9" s="121">
        <v>7696</v>
      </c>
      <c r="U9" s="28">
        <f>S9+T9</f>
        <v>23843</v>
      </c>
      <c r="V9" s="30"/>
      <c r="W9" s="121">
        <v>13210</v>
      </c>
      <c r="X9" s="121">
        <v>3636</v>
      </c>
      <c r="Y9" s="28">
        <f>W9+X9</f>
        <v>16846</v>
      </c>
      <c r="Z9" s="28"/>
      <c r="AA9" s="121">
        <v>10509</v>
      </c>
      <c r="AB9" s="121">
        <v>1998</v>
      </c>
      <c r="AC9" s="28">
        <f>AA9+AB9</f>
        <v>12507</v>
      </c>
      <c r="AD9" s="30"/>
      <c r="AE9" s="47">
        <f>(AA9-W9)/W9*100</f>
        <v>-20.446631339894019</v>
      </c>
      <c r="AF9" s="47">
        <f>(AB9-X9)/X9*100</f>
        <v>-45.049504950495049</v>
      </c>
      <c r="AG9" s="47">
        <f>(AC9-Y9)/Y9*100</f>
        <v>-25.756856226997506</v>
      </c>
      <c r="AH9" s="30"/>
      <c r="AI9" s="8">
        <f>(AA9-C9)/C9*100</f>
        <v>-81.530431114782331</v>
      </c>
      <c r="AJ9" s="8">
        <f>(AB9-D9)/D9*100</f>
        <v>-92.872431506849324</v>
      </c>
      <c r="AK9" s="8">
        <f>(AC9-E9)/E9*100</f>
        <v>-85.27392824763632</v>
      </c>
    </row>
    <row r="10" spans="1:37" x14ac:dyDescent="0.25">
      <c r="A10" s="277" t="s">
        <v>117</v>
      </c>
      <c r="C10" s="28">
        <v>1419</v>
      </c>
      <c r="D10" s="28">
        <v>354</v>
      </c>
      <c r="E10" s="28">
        <f t="shared" ref="E10:E30" si="0">C10+D10</f>
        <v>1773</v>
      </c>
      <c r="F10" s="30"/>
      <c r="G10" s="28">
        <v>1679</v>
      </c>
      <c r="H10" s="28">
        <v>316</v>
      </c>
      <c r="I10" s="28">
        <f t="shared" ref="I10:I30" si="1">G10+H10</f>
        <v>1995</v>
      </c>
      <c r="J10" s="30"/>
      <c r="K10" s="28">
        <v>555</v>
      </c>
      <c r="L10" s="28">
        <v>440</v>
      </c>
      <c r="M10" s="28">
        <f t="shared" ref="M10:M30" si="2">K10+L10</f>
        <v>995</v>
      </c>
      <c r="N10" s="30"/>
      <c r="O10" s="28">
        <v>799</v>
      </c>
      <c r="P10" s="28">
        <v>95</v>
      </c>
      <c r="Q10" s="64">
        <f t="shared" ref="Q10:Q30" si="3">O10+P10</f>
        <v>894</v>
      </c>
      <c r="R10" s="28"/>
      <c r="S10" s="28">
        <v>400</v>
      </c>
      <c r="T10" s="121">
        <v>75</v>
      </c>
      <c r="U10" s="28">
        <f t="shared" ref="U10:U30" si="4">S10+T10</f>
        <v>475</v>
      </c>
      <c r="V10" s="30"/>
      <c r="W10" s="121">
        <v>385</v>
      </c>
      <c r="X10" s="121">
        <v>9</v>
      </c>
      <c r="Y10" s="28">
        <f t="shared" ref="Y10:Y30" si="5">W10+X10</f>
        <v>394</v>
      </c>
      <c r="Z10" s="28"/>
      <c r="AA10" s="121">
        <v>210</v>
      </c>
      <c r="AB10" s="122">
        <v>0</v>
      </c>
      <c r="AC10" s="28">
        <v>210</v>
      </c>
      <c r="AD10" s="30"/>
      <c r="AE10" s="47">
        <f t="shared" ref="AE10:AE30" si="6">(AA10-W10)/W10*100</f>
        <v>-45.454545454545453</v>
      </c>
      <c r="AF10" s="47">
        <f t="shared" ref="AF10:AF30" si="7">(AB10-X10)/X10*100</f>
        <v>-100</v>
      </c>
      <c r="AG10" s="47">
        <f t="shared" ref="AG10:AG30" si="8">(AC10-Y10)/Y10*100</f>
        <v>-46.700507614213201</v>
      </c>
      <c r="AH10" s="30"/>
      <c r="AI10" s="8">
        <f t="shared" ref="AI10:AI30" si="9">(AA10-C10)/C10*100</f>
        <v>-85.20084566596195</v>
      </c>
      <c r="AJ10" s="8">
        <f t="shared" ref="AJ10:AJ30" si="10">(AB10-D10)/D10*100</f>
        <v>-100</v>
      </c>
      <c r="AK10" s="8">
        <f t="shared" ref="AK10:AK30" si="11">(AC10-E10)/E10*100</f>
        <v>-88.155668358714053</v>
      </c>
    </row>
    <row r="11" spans="1:37" x14ac:dyDescent="0.25">
      <c r="A11" s="27" t="s">
        <v>5</v>
      </c>
      <c r="C11" s="28">
        <v>16586</v>
      </c>
      <c r="D11" s="28">
        <v>8642</v>
      </c>
      <c r="E11" s="28">
        <f t="shared" si="0"/>
        <v>25228</v>
      </c>
      <c r="F11" s="30"/>
      <c r="G11" s="28">
        <v>16342</v>
      </c>
      <c r="H11" s="28">
        <v>5545</v>
      </c>
      <c r="I11" s="28">
        <f t="shared" si="1"/>
        <v>21887</v>
      </c>
      <c r="J11" s="30"/>
      <c r="K11" s="28">
        <v>6805</v>
      </c>
      <c r="L11" s="28">
        <v>4009</v>
      </c>
      <c r="M11" s="28">
        <f t="shared" si="2"/>
        <v>10814</v>
      </c>
      <c r="N11" s="30"/>
      <c r="O11" s="28">
        <v>6215</v>
      </c>
      <c r="P11" s="28">
        <v>3234</v>
      </c>
      <c r="Q11" s="64">
        <f t="shared" si="3"/>
        <v>9449</v>
      </c>
      <c r="R11" s="28"/>
      <c r="S11" s="28">
        <v>4128</v>
      </c>
      <c r="T11" s="121">
        <v>2785</v>
      </c>
      <c r="U11" s="28">
        <f t="shared" si="4"/>
        <v>6913</v>
      </c>
      <c r="V11" s="30"/>
      <c r="W11" s="121">
        <v>3664</v>
      </c>
      <c r="X11" s="121">
        <v>1488</v>
      </c>
      <c r="Y11" s="28">
        <f t="shared" si="5"/>
        <v>5152</v>
      </c>
      <c r="Z11" s="28"/>
      <c r="AA11" s="121">
        <v>3848</v>
      </c>
      <c r="AB11" s="121">
        <v>877</v>
      </c>
      <c r="AC11" s="28">
        <f t="shared" ref="AC11:AC30" si="12">AA11+AB11</f>
        <v>4725</v>
      </c>
      <c r="AD11" s="30"/>
      <c r="AE11" s="47">
        <f t="shared" si="6"/>
        <v>5.0218340611353707</v>
      </c>
      <c r="AF11" s="47">
        <f t="shared" si="7"/>
        <v>-41.061827956989248</v>
      </c>
      <c r="AG11" s="47">
        <f t="shared" si="8"/>
        <v>-8.2880434782608692</v>
      </c>
      <c r="AH11" s="30"/>
      <c r="AI11" s="8">
        <f t="shared" si="9"/>
        <v>-76.799710599300624</v>
      </c>
      <c r="AJ11" s="8">
        <f t="shared" si="10"/>
        <v>-89.851886137468171</v>
      </c>
      <c r="AK11" s="8">
        <f t="shared" si="11"/>
        <v>-81.270810210876803</v>
      </c>
    </row>
    <row r="12" spans="1:37" x14ac:dyDescent="0.25">
      <c r="A12" s="27" t="s">
        <v>6</v>
      </c>
      <c r="C12" s="28">
        <v>245170</v>
      </c>
      <c r="D12" s="28">
        <v>205346</v>
      </c>
      <c r="E12" s="28">
        <f t="shared" si="0"/>
        <v>450516</v>
      </c>
      <c r="F12" s="30"/>
      <c r="G12" s="28">
        <v>165567</v>
      </c>
      <c r="H12" s="28">
        <v>141790</v>
      </c>
      <c r="I12" s="28">
        <f t="shared" si="1"/>
        <v>307357</v>
      </c>
      <c r="J12" s="30"/>
      <c r="K12" s="28">
        <v>127664</v>
      </c>
      <c r="L12" s="28">
        <v>122343</v>
      </c>
      <c r="M12" s="28">
        <f t="shared" si="2"/>
        <v>250007</v>
      </c>
      <c r="N12" s="30"/>
      <c r="O12" s="28">
        <v>92124</v>
      </c>
      <c r="P12" s="28">
        <v>90912</v>
      </c>
      <c r="Q12" s="64">
        <f t="shared" si="3"/>
        <v>183036</v>
      </c>
      <c r="R12" s="28"/>
      <c r="S12" s="28">
        <v>67465</v>
      </c>
      <c r="T12" s="121">
        <v>81099</v>
      </c>
      <c r="U12" s="28">
        <f t="shared" si="4"/>
        <v>148564</v>
      </c>
      <c r="V12" s="30"/>
      <c r="W12" s="121">
        <v>51827</v>
      </c>
      <c r="X12" s="121">
        <v>64356</v>
      </c>
      <c r="Y12" s="28">
        <f t="shared" si="5"/>
        <v>116183</v>
      </c>
      <c r="Z12" s="28"/>
      <c r="AA12" s="121">
        <v>44414</v>
      </c>
      <c r="AB12" s="121">
        <v>66272</v>
      </c>
      <c r="AC12" s="28">
        <f t="shared" si="12"/>
        <v>110686</v>
      </c>
      <c r="AD12" s="30"/>
      <c r="AE12" s="47">
        <f t="shared" si="6"/>
        <v>-14.303355393906649</v>
      </c>
      <c r="AF12" s="47">
        <f t="shared" si="7"/>
        <v>2.9771893840512149</v>
      </c>
      <c r="AG12" s="47">
        <f t="shared" si="8"/>
        <v>-4.7313290240396615</v>
      </c>
      <c r="AH12" s="30"/>
      <c r="AI12" s="8">
        <f t="shared" si="9"/>
        <v>-81.884406738181667</v>
      </c>
      <c r="AJ12" s="8">
        <f t="shared" si="10"/>
        <v>-67.726666212149254</v>
      </c>
      <c r="AK12" s="8">
        <f t="shared" si="11"/>
        <v>-75.43128323966296</v>
      </c>
    </row>
    <row r="13" spans="1:37" x14ac:dyDescent="0.25">
      <c r="A13" s="277" t="s">
        <v>118</v>
      </c>
      <c r="C13" s="28">
        <v>6761</v>
      </c>
      <c r="D13" s="28">
        <v>4554</v>
      </c>
      <c r="E13" s="28">
        <f t="shared" si="0"/>
        <v>11315</v>
      </c>
      <c r="F13" s="30"/>
      <c r="G13" s="28">
        <v>4664</v>
      </c>
      <c r="H13" s="28">
        <v>3419</v>
      </c>
      <c r="I13" s="28">
        <f t="shared" si="1"/>
        <v>8083</v>
      </c>
      <c r="J13" s="30"/>
      <c r="K13" s="28">
        <v>3487</v>
      </c>
      <c r="L13" s="28">
        <v>2216</v>
      </c>
      <c r="M13" s="28">
        <f t="shared" si="2"/>
        <v>5703</v>
      </c>
      <c r="N13" s="30"/>
      <c r="O13" s="28">
        <v>2771</v>
      </c>
      <c r="P13" s="28">
        <v>1359</v>
      </c>
      <c r="Q13" s="64">
        <f t="shared" si="3"/>
        <v>4130</v>
      </c>
      <c r="R13" s="28"/>
      <c r="S13" s="28">
        <v>1230</v>
      </c>
      <c r="T13" s="121">
        <v>1540</v>
      </c>
      <c r="U13" s="28">
        <f t="shared" si="4"/>
        <v>2770</v>
      </c>
      <c r="V13" s="30"/>
      <c r="W13" s="121">
        <v>1378</v>
      </c>
      <c r="X13" s="121">
        <v>359</v>
      </c>
      <c r="Y13" s="28">
        <f t="shared" si="5"/>
        <v>1737</v>
      </c>
      <c r="Z13" s="28"/>
      <c r="AA13" s="121">
        <v>854</v>
      </c>
      <c r="AB13" s="121">
        <v>243</v>
      </c>
      <c r="AC13" s="28">
        <f t="shared" si="12"/>
        <v>1097</v>
      </c>
      <c r="AD13" s="30"/>
      <c r="AE13" s="47">
        <f t="shared" si="6"/>
        <v>-38.026124818577649</v>
      </c>
      <c r="AF13" s="47">
        <f t="shared" si="7"/>
        <v>-32.31197771587744</v>
      </c>
      <c r="AG13" s="47">
        <f t="shared" si="8"/>
        <v>-36.845135290731143</v>
      </c>
      <c r="AH13" s="30"/>
      <c r="AI13" s="8">
        <f t="shared" si="9"/>
        <v>-87.368732436030172</v>
      </c>
      <c r="AJ13" s="8">
        <f t="shared" si="10"/>
        <v>-94.664031620553359</v>
      </c>
      <c r="AK13" s="8">
        <f t="shared" si="11"/>
        <v>-90.304904993371622</v>
      </c>
    </row>
    <row r="14" spans="1:37" x14ac:dyDescent="0.25">
      <c r="A14" s="27" t="s">
        <v>3</v>
      </c>
      <c r="C14" s="28">
        <v>1898</v>
      </c>
      <c r="D14" s="28">
        <v>1318</v>
      </c>
      <c r="E14" s="28">
        <f t="shared" si="0"/>
        <v>3216</v>
      </c>
      <c r="F14" s="30"/>
      <c r="G14" s="28">
        <v>1094</v>
      </c>
      <c r="H14" s="28">
        <v>713</v>
      </c>
      <c r="I14" s="28">
        <f t="shared" si="1"/>
        <v>1807</v>
      </c>
      <c r="J14" s="30"/>
      <c r="K14" s="28">
        <v>1078</v>
      </c>
      <c r="L14" s="28">
        <v>930</v>
      </c>
      <c r="M14" s="28">
        <f t="shared" si="2"/>
        <v>2008</v>
      </c>
      <c r="N14" s="30"/>
      <c r="O14" s="28">
        <v>865</v>
      </c>
      <c r="P14" s="28">
        <v>398</v>
      </c>
      <c r="Q14" s="64">
        <f t="shared" si="3"/>
        <v>1263</v>
      </c>
      <c r="R14" s="28"/>
      <c r="S14" s="28">
        <v>490</v>
      </c>
      <c r="T14" s="121">
        <v>809</v>
      </c>
      <c r="U14" s="28">
        <f t="shared" si="4"/>
        <v>1299</v>
      </c>
      <c r="V14" s="30"/>
      <c r="W14" s="121">
        <v>352</v>
      </c>
      <c r="X14" s="121">
        <v>107</v>
      </c>
      <c r="Y14" s="28">
        <f t="shared" si="5"/>
        <v>459</v>
      </c>
      <c r="Z14" s="28"/>
      <c r="AA14" s="121">
        <v>415</v>
      </c>
      <c r="AB14" s="121">
        <v>7</v>
      </c>
      <c r="AC14" s="28">
        <f t="shared" si="12"/>
        <v>422</v>
      </c>
      <c r="AD14" s="30"/>
      <c r="AE14" s="47">
        <f t="shared" si="6"/>
        <v>17.897727272727273</v>
      </c>
      <c r="AF14" s="47">
        <f t="shared" si="7"/>
        <v>-93.45794392523365</v>
      </c>
      <c r="AG14" s="47">
        <f t="shared" si="8"/>
        <v>-8.0610021786492378</v>
      </c>
      <c r="AH14" s="30"/>
      <c r="AI14" s="8">
        <f t="shared" si="9"/>
        <v>-78.134878819810325</v>
      </c>
      <c r="AJ14" s="8">
        <f t="shared" si="10"/>
        <v>-99.468892261001514</v>
      </c>
      <c r="AK14" s="8">
        <f t="shared" si="11"/>
        <v>-86.878109452736325</v>
      </c>
    </row>
    <row r="15" spans="1:37" x14ac:dyDescent="0.25">
      <c r="A15" s="27" t="s">
        <v>4</v>
      </c>
      <c r="C15" s="28">
        <v>4864</v>
      </c>
      <c r="D15" s="28">
        <v>3236</v>
      </c>
      <c r="E15" s="28">
        <f t="shared" si="0"/>
        <v>8100</v>
      </c>
      <c r="F15" s="30"/>
      <c r="G15" s="28">
        <v>3570</v>
      </c>
      <c r="H15" s="28">
        <v>2707</v>
      </c>
      <c r="I15" s="28">
        <f t="shared" si="1"/>
        <v>6277</v>
      </c>
      <c r="J15" s="30"/>
      <c r="K15" s="28">
        <v>2409</v>
      </c>
      <c r="L15" s="28">
        <v>1286</v>
      </c>
      <c r="M15" s="28">
        <f t="shared" si="2"/>
        <v>3695</v>
      </c>
      <c r="N15" s="30"/>
      <c r="O15" s="28">
        <v>1905</v>
      </c>
      <c r="P15" s="28">
        <v>960</v>
      </c>
      <c r="Q15" s="64">
        <f t="shared" si="3"/>
        <v>2865</v>
      </c>
      <c r="R15" s="28"/>
      <c r="S15" s="28">
        <v>740</v>
      </c>
      <c r="T15" s="121">
        <v>731</v>
      </c>
      <c r="U15" s="28">
        <f t="shared" si="4"/>
        <v>1471</v>
      </c>
      <c r="V15" s="30"/>
      <c r="W15" s="121">
        <v>1026</v>
      </c>
      <c r="X15" s="121">
        <v>252</v>
      </c>
      <c r="Y15" s="28">
        <f t="shared" si="5"/>
        <v>1278</v>
      </c>
      <c r="Z15" s="28"/>
      <c r="AA15" s="121">
        <v>439</v>
      </c>
      <c r="AB15" s="121">
        <v>235</v>
      </c>
      <c r="AC15" s="28">
        <f t="shared" si="12"/>
        <v>674</v>
      </c>
      <c r="AD15" s="30"/>
      <c r="AE15" s="47">
        <f t="shared" si="6"/>
        <v>-57.212475633528271</v>
      </c>
      <c r="AF15" s="47">
        <f t="shared" si="7"/>
        <v>-6.746031746031746</v>
      </c>
      <c r="AG15" s="47">
        <f t="shared" si="8"/>
        <v>-47.261345852895147</v>
      </c>
      <c r="AH15" s="30"/>
      <c r="AI15" s="8">
        <f t="shared" si="9"/>
        <v>-90.97450657894737</v>
      </c>
      <c r="AJ15" s="8">
        <f t="shared" si="10"/>
        <v>-92.737948084054395</v>
      </c>
      <c r="AK15" s="8">
        <f t="shared" si="11"/>
        <v>-91.679012345679013</v>
      </c>
    </row>
    <row r="16" spans="1:37" x14ac:dyDescent="0.25">
      <c r="A16" s="27" t="s">
        <v>7</v>
      </c>
      <c r="C16" s="28">
        <v>75199</v>
      </c>
      <c r="D16" s="28">
        <v>48416</v>
      </c>
      <c r="E16" s="28">
        <f t="shared" si="0"/>
        <v>123615</v>
      </c>
      <c r="F16" s="30"/>
      <c r="G16" s="28">
        <v>52790</v>
      </c>
      <c r="H16" s="28">
        <v>33327</v>
      </c>
      <c r="I16" s="28">
        <f t="shared" si="1"/>
        <v>86117</v>
      </c>
      <c r="J16" s="30"/>
      <c r="K16" s="28">
        <v>34616</v>
      </c>
      <c r="L16" s="28">
        <v>22659</v>
      </c>
      <c r="M16" s="28">
        <f t="shared" si="2"/>
        <v>57275</v>
      </c>
      <c r="N16" s="30"/>
      <c r="O16" s="28">
        <v>22779</v>
      </c>
      <c r="P16" s="28">
        <v>17505</v>
      </c>
      <c r="Q16" s="64">
        <f t="shared" si="3"/>
        <v>40284</v>
      </c>
      <c r="R16" s="28"/>
      <c r="S16" s="28">
        <v>17309</v>
      </c>
      <c r="T16" s="121">
        <v>10215</v>
      </c>
      <c r="U16" s="28">
        <f t="shared" si="4"/>
        <v>27524</v>
      </c>
      <c r="V16" s="30"/>
      <c r="W16" s="121">
        <v>15829</v>
      </c>
      <c r="X16" s="121">
        <v>7156</v>
      </c>
      <c r="Y16" s="28">
        <f t="shared" si="5"/>
        <v>22985</v>
      </c>
      <c r="Z16" s="28"/>
      <c r="AA16" s="121">
        <v>12008</v>
      </c>
      <c r="AB16" s="121">
        <v>4887</v>
      </c>
      <c r="AC16" s="28">
        <f t="shared" si="12"/>
        <v>16895</v>
      </c>
      <c r="AD16" s="30"/>
      <c r="AE16" s="47">
        <f t="shared" si="6"/>
        <v>-24.139238107271463</v>
      </c>
      <c r="AF16" s="47">
        <f t="shared" si="7"/>
        <v>-31.707657909446617</v>
      </c>
      <c r="AG16" s="47">
        <f t="shared" si="8"/>
        <v>-26.495540569936914</v>
      </c>
      <c r="AH16" s="30"/>
      <c r="AI16" s="8">
        <f t="shared" si="9"/>
        <v>-84.03170254923603</v>
      </c>
      <c r="AJ16" s="8">
        <f t="shared" si="10"/>
        <v>-89.906229345670852</v>
      </c>
      <c r="AK16" s="8">
        <f t="shared" si="11"/>
        <v>-86.332564818185503</v>
      </c>
    </row>
    <row r="17" spans="1:48" x14ac:dyDescent="0.25">
      <c r="A17" s="277" t="s">
        <v>50</v>
      </c>
      <c r="C17" s="28">
        <v>14050</v>
      </c>
      <c r="D17" s="28">
        <v>6181</v>
      </c>
      <c r="E17" s="28">
        <f t="shared" si="0"/>
        <v>20231</v>
      </c>
      <c r="F17" s="30"/>
      <c r="G17" s="28">
        <v>7950</v>
      </c>
      <c r="H17" s="28">
        <v>4883</v>
      </c>
      <c r="I17" s="28">
        <f t="shared" si="1"/>
        <v>12833</v>
      </c>
      <c r="J17" s="30"/>
      <c r="K17" s="28">
        <v>7147</v>
      </c>
      <c r="L17" s="28">
        <v>2614</v>
      </c>
      <c r="M17" s="28">
        <f t="shared" si="2"/>
        <v>9761</v>
      </c>
      <c r="N17" s="30"/>
      <c r="O17" s="28">
        <v>3584</v>
      </c>
      <c r="P17" s="28">
        <v>1358</v>
      </c>
      <c r="Q17" s="64">
        <f t="shared" si="3"/>
        <v>4942</v>
      </c>
      <c r="R17" s="28"/>
      <c r="S17" s="28">
        <v>3708</v>
      </c>
      <c r="T17" s="121">
        <v>2832</v>
      </c>
      <c r="U17" s="28">
        <f t="shared" si="4"/>
        <v>6540</v>
      </c>
      <c r="V17" s="30"/>
      <c r="W17" s="121">
        <v>2826</v>
      </c>
      <c r="X17" s="121">
        <v>579</v>
      </c>
      <c r="Y17" s="28">
        <f t="shared" si="5"/>
        <v>3405</v>
      </c>
      <c r="Z17" s="28"/>
      <c r="AA17" s="121">
        <v>2113</v>
      </c>
      <c r="AB17" s="121">
        <v>422</v>
      </c>
      <c r="AC17" s="28">
        <f t="shared" si="12"/>
        <v>2535</v>
      </c>
      <c r="AD17" s="30"/>
      <c r="AE17" s="47">
        <f t="shared" si="6"/>
        <v>-25.230007077140836</v>
      </c>
      <c r="AF17" s="47">
        <f t="shared" si="7"/>
        <v>-27.115716753022451</v>
      </c>
      <c r="AG17" s="47">
        <f t="shared" si="8"/>
        <v>-25.55066079295154</v>
      </c>
      <c r="AH17" s="30"/>
      <c r="AI17" s="8">
        <f t="shared" si="9"/>
        <v>-84.960854092526688</v>
      </c>
      <c r="AJ17" s="8">
        <f t="shared" si="10"/>
        <v>-93.172625788707336</v>
      </c>
      <c r="AK17" s="8">
        <f t="shared" si="11"/>
        <v>-87.469724679946609</v>
      </c>
    </row>
    <row r="18" spans="1:48" x14ac:dyDescent="0.25">
      <c r="A18" s="277" t="s">
        <v>8</v>
      </c>
      <c r="C18" s="28">
        <v>86017</v>
      </c>
      <c r="D18" s="28">
        <v>47935</v>
      </c>
      <c r="E18" s="28">
        <f t="shared" si="0"/>
        <v>133952</v>
      </c>
      <c r="F18" s="30"/>
      <c r="G18" s="28">
        <v>55197</v>
      </c>
      <c r="H18" s="28">
        <v>38158</v>
      </c>
      <c r="I18" s="28">
        <f t="shared" si="1"/>
        <v>93355</v>
      </c>
      <c r="J18" s="30"/>
      <c r="K18" s="28">
        <v>35564</v>
      </c>
      <c r="L18" s="28">
        <v>25369</v>
      </c>
      <c r="M18" s="28">
        <f t="shared" si="2"/>
        <v>60933</v>
      </c>
      <c r="N18" s="30"/>
      <c r="O18" s="28">
        <v>32083</v>
      </c>
      <c r="P18" s="28">
        <v>20064</v>
      </c>
      <c r="Q18" s="64">
        <f t="shared" si="3"/>
        <v>52147</v>
      </c>
      <c r="R18" s="28"/>
      <c r="S18" s="28">
        <v>24009</v>
      </c>
      <c r="T18" s="121">
        <v>14713</v>
      </c>
      <c r="U18" s="28">
        <f t="shared" si="4"/>
        <v>38722</v>
      </c>
      <c r="V18" s="30"/>
      <c r="W18" s="121">
        <v>18314</v>
      </c>
      <c r="X18" s="121">
        <v>7659</v>
      </c>
      <c r="Y18" s="28">
        <f t="shared" si="5"/>
        <v>25973</v>
      </c>
      <c r="Z18" s="28"/>
      <c r="AA18" s="121">
        <v>14165</v>
      </c>
      <c r="AB18" s="121">
        <v>4562</v>
      </c>
      <c r="AC18" s="28">
        <f t="shared" si="12"/>
        <v>18727</v>
      </c>
      <c r="AD18" s="30"/>
      <c r="AE18" s="47">
        <f t="shared" si="6"/>
        <v>-22.654799606858141</v>
      </c>
      <c r="AF18" s="47">
        <f t="shared" si="7"/>
        <v>-40.436088262175218</v>
      </c>
      <c r="AG18" s="47">
        <f t="shared" si="8"/>
        <v>-27.898201978978172</v>
      </c>
      <c r="AH18" s="30"/>
      <c r="AI18" s="8">
        <f t="shared" si="9"/>
        <v>-83.532325005522168</v>
      </c>
      <c r="AJ18" s="8">
        <f t="shared" si="10"/>
        <v>-90.48294565557525</v>
      </c>
      <c r="AK18" s="8">
        <f t="shared" si="11"/>
        <v>-86.019618967988535</v>
      </c>
    </row>
    <row r="19" spans="1:48" x14ac:dyDescent="0.25">
      <c r="A19" s="27" t="s">
        <v>9</v>
      </c>
      <c r="C19" s="28">
        <v>96771</v>
      </c>
      <c r="D19" s="28">
        <v>36795</v>
      </c>
      <c r="E19" s="28">
        <f t="shared" si="0"/>
        <v>133566</v>
      </c>
      <c r="F19" s="30"/>
      <c r="G19" s="28">
        <v>57486</v>
      </c>
      <c r="H19" s="28">
        <v>24407</v>
      </c>
      <c r="I19" s="28">
        <f t="shared" si="1"/>
        <v>81893</v>
      </c>
      <c r="J19" s="30"/>
      <c r="K19" s="28">
        <v>36220</v>
      </c>
      <c r="L19" s="28">
        <v>19940</v>
      </c>
      <c r="M19" s="28">
        <f t="shared" si="2"/>
        <v>56160</v>
      </c>
      <c r="N19" s="30"/>
      <c r="O19" s="28">
        <v>26837</v>
      </c>
      <c r="P19" s="28">
        <v>11700</v>
      </c>
      <c r="Q19" s="64">
        <f t="shared" si="3"/>
        <v>38537</v>
      </c>
      <c r="R19" s="28"/>
      <c r="S19" s="28">
        <v>21144</v>
      </c>
      <c r="T19" s="121">
        <v>12749</v>
      </c>
      <c r="U19" s="28">
        <f t="shared" si="4"/>
        <v>33893</v>
      </c>
      <c r="V19" s="30"/>
      <c r="W19" s="121">
        <v>16585</v>
      </c>
      <c r="X19" s="121">
        <v>5205</v>
      </c>
      <c r="Y19" s="28">
        <f t="shared" si="5"/>
        <v>21790</v>
      </c>
      <c r="Z19" s="28"/>
      <c r="AA19" s="121">
        <v>15832</v>
      </c>
      <c r="AB19" s="121">
        <v>2481</v>
      </c>
      <c r="AC19" s="28">
        <f t="shared" si="12"/>
        <v>18313</v>
      </c>
      <c r="AD19" s="30"/>
      <c r="AE19" s="47">
        <f t="shared" si="6"/>
        <v>-4.5402472113355445</v>
      </c>
      <c r="AF19" s="47">
        <f t="shared" si="7"/>
        <v>-52.334293948126799</v>
      </c>
      <c r="AG19" s="47">
        <f t="shared" si="8"/>
        <v>-15.956860945387794</v>
      </c>
      <c r="AH19" s="30"/>
      <c r="AI19" s="8">
        <f t="shared" si="9"/>
        <v>-83.639726777650324</v>
      </c>
      <c r="AJ19" s="8">
        <f t="shared" si="10"/>
        <v>-93.257236037505095</v>
      </c>
      <c r="AK19" s="8">
        <f t="shared" si="11"/>
        <v>-86.28917538894629</v>
      </c>
    </row>
    <row r="20" spans="1:48" x14ac:dyDescent="0.25">
      <c r="A20" s="27" t="s">
        <v>10</v>
      </c>
      <c r="C20" s="28">
        <v>30860</v>
      </c>
      <c r="D20" s="28">
        <v>13102</v>
      </c>
      <c r="E20" s="28">
        <f t="shared" si="0"/>
        <v>43962</v>
      </c>
      <c r="F20" s="30"/>
      <c r="G20" s="28">
        <v>20376</v>
      </c>
      <c r="H20" s="28">
        <v>9523</v>
      </c>
      <c r="I20" s="28">
        <f t="shared" si="1"/>
        <v>29899</v>
      </c>
      <c r="J20" s="30"/>
      <c r="K20" s="28">
        <v>13602</v>
      </c>
      <c r="L20" s="28">
        <v>5221</v>
      </c>
      <c r="M20" s="28">
        <f t="shared" si="2"/>
        <v>18823</v>
      </c>
      <c r="N20" s="30"/>
      <c r="O20" s="28">
        <v>10512</v>
      </c>
      <c r="P20" s="28">
        <v>3539</v>
      </c>
      <c r="Q20" s="64">
        <f t="shared" si="3"/>
        <v>14051</v>
      </c>
      <c r="R20" s="28"/>
      <c r="S20" s="28">
        <v>9559</v>
      </c>
      <c r="T20" s="121">
        <v>4213</v>
      </c>
      <c r="U20" s="28">
        <f t="shared" si="4"/>
        <v>13772</v>
      </c>
      <c r="V20" s="30"/>
      <c r="W20" s="121">
        <v>9324</v>
      </c>
      <c r="X20" s="121">
        <v>1392</v>
      </c>
      <c r="Y20" s="28">
        <f t="shared" si="5"/>
        <v>10716</v>
      </c>
      <c r="Z20" s="28"/>
      <c r="AA20" s="121">
        <v>3916</v>
      </c>
      <c r="AB20" s="121">
        <v>150</v>
      </c>
      <c r="AC20" s="28">
        <f t="shared" si="12"/>
        <v>4066</v>
      </c>
      <c r="AD20" s="30"/>
      <c r="AE20" s="47">
        <f t="shared" si="6"/>
        <v>-58.000858000858003</v>
      </c>
      <c r="AF20" s="47">
        <f t="shared" si="7"/>
        <v>-89.224137931034491</v>
      </c>
      <c r="AG20" s="47">
        <f t="shared" si="8"/>
        <v>-62.056737588652474</v>
      </c>
      <c r="AH20" s="30"/>
      <c r="AI20" s="8">
        <f t="shared" si="9"/>
        <v>-87.310434219053789</v>
      </c>
      <c r="AJ20" s="8">
        <f t="shared" si="10"/>
        <v>-98.855136620363311</v>
      </c>
      <c r="AK20" s="8">
        <f t="shared" si="11"/>
        <v>-90.751103225512935</v>
      </c>
    </row>
    <row r="21" spans="1:48" x14ac:dyDescent="0.25">
      <c r="A21" s="27" t="s">
        <v>11</v>
      </c>
      <c r="C21" s="28">
        <v>70700</v>
      </c>
      <c r="D21" s="28">
        <v>31269</v>
      </c>
      <c r="E21" s="28">
        <f t="shared" si="0"/>
        <v>101969</v>
      </c>
      <c r="F21" s="30"/>
      <c r="G21" s="28">
        <v>37461</v>
      </c>
      <c r="H21" s="28">
        <v>16164</v>
      </c>
      <c r="I21" s="28">
        <f t="shared" si="1"/>
        <v>53625</v>
      </c>
      <c r="J21" s="30"/>
      <c r="K21" s="28">
        <v>29021</v>
      </c>
      <c r="L21" s="28">
        <v>8477</v>
      </c>
      <c r="M21" s="28">
        <f t="shared" si="2"/>
        <v>37498</v>
      </c>
      <c r="N21" s="30"/>
      <c r="O21" s="28">
        <v>17416</v>
      </c>
      <c r="P21" s="28">
        <v>5911</v>
      </c>
      <c r="Q21" s="64">
        <f t="shared" si="3"/>
        <v>23327</v>
      </c>
      <c r="R21" s="28"/>
      <c r="S21" s="28">
        <v>12500</v>
      </c>
      <c r="T21" s="121">
        <v>3512</v>
      </c>
      <c r="U21" s="28">
        <f t="shared" si="4"/>
        <v>16012</v>
      </c>
      <c r="V21" s="30"/>
      <c r="W21" s="121">
        <v>8596</v>
      </c>
      <c r="X21" s="121">
        <v>1303</v>
      </c>
      <c r="Y21" s="28">
        <f t="shared" si="5"/>
        <v>9899</v>
      </c>
      <c r="Z21" s="28"/>
      <c r="AA21" s="121">
        <v>6177</v>
      </c>
      <c r="AB21" s="121">
        <v>404</v>
      </c>
      <c r="AC21" s="28">
        <f t="shared" si="12"/>
        <v>6581</v>
      </c>
      <c r="AD21" s="30"/>
      <c r="AE21" s="47">
        <f t="shared" si="6"/>
        <v>-28.140995812005581</v>
      </c>
      <c r="AF21" s="47">
        <f t="shared" si="7"/>
        <v>-68.994627782041434</v>
      </c>
      <c r="AG21" s="47">
        <f t="shared" si="8"/>
        <v>-33.518537225982421</v>
      </c>
      <c r="AH21" s="30"/>
      <c r="AI21" s="8">
        <f t="shared" si="9"/>
        <v>-91.263083451202263</v>
      </c>
      <c r="AJ21" s="8">
        <f t="shared" si="10"/>
        <v>-98.70798554478877</v>
      </c>
      <c r="AK21" s="8">
        <f t="shared" si="11"/>
        <v>-93.546077729506024</v>
      </c>
    </row>
    <row r="22" spans="1:48" x14ac:dyDescent="0.25">
      <c r="A22" s="27" t="s">
        <v>12</v>
      </c>
      <c r="C22" s="28">
        <v>218976</v>
      </c>
      <c r="D22" s="28">
        <v>249846</v>
      </c>
      <c r="E22" s="28">
        <f t="shared" si="0"/>
        <v>468822</v>
      </c>
      <c r="F22" s="30"/>
      <c r="G22" s="28">
        <v>145234</v>
      </c>
      <c r="H22" s="28">
        <v>141074</v>
      </c>
      <c r="I22" s="28">
        <f t="shared" si="1"/>
        <v>286308</v>
      </c>
      <c r="J22" s="30"/>
      <c r="K22" s="28">
        <v>130827</v>
      </c>
      <c r="L22" s="28">
        <v>113878</v>
      </c>
      <c r="M22" s="28">
        <f t="shared" si="2"/>
        <v>244705</v>
      </c>
      <c r="N22" s="30"/>
      <c r="O22" s="28">
        <v>107628</v>
      </c>
      <c r="P22" s="28">
        <v>96174</v>
      </c>
      <c r="Q22" s="64">
        <f t="shared" si="3"/>
        <v>203802</v>
      </c>
      <c r="R22" s="28"/>
      <c r="S22" s="28">
        <v>85997</v>
      </c>
      <c r="T22" s="121">
        <v>99646</v>
      </c>
      <c r="U22" s="28">
        <f t="shared" si="4"/>
        <v>185643</v>
      </c>
      <c r="V22" s="30"/>
      <c r="W22" s="121">
        <v>69206</v>
      </c>
      <c r="X22" s="121">
        <v>84485</v>
      </c>
      <c r="Y22" s="28">
        <f t="shared" si="5"/>
        <v>153691</v>
      </c>
      <c r="Z22" s="28"/>
      <c r="AA22" s="121">
        <v>54043</v>
      </c>
      <c r="AB22" s="121">
        <v>79822</v>
      </c>
      <c r="AC22" s="28">
        <f t="shared" si="12"/>
        <v>133865</v>
      </c>
      <c r="AD22" s="30"/>
      <c r="AE22" s="47">
        <f t="shared" si="6"/>
        <v>-21.909950004334885</v>
      </c>
      <c r="AF22" s="47">
        <f t="shared" si="7"/>
        <v>-5.5193229567378825</v>
      </c>
      <c r="AG22" s="47">
        <f t="shared" si="8"/>
        <v>-12.899909558790041</v>
      </c>
      <c r="AH22" s="30"/>
      <c r="AI22" s="8">
        <f t="shared" si="9"/>
        <v>-75.320126406546834</v>
      </c>
      <c r="AJ22" s="8">
        <f t="shared" si="10"/>
        <v>-68.051519736157474</v>
      </c>
      <c r="AK22" s="8">
        <f t="shared" si="11"/>
        <v>-71.446519147992205</v>
      </c>
    </row>
    <row r="23" spans="1:48" x14ac:dyDescent="0.25">
      <c r="A23" s="27" t="s">
        <v>13</v>
      </c>
      <c r="C23" s="28">
        <v>49515</v>
      </c>
      <c r="D23" s="28">
        <v>31180</v>
      </c>
      <c r="E23" s="28">
        <f t="shared" si="0"/>
        <v>80695</v>
      </c>
      <c r="F23" s="30"/>
      <c r="G23" s="28">
        <v>30420</v>
      </c>
      <c r="H23" s="28">
        <v>19793</v>
      </c>
      <c r="I23" s="28">
        <f t="shared" si="1"/>
        <v>50213</v>
      </c>
      <c r="J23" s="30"/>
      <c r="K23" s="28">
        <v>22839</v>
      </c>
      <c r="L23" s="28">
        <v>11559</v>
      </c>
      <c r="M23" s="28">
        <f t="shared" si="2"/>
        <v>34398</v>
      </c>
      <c r="N23" s="30"/>
      <c r="O23" s="28">
        <v>13729</v>
      </c>
      <c r="P23" s="28">
        <v>10344</v>
      </c>
      <c r="Q23" s="64">
        <f t="shared" si="3"/>
        <v>24073</v>
      </c>
      <c r="R23" s="28"/>
      <c r="S23" s="28">
        <v>10425</v>
      </c>
      <c r="T23" s="121">
        <v>9135</v>
      </c>
      <c r="U23" s="28">
        <f t="shared" si="4"/>
        <v>19560</v>
      </c>
      <c r="V23" s="30"/>
      <c r="W23" s="121">
        <v>10054</v>
      </c>
      <c r="X23" s="121">
        <v>4658</v>
      </c>
      <c r="Y23" s="28">
        <f t="shared" si="5"/>
        <v>14712</v>
      </c>
      <c r="Z23" s="28"/>
      <c r="AA23" s="121">
        <v>8909</v>
      </c>
      <c r="AB23" s="121">
        <v>3419</v>
      </c>
      <c r="AC23" s="28">
        <f t="shared" si="12"/>
        <v>12328</v>
      </c>
      <c r="AD23" s="30"/>
      <c r="AE23" s="47">
        <f t="shared" si="6"/>
        <v>-11.388502088720907</v>
      </c>
      <c r="AF23" s="47">
        <f t="shared" si="7"/>
        <v>-26.599398883641044</v>
      </c>
      <c r="AG23" s="47">
        <f t="shared" si="8"/>
        <v>-16.204458945078848</v>
      </c>
      <c r="AH23" s="30"/>
      <c r="AI23" s="8">
        <f t="shared" si="9"/>
        <v>-82.007472483085934</v>
      </c>
      <c r="AJ23" s="8">
        <f t="shared" si="10"/>
        <v>-89.034637588197569</v>
      </c>
      <c r="AK23" s="8">
        <f t="shared" si="11"/>
        <v>-84.72272135820063</v>
      </c>
    </row>
    <row r="24" spans="1:48" x14ac:dyDescent="0.25">
      <c r="A24" s="27" t="s">
        <v>14</v>
      </c>
      <c r="C24" s="28">
        <v>7433</v>
      </c>
      <c r="D24" s="28">
        <v>4707</v>
      </c>
      <c r="E24" s="28">
        <f t="shared" si="0"/>
        <v>12140</v>
      </c>
      <c r="F24" s="30"/>
      <c r="G24" s="28">
        <v>6017</v>
      </c>
      <c r="H24" s="28">
        <v>2448</v>
      </c>
      <c r="I24" s="28">
        <f t="shared" si="1"/>
        <v>8465</v>
      </c>
      <c r="J24" s="30"/>
      <c r="K24" s="28">
        <v>3888</v>
      </c>
      <c r="L24" s="28">
        <v>3060</v>
      </c>
      <c r="M24" s="28">
        <f t="shared" si="2"/>
        <v>6948</v>
      </c>
      <c r="N24" s="30"/>
      <c r="O24" s="28">
        <v>4222</v>
      </c>
      <c r="P24" s="28">
        <v>2295</v>
      </c>
      <c r="Q24" s="64">
        <f t="shared" si="3"/>
        <v>6517</v>
      </c>
      <c r="R24" s="28"/>
      <c r="S24" s="28">
        <v>2527</v>
      </c>
      <c r="T24" s="121">
        <v>1728</v>
      </c>
      <c r="U24" s="28">
        <f t="shared" si="4"/>
        <v>4255</v>
      </c>
      <c r="V24" s="30"/>
      <c r="W24" s="121">
        <v>3332</v>
      </c>
      <c r="X24" s="121">
        <v>725</v>
      </c>
      <c r="Y24" s="28">
        <f t="shared" si="5"/>
        <v>4057</v>
      </c>
      <c r="Z24" s="28"/>
      <c r="AA24" s="121">
        <v>2217</v>
      </c>
      <c r="AB24" s="121">
        <v>583</v>
      </c>
      <c r="AC24" s="28">
        <f t="shared" si="12"/>
        <v>2800</v>
      </c>
      <c r="AD24" s="30"/>
      <c r="AE24" s="47">
        <f t="shared" si="6"/>
        <v>-33.463385354141657</v>
      </c>
      <c r="AF24" s="47">
        <f t="shared" si="7"/>
        <v>-19.586206896551726</v>
      </c>
      <c r="AG24" s="47">
        <f t="shared" si="8"/>
        <v>-30.983485333990636</v>
      </c>
      <c r="AH24" s="30"/>
      <c r="AI24" s="8">
        <f t="shared" si="9"/>
        <v>-70.173550383425265</v>
      </c>
      <c r="AJ24" s="8">
        <f t="shared" si="10"/>
        <v>-87.614191629487991</v>
      </c>
      <c r="AK24" s="8">
        <f t="shared" si="11"/>
        <v>-76.935749588138378</v>
      </c>
    </row>
    <row r="25" spans="1:48" x14ac:dyDescent="0.25">
      <c r="A25" s="27" t="s">
        <v>15</v>
      </c>
      <c r="C25" s="28">
        <v>285801</v>
      </c>
      <c r="D25" s="28">
        <v>151982</v>
      </c>
      <c r="E25" s="28">
        <f t="shared" si="0"/>
        <v>437783</v>
      </c>
      <c r="F25" s="30"/>
      <c r="G25" s="28">
        <v>169306</v>
      </c>
      <c r="H25" s="28">
        <v>114225</v>
      </c>
      <c r="I25" s="28">
        <f t="shared" si="1"/>
        <v>283531</v>
      </c>
      <c r="J25" s="30"/>
      <c r="K25" s="28">
        <v>128924</v>
      </c>
      <c r="L25" s="28">
        <v>67613</v>
      </c>
      <c r="M25" s="28">
        <f t="shared" si="2"/>
        <v>196537</v>
      </c>
      <c r="N25" s="30"/>
      <c r="O25" s="28">
        <v>104282</v>
      </c>
      <c r="P25" s="28">
        <v>49577</v>
      </c>
      <c r="Q25" s="64">
        <f t="shared" si="3"/>
        <v>153859</v>
      </c>
      <c r="R25" s="28"/>
      <c r="S25" s="28">
        <v>89224</v>
      </c>
      <c r="T25" s="121">
        <v>39510</v>
      </c>
      <c r="U25" s="28">
        <f t="shared" si="4"/>
        <v>128734</v>
      </c>
      <c r="V25" s="30"/>
      <c r="W25" s="121">
        <v>90478</v>
      </c>
      <c r="X25" s="121">
        <v>23138</v>
      </c>
      <c r="Y25" s="28">
        <f t="shared" si="5"/>
        <v>113616</v>
      </c>
      <c r="Z25" s="28"/>
      <c r="AA25" s="121">
        <v>94273</v>
      </c>
      <c r="AB25" s="121">
        <v>8585</v>
      </c>
      <c r="AC25" s="28">
        <f t="shared" si="12"/>
        <v>102858</v>
      </c>
      <c r="AD25" s="30"/>
      <c r="AE25" s="47">
        <f t="shared" si="6"/>
        <v>4.1943897964145975</v>
      </c>
      <c r="AF25" s="47">
        <f t="shared" si="7"/>
        <v>-62.896533840435644</v>
      </c>
      <c r="AG25" s="47">
        <f t="shared" si="8"/>
        <v>-9.4687367976341363</v>
      </c>
      <c r="AH25" s="30"/>
      <c r="AI25" s="8">
        <f t="shared" si="9"/>
        <v>-67.014461111052796</v>
      </c>
      <c r="AJ25" s="8">
        <f t="shared" si="10"/>
        <v>-94.35130475977418</v>
      </c>
      <c r="AK25" s="8">
        <f t="shared" si="11"/>
        <v>-76.504798039211209</v>
      </c>
    </row>
    <row r="26" spans="1:48" x14ac:dyDescent="0.25">
      <c r="A26" s="27" t="s">
        <v>16</v>
      </c>
      <c r="C26" s="28">
        <v>131448</v>
      </c>
      <c r="D26" s="28">
        <v>55328</v>
      </c>
      <c r="E26" s="28">
        <f t="shared" si="0"/>
        <v>186776</v>
      </c>
      <c r="F26" s="30"/>
      <c r="G26" s="28">
        <v>98427</v>
      </c>
      <c r="H26" s="28">
        <v>42566</v>
      </c>
      <c r="I26" s="28">
        <f t="shared" si="1"/>
        <v>140993</v>
      </c>
      <c r="J26" s="30"/>
      <c r="K26" s="28">
        <v>74308</v>
      </c>
      <c r="L26" s="28">
        <v>30214</v>
      </c>
      <c r="M26" s="28">
        <f t="shared" si="2"/>
        <v>104522</v>
      </c>
      <c r="N26" s="30"/>
      <c r="O26" s="28">
        <v>54486</v>
      </c>
      <c r="P26" s="28">
        <v>19850</v>
      </c>
      <c r="Q26" s="64">
        <f t="shared" si="3"/>
        <v>74336</v>
      </c>
      <c r="R26" s="28"/>
      <c r="S26" s="28">
        <v>43270</v>
      </c>
      <c r="T26" s="121">
        <v>17605</v>
      </c>
      <c r="U26" s="28">
        <f t="shared" si="4"/>
        <v>60875</v>
      </c>
      <c r="V26" s="30"/>
      <c r="W26" s="121">
        <v>33865</v>
      </c>
      <c r="X26" s="121">
        <v>8374</v>
      </c>
      <c r="Y26" s="28">
        <f t="shared" si="5"/>
        <v>42239</v>
      </c>
      <c r="Z26" s="28"/>
      <c r="AA26" s="121">
        <v>28343</v>
      </c>
      <c r="AB26" s="121">
        <v>5973</v>
      </c>
      <c r="AC26" s="28">
        <f t="shared" si="12"/>
        <v>34316</v>
      </c>
      <c r="AD26" s="30"/>
      <c r="AE26" s="47">
        <f t="shared" si="6"/>
        <v>-16.305920566957035</v>
      </c>
      <c r="AF26" s="47">
        <f t="shared" si="7"/>
        <v>-28.672080248387864</v>
      </c>
      <c r="AG26" s="47">
        <f t="shared" si="8"/>
        <v>-18.757546343426689</v>
      </c>
      <c r="AH26" s="30"/>
      <c r="AI26" s="8">
        <f t="shared" si="9"/>
        <v>-78.437861359625089</v>
      </c>
      <c r="AJ26" s="8">
        <f t="shared" si="10"/>
        <v>-89.204381145170615</v>
      </c>
      <c r="AK26" s="8">
        <f t="shared" si="11"/>
        <v>-81.627189788837967</v>
      </c>
    </row>
    <row r="27" spans="1:48" x14ac:dyDescent="0.25">
      <c r="A27" s="27" t="s">
        <v>17</v>
      </c>
      <c r="C27" s="28">
        <v>15918</v>
      </c>
      <c r="D27" s="28">
        <v>6408</v>
      </c>
      <c r="E27" s="28">
        <f t="shared" si="0"/>
        <v>22326</v>
      </c>
      <c r="F27" s="30"/>
      <c r="G27" s="28">
        <v>11869</v>
      </c>
      <c r="H27" s="28">
        <v>4440</v>
      </c>
      <c r="I27" s="28">
        <f t="shared" si="1"/>
        <v>16309</v>
      </c>
      <c r="J27" s="30"/>
      <c r="K27" s="28">
        <v>7568</v>
      </c>
      <c r="L27" s="28">
        <v>3407</v>
      </c>
      <c r="M27" s="28">
        <f t="shared" si="2"/>
        <v>10975</v>
      </c>
      <c r="N27" s="30"/>
      <c r="O27" s="28">
        <v>5877</v>
      </c>
      <c r="P27" s="28">
        <v>2207</v>
      </c>
      <c r="Q27" s="64">
        <f t="shared" si="3"/>
        <v>8084</v>
      </c>
      <c r="R27" s="28"/>
      <c r="S27" s="28">
        <v>5193</v>
      </c>
      <c r="T27" s="121">
        <v>2735</v>
      </c>
      <c r="U27" s="28">
        <f t="shared" si="4"/>
        <v>7928</v>
      </c>
      <c r="V27" s="30"/>
      <c r="W27" s="121">
        <v>4726</v>
      </c>
      <c r="X27" s="121">
        <v>2511</v>
      </c>
      <c r="Y27" s="28">
        <f t="shared" si="5"/>
        <v>7237</v>
      </c>
      <c r="Z27" s="28"/>
      <c r="AA27" s="121">
        <v>4340</v>
      </c>
      <c r="AB27" s="121">
        <v>1424</v>
      </c>
      <c r="AC27" s="28">
        <f t="shared" si="12"/>
        <v>5764</v>
      </c>
      <c r="AD27" s="30"/>
      <c r="AE27" s="47">
        <f t="shared" si="6"/>
        <v>-8.1675835801946679</v>
      </c>
      <c r="AF27" s="47">
        <f t="shared" si="7"/>
        <v>-43.289526085225013</v>
      </c>
      <c r="AG27" s="47">
        <f t="shared" si="8"/>
        <v>-20.353737736631199</v>
      </c>
      <c r="AH27" s="30"/>
      <c r="AI27" s="13">
        <f t="shared" si="9"/>
        <v>-72.735268249780134</v>
      </c>
      <c r="AJ27" s="8">
        <f t="shared" si="10"/>
        <v>-77.777777777777786</v>
      </c>
      <c r="AK27" s="8">
        <f t="shared" si="11"/>
        <v>-74.182567410194395</v>
      </c>
    </row>
    <row r="28" spans="1:48" x14ac:dyDescent="0.25">
      <c r="A28" s="27" t="s">
        <v>18</v>
      </c>
      <c r="C28" s="28">
        <v>73313</v>
      </c>
      <c r="D28" s="28">
        <v>37497</v>
      </c>
      <c r="E28" s="28">
        <f t="shared" si="0"/>
        <v>110810</v>
      </c>
      <c r="F28" s="30"/>
      <c r="G28" s="28">
        <v>51714</v>
      </c>
      <c r="H28" s="28">
        <v>34311</v>
      </c>
      <c r="I28" s="28">
        <f t="shared" si="1"/>
        <v>86025</v>
      </c>
      <c r="J28" s="30"/>
      <c r="K28" s="28">
        <v>34280</v>
      </c>
      <c r="L28" s="28">
        <v>15880</v>
      </c>
      <c r="M28" s="28">
        <f t="shared" si="2"/>
        <v>50160</v>
      </c>
      <c r="N28" s="30"/>
      <c r="O28" s="28">
        <v>23396</v>
      </c>
      <c r="P28" s="28">
        <v>10769</v>
      </c>
      <c r="Q28" s="64">
        <f t="shared" si="3"/>
        <v>34165</v>
      </c>
      <c r="R28" s="28"/>
      <c r="S28" s="28">
        <v>23328</v>
      </c>
      <c r="T28" s="121">
        <v>13139</v>
      </c>
      <c r="U28" s="28">
        <f t="shared" si="4"/>
        <v>36467</v>
      </c>
      <c r="V28" s="30"/>
      <c r="W28" s="121">
        <v>20938</v>
      </c>
      <c r="X28" s="121">
        <v>7365</v>
      </c>
      <c r="Y28" s="28">
        <f t="shared" si="5"/>
        <v>28303</v>
      </c>
      <c r="Z28" s="28"/>
      <c r="AA28" s="121">
        <v>16904</v>
      </c>
      <c r="AB28" s="121">
        <v>4342</v>
      </c>
      <c r="AC28" s="28">
        <f t="shared" si="12"/>
        <v>21246</v>
      </c>
      <c r="AD28" s="30"/>
      <c r="AE28" s="47">
        <f t="shared" si="6"/>
        <v>-19.26640557837425</v>
      </c>
      <c r="AF28" s="47">
        <f t="shared" si="7"/>
        <v>-41.045485403937541</v>
      </c>
      <c r="AG28" s="47">
        <f t="shared" si="8"/>
        <v>-24.933752605730842</v>
      </c>
      <c r="AH28" s="30"/>
      <c r="AI28" s="8">
        <f t="shared" si="9"/>
        <v>-76.942697748011952</v>
      </c>
      <c r="AJ28" s="8">
        <f t="shared" si="10"/>
        <v>-88.420406965890606</v>
      </c>
      <c r="AK28" s="8">
        <f t="shared" si="11"/>
        <v>-80.82664019492826</v>
      </c>
    </row>
    <row r="29" spans="1:48" x14ac:dyDescent="0.25">
      <c r="A29" s="27" t="s">
        <v>19</v>
      </c>
      <c r="C29" s="28">
        <v>101877</v>
      </c>
      <c r="D29" s="28">
        <v>91227</v>
      </c>
      <c r="E29" s="28">
        <f t="shared" si="0"/>
        <v>193104</v>
      </c>
      <c r="F29" s="30"/>
      <c r="G29" s="28">
        <v>67961</v>
      </c>
      <c r="H29" s="28">
        <v>56981</v>
      </c>
      <c r="I29" s="28">
        <f t="shared" si="1"/>
        <v>124942</v>
      </c>
      <c r="J29" s="30"/>
      <c r="K29" s="28">
        <v>54270</v>
      </c>
      <c r="L29" s="28">
        <v>45694</v>
      </c>
      <c r="M29" s="28">
        <f t="shared" si="2"/>
        <v>99964</v>
      </c>
      <c r="N29" s="30"/>
      <c r="O29" s="28">
        <v>69965</v>
      </c>
      <c r="P29" s="28">
        <v>39273</v>
      </c>
      <c r="Q29" s="64">
        <f t="shared" si="3"/>
        <v>109238</v>
      </c>
      <c r="R29" s="28"/>
      <c r="S29" s="28">
        <v>31651</v>
      </c>
      <c r="T29" s="121">
        <v>34579</v>
      </c>
      <c r="U29" s="28">
        <f t="shared" si="4"/>
        <v>66230</v>
      </c>
      <c r="V29" s="30"/>
      <c r="W29" s="121">
        <v>28782</v>
      </c>
      <c r="X29" s="121">
        <v>18152</v>
      </c>
      <c r="Y29" s="28">
        <f t="shared" si="5"/>
        <v>46934</v>
      </c>
      <c r="Z29" s="28"/>
      <c r="AA29" s="121">
        <v>24513</v>
      </c>
      <c r="AB29" s="121">
        <v>9831</v>
      </c>
      <c r="AC29" s="28">
        <f t="shared" si="12"/>
        <v>34344</v>
      </c>
      <c r="AD29" s="30"/>
      <c r="AE29" s="47">
        <f t="shared" si="6"/>
        <v>-14.832186783406295</v>
      </c>
      <c r="AF29" s="47">
        <f t="shared" si="7"/>
        <v>-45.840678713089467</v>
      </c>
      <c r="AG29" s="47">
        <f t="shared" si="8"/>
        <v>-26.824903055354326</v>
      </c>
      <c r="AH29" s="30"/>
      <c r="AI29" s="8">
        <f t="shared" si="9"/>
        <v>-75.93863187961955</v>
      </c>
      <c r="AJ29" s="8">
        <f t="shared" si="10"/>
        <v>-89.223585122825483</v>
      </c>
      <c r="AK29" s="8">
        <f t="shared" si="11"/>
        <v>-82.214765100671144</v>
      </c>
    </row>
    <row r="30" spans="1:48" x14ac:dyDescent="0.25">
      <c r="A30" s="27" t="s">
        <v>20</v>
      </c>
      <c r="C30" s="28">
        <v>38281</v>
      </c>
      <c r="D30" s="28">
        <v>14785</v>
      </c>
      <c r="E30" s="28">
        <f t="shared" si="0"/>
        <v>53066</v>
      </c>
      <c r="F30" s="30"/>
      <c r="G30" s="28">
        <v>18653</v>
      </c>
      <c r="H30" s="28">
        <v>11192</v>
      </c>
      <c r="I30" s="28">
        <f t="shared" si="1"/>
        <v>29845</v>
      </c>
      <c r="J30" s="30"/>
      <c r="K30" s="28">
        <v>14008</v>
      </c>
      <c r="L30" s="28">
        <v>10931</v>
      </c>
      <c r="M30" s="28">
        <f t="shared" si="2"/>
        <v>24939</v>
      </c>
      <c r="N30" s="30"/>
      <c r="O30" s="28">
        <v>9851</v>
      </c>
      <c r="P30" s="28">
        <v>7277</v>
      </c>
      <c r="Q30" s="64">
        <f t="shared" si="3"/>
        <v>17128</v>
      </c>
      <c r="R30" s="28"/>
      <c r="S30" s="28">
        <v>8584</v>
      </c>
      <c r="T30" s="121">
        <v>4437</v>
      </c>
      <c r="U30" s="28">
        <f t="shared" si="4"/>
        <v>13021</v>
      </c>
      <c r="V30" s="30"/>
      <c r="W30" s="121">
        <v>5731</v>
      </c>
      <c r="X30" s="121">
        <v>5998</v>
      </c>
      <c r="Y30" s="28">
        <f t="shared" si="5"/>
        <v>11729</v>
      </c>
      <c r="Z30" s="28"/>
      <c r="AA30" s="121">
        <v>5354</v>
      </c>
      <c r="AB30" s="121">
        <v>3884</v>
      </c>
      <c r="AC30" s="28">
        <f t="shared" si="12"/>
        <v>9238</v>
      </c>
      <c r="AD30" s="30"/>
      <c r="AE30" s="47">
        <f t="shared" si="6"/>
        <v>-6.5782585936136799</v>
      </c>
      <c r="AF30" s="47">
        <f t="shared" si="7"/>
        <v>-35.245081693897966</v>
      </c>
      <c r="AG30" s="47">
        <f t="shared" si="8"/>
        <v>-21.237957200102311</v>
      </c>
      <c r="AH30" s="30"/>
      <c r="AI30" s="8">
        <f t="shared" si="9"/>
        <v>-86.013949478853732</v>
      </c>
      <c r="AJ30" s="8">
        <f t="shared" si="10"/>
        <v>-73.73013189042949</v>
      </c>
      <c r="AK30" s="8">
        <f t="shared" si="11"/>
        <v>-82.59148984283722</v>
      </c>
    </row>
    <row r="31" spans="1:48" s="210" customFormat="1" x14ac:dyDescent="0.25">
      <c r="C31" s="28"/>
      <c r="D31" s="28"/>
      <c r="E31" s="28"/>
      <c r="F31" s="30"/>
      <c r="G31" s="28"/>
      <c r="H31" s="28"/>
      <c r="I31" s="28"/>
      <c r="J31" s="30"/>
      <c r="K31" s="28"/>
      <c r="L31" s="28"/>
      <c r="M31" s="28"/>
      <c r="N31" s="30"/>
      <c r="O31" s="28"/>
      <c r="P31" s="28"/>
      <c r="Q31" s="64"/>
      <c r="R31" s="28"/>
      <c r="S31" s="28"/>
      <c r="T31" s="121"/>
      <c r="U31" s="28"/>
      <c r="V31" s="30"/>
      <c r="W31" s="121"/>
      <c r="X31" s="121"/>
      <c r="Y31" s="28"/>
      <c r="Z31" s="28"/>
      <c r="AA31" s="121"/>
      <c r="AB31" s="121"/>
      <c r="AC31" s="28"/>
      <c r="AD31" s="30"/>
      <c r="AE31" s="47"/>
      <c r="AF31" s="47"/>
      <c r="AG31" s="47"/>
      <c r="AH31" s="30"/>
      <c r="AI31" s="179"/>
      <c r="AJ31" s="179"/>
      <c r="AK31" s="179"/>
    </row>
    <row r="32" spans="1:48" s="43" customFormat="1" x14ac:dyDescent="0.25">
      <c r="A32" s="43" t="s">
        <v>38</v>
      </c>
      <c r="C32" s="44">
        <v>320073.98398000002</v>
      </c>
      <c r="D32" s="44">
        <v>242374.53988</v>
      </c>
      <c r="E32" s="44">
        <v>562448.52385999996</v>
      </c>
      <c r="F32" s="44">
        <v>289112.69938000001</v>
      </c>
      <c r="G32" s="44">
        <v>230272.98236000002</v>
      </c>
      <c r="H32" s="44">
        <v>172630.50843000002</v>
      </c>
      <c r="I32" s="44">
        <v>402903.49079000001</v>
      </c>
      <c r="J32" s="44">
        <v>2696579.2546000001</v>
      </c>
      <c r="K32" s="65">
        <v>168275.58681000001</v>
      </c>
      <c r="L32" s="44">
        <v>151517.78112999999</v>
      </c>
      <c r="M32" s="44">
        <v>319793.36794000003</v>
      </c>
      <c r="N32" s="68"/>
      <c r="O32" s="44">
        <v>119073</v>
      </c>
      <c r="P32" s="44">
        <v>105966.08565000001</v>
      </c>
      <c r="Q32" s="88">
        <v>225039.08565000002</v>
      </c>
      <c r="R32" s="65"/>
      <c r="S32" s="44">
        <v>88140.270770000003</v>
      </c>
      <c r="T32" s="44">
        <v>91654.712809999997</v>
      </c>
      <c r="U32" s="44">
        <v>179794.98357999997</v>
      </c>
      <c r="V32" s="68"/>
      <c r="W32" s="44">
        <v>69086.033169999995</v>
      </c>
      <c r="X32" s="44">
        <v>69488.855079999994</v>
      </c>
      <c r="Y32" s="44">
        <v>138574.88824999999</v>
      </c>
      <c r="Z32" s="44"/>
      <c r="AA32" s="44">
        <v>58982</v>
      </c>
      <c r="AB32" s="106">
        <v>69147</v>
      </c>
      <c r="AC32" s="44">
        <v>128129</v>
      </c>
      <c r="AD32" s="68"/>
      <c r="AE32" s="36">
        <f>(AA32-W32)/W32*100</f>
        <v>-14.625290679430098</v>
      </c>
      <c r="AF32" s="36">
        <f>(AB32-X32)/X32*100</f>
        <v>-0.49195670241858008</v>
      </c>
      <c r="AG32" s="111">
        <f>(AC32-Y32)/Y32*100</f>
        <v>-7.5380816697140585</v>
      </c>
      <c r="AH32" s="68"/>
      <c r="AI32" s="37">
        <f>(AA32-C32)/C32*100</f>
        <v>-81.572385463329155</v>
      </c>
      <c r="AJ32" s="37">
        <f>(AB32-D32)/D32*100</f>
        <v>-71.471013401723297</v>
      </c>
      <c r="AK32" s="37">
        <f>(AC32-E32)/E32*100</f>
        <v>-77.219426389339617</v>
      </c>
      <c r="AL32"/>
      <c r="AM32"/>
      <c r="AN32"/>
      <c r="AO32"/>
      <c r="AP32"/>
      <c r="AQ32"/>
      <c r="AR32"/>
      <c r="AS32"/>
      <c r="AT32"/>
      <c r="AU32"/>
      <c r="AV32" s="68"/>
    </row>
    <row r="33" spans="1:47" s="43" customFormat="1" x14ac:dyDescent="0.25">
      <c r="A33" s="43" t="s">
        <v>39</v>
      </c>
      <c r="C33" s="44">
        <v>182027.67059999998</v>
      </c>
      <c r="D33" s="44">
        <v>107085.02878000001</v>
      </c>
      <c r="E33" s="44">
        <v>289112.69938000001</v>
      </c>
      <c r="F33" s="68"/>
      <c r="G33" s="44">
        <v>120600.45797</v>
      </c>
      <c r="H33" s="44">
        <v>79786.541169999997</v>
      </c>
      <c r="I33" s="44">
        <v>200386.99914</v>
      </c>
      <c r="J33" s="68"/>
      <c r="K33" s="65">
        <v>80812.782129999992</v>
      </c>
      <c r="L33" s="44">
        <v>52857.619599999998</v>
      </c>
      <c r="M33" s="44">
        <v>133670.40172999998</v>
      </c>
      <c r="N33" s="68"/>
      <c r="O33" s="44">
        <v>61216</v>
      </c>
      <c r="P33" s="44">
        <v>40284.625229999998</v>
      </c>
      <c r="Q33" s="88">
        <v>101500.62523000001</v>
      </c>
      <c r="R33" s="65"/>
      <c r="S33" s="44">
        <v>46255.843439999997</v>
      </c>
      <c r="T33" s="44">
        <v>29300.005969999998</v>
      </c>
      <c r="U33" s="44">
        <v>75555.849409999995</v>
      </c>
      <c r="V33" s="68"/>
      <c r="W33" s="44">
        <v>38347.046969999996</v>
      </c>
      <c r="X33" s="44">
        <v>15751.707460000001</v>
      </c>
      <c r="Y33" s="44">
        <v>54098.754430000001</v>
      </c>
      <c r="Z33" s="44"/>
      <c r="AA33" s="44">
        <v>29140</v>
      </c>
      <c r="AB33" s="44">
        <v>10114</v>
      </c>
      <c r="AC33" s="44">
        <v>39254</v>
      </c>
      <c r="AD33" s="68"/>
      <c r="AE33" s="36">
        <f t="shared" ref="AE33:AE37" si="13">(AA33-W33)/W33*100</f>
        <v>-24.009793967193708</v>
      </c>
      <c r="AF33" s="36">
        <f t="shared" ref="AF33:AF37" si="14">(AB33-X33)/X33*100</f>
        <v>-35.791087882481541</v>
      </c>
      <c r="AG33" s="120">
        <f t="shared" ref="AG33:AG37" si="15">(AC33-Y33)/Y33*100</f>
        <v>-27.440103910725107</v>
      </c>
      <c r="AH33" s="68"/>
      <c r="AI33" s="37">
        <f t="shared" ref="AI33:AI37" si="16">(AA33-C33)/C33*100</f>
        <v>-83.991444869920784</v>
      </c>
      <c r="AJ33" s="37">
        <f t="shared" ref="AJ33:AJ37" si="17">(AB33-D33)/D33*100</f>
        <v>-90.555168994931464</v>
      </c>
      <c r="AK33" s="37">
        <f t="shared" ref="AK33:AK37" si="18">(AC33-E33)/E33*100</f>
        <v>-86.422595726794455</v>
      </c>
      <c r="AL33"/>
      <c r="AM33"/>
      <c r="AN33"/>
      <c r="AO33"/>
      <c r="AP33"/>
      <c r="AQ33"/>
      <c r="AR33"/>
      <c r="AS33"/>
      <c r="AT33"/>
      <c r="AU33"/>
    </row>
    <row r="34" spans="1:47" s="43" customFormat="1" x14ac:dyDescent="0.25">
      <c r="A34" s="43" t="s">
        <v>23</v>
      </c>
      <c r="C34" s="44">
        <v>417307.07574</v>
      </c>
      <c r="D34" s="44">
        <v>331011.35993000004</v>
      </c>
      <c r="E34" s="44">
        <v>748318.43567000004</v>
      </c>
      <c r="F34" s="68"/>
      <c r="G34" s="44">
        <v>260556.12334999998</v>
      </c>
      <c r="H34" s="44">
        <v>191167.10209</v>
      </c>
      <c r="I34" s="44">
        <v>451723.89743999997</v>
      </c>
      <c r="J34" s="68"/>
      <c r="K34" s="65">
        <v>209669.97503</v>
      </c>
      <c r="L34" s="44">
        <v>147516.25787</v>
      </c>
      <c r="M34" s="44">
        <v>357186.2329</v>
      </c>
      <c r="N34" s="68"/>
      <c r="O34" s="44">
        <v>162392</v>
      </c>
      <c r="P34" s="44">
        <v>117323.91481</v>
      </c>
      <c r="Q34" s="68">
        <v>279715.91480999999</v>
      </c>
      <c r="R34" s="65"/>
      <c r="S34" s="44">
        <v>129200.79199</v>
      </c>
      <c r="T34" s="44">
        <v>120119.83239</v>
      </c>
      <c r="U34" s="44">
        <v>249320.62437999999</v>
      </c>
      <c r="V34" s="68"/>
      <c r="W34" s="44">
        <v>103710.65148</v>
      </c>
      <c r="X34" s="44">
        <v>92385.27304</v>
      </c>
      <c r="Y34" s="44">
        <v>196095.92452</v>
      </c>
      <c r="Z34" s="44"/>
      <c r="AA34" s="44">
        <v>79966</v>
      </c>
      <c r="AB34" s="44">
        <v>82857</v>
      </c>
      <c r="AC34" s="44">
        <v>162823</v>
      </c>
      <c r="AD34" s="68"/>
      <c r="AE34" s="36">
        <f t="shared" si="13"/>
        <v>-22.895094323632726</v>
      </c>
      <c r="AF34" s="36">
        <f t="shared" si="14"/>
        <v>-10.313627623175989</v>
      </c>
      <c r="AG34" s="120">
        <f t="shared" si="15"/>
        <v>-16.967677732948736</v>
      </c>
      <c r="AH34" s="68"/>
      <c r="AI34" s="37">
        <f t="shared" si="16"/>
        <v>-80.837612240770582</v>
      </c>
      <c r="AJ34" s="37">
        <f t="shared" si="17"/>
        <v>-74.968532796722741</v>
      </c>
      <c r="AK34" s="37">
        <f t="shared" si="18"/>
        <v>-78.241482203466234</v>
      </c>
      <c r="AL34"/>
      <c r="AM34"/>
      <c r="AN34"/>
      <c r="AO34"/>
      <c r="AP34"/>
      <c r="AQ34"/>
      <c r="AR34"/>
      <c r="AS34"/>
      <c r="AT34"/>
      <c r="AU34"/>
    </row>
    <row r="35" spans="1:47" s="43" customFormat="1" x14ac:dyDescent="0.25">
      <c r="A35" s="43" t="s">
        <v>24</v>
      </c>
      <c r="C35" s="44">
        <v>563428.14376000001</v>
      </c>
      <c r="D35" s="44">
        <v>287101.69691</v>
      </c>
      <c r="E35" s="44">
        <v>850529.84067000006</v>
      </c>
      <c r="F35" s="68"/>
      <c r="G35" s="44">
        <v>367753.10511</v>
      </c>
      <c r="H35" s="44">
        <v>217783.63718000002</v>
      </c>
      <c r="I35" s="44">
        <v>585536.79229000001</v>
      </c>
      <c r="J35" s="68"/>
      <c r="K35" s="65">
        <v>271806.98482000001</v>
      </c>
      <c r="L35" s="44">
        <v>131733.41936</v>
      </c>
      <c r="M35" s="44">
        <v>403540.40418000001</v>
      </c>
      <c r="N35" s="68"/>
      <c r="O35" s="44">
        <v>205992</v>
      </c>
      <c r="P35" s="44">
        <v>95040.849439999991</v>
      </c>
      <c r="Q35" s="88">
        <v>301032.84944000002</v>
      </c>
      <c r="R35" s="65"/>
      <c r="S35" s="44">
        <v>173966.35608000003</v>
      </c>
      <c r="T35" s="44">
        <v>83851.657680000004</v>
      </c>
      <c r="U35" s="44">
        <v>257818.01376000003</v>
      </c>
      <c r="V35" s="68"/>
      <c r="W35" s="44">
        <v>163394.36725000001</v>
      </c>
      <c r="X35" s="44">
        <v>46770.666119999994</v>
      </c>
      <c r="Y35" s="44">
        <v>210165.13047</v>
      </c>
      <c r="Z35" s="44"/>
      <c r="AA35" s="44">
        <v>154987</v>
      </c>
      <c r="AB35" s="44">
        <v>24328</v>
      </c>
      <c r="AC35" s="44">
        <v>179315</v>
      </c>
      <c r="AD35" s="68"/>
      <c r="AE35" s="36">
        <f t="shared" si="13"/>
        <v>-5.1454449694317788</v>
      </c>
      <c r="AF35" s="36">
        <f t="shared" si="14"/>
        <v>-47.984491096232432</v>
      </c>
      <c r="AG35" s="120">
        <f t="shared" si="15"/>
        <v>-14.678995702573838</v>
      </c>
      <c r="AH35" s="68"/>
      <c r="AI35" s="37">
        <f t="shared" si="16"/>
        <v>-72.492144434655927</v>
      </c>
      <c r="AJ35" s="37">
        <f t="shared" si="17"/>
        <v>-91.526347541015653</v>
      </c>
      <c r="AK35" s="37">
        <f t="shared" si="18"/>
        <v>-78.917259404003318</v>
      </c>
      <c r="AL35"/>
      <c r="AM35"/>
      <c r="AN35"/>
      <c r="AO35"/>
      <c r="AP35"/>
      <c r="AQ35"/>
      <c r="AR35"/>
      <c r="AS35"/>
      <c r="AT35"/>
      <c r="AU35"/>
    </row>
    <row r="36" spans="1:47" s="43" customFormat="1" x14ac:dyDescent="0.25">
      <c r="A36" s="280" t="s">
        <v>25</v>
      </c>
      <c r="B36" s="280"/>
      <c r="C36" s="465">
        <v>140158.04662000001</v>
      </c>
      <c r="D36" s="465">
        <v>106011.70843000001</v>
      </c>
      <c r="E36" s="465">
        <v>246169.75505000001</v>
      </c>
      <c r="F36" s="461"/>
      <c r="G36" s="465">
        <v>86613.306459999993</v>
      </c>
      <c r="H36" s="465">
        <v>68172.945560000007</v>
      </c>
      <c r="I36" s="465">
        <v>154786.25201999999</v>
      </c>
      <c r="J36" s="461"/>
      <c r="K36" s="244">
        <v>68278.220780000003</v>
      </c>
      <c r="L36" s="465">
        <v>56625.458509999997</v>
      </c>
      <c r="M36" s="465">
        <v>124903.67928999999</v>
      </c>
      <c r="N36" s="461"/>
      <c r="O36" s="465">
        <v>79816</v>
      </c>
      <c r="P36" s="465">
        <v>46550.379850000005</v>
      </c>
      <c r="Q36" s="466">
        <v>126366.37985</v>
      </c>
      <c r="R36" s="244"/>
      <c r="S36" s="465">
        <v>40234.705379999999</v>
      </c>
      <c r="T36" s="465">
        <v>39016.196130000004</v>
      </c>
      <c r="U36" s="465">
        <v>79250.901510000011</v>
      </c>
      <c r="V36" s="461"/>
      <c r="W36" s="465">
        <v>34512.751329999999</v>
      </c>
      <c r="X36" s="465">
        <v>24150.3302</v>
      </c>
      <c r="Y36" s="465">
        <v>58663.081530000003</v>
      </c>
      <c r="Z36" s="465"/>
      <c r="AA36" s="465">
        <v>29867</v>
      </c>
      <c r="AB36" s="465">
        <v>13715</v>
      </c>
      <c r="AC36" s="465">
        <v>43582</v>
      </c>
      <c r="AD36" s="461"/>
      <c r="AE36" s="94">
        <f t="shared" si="13"/>
        <v>-13.460970658580059</v>
      </c>
      <c r="AF36" s="94">
        <f t="shared" si="14"/>
        <v>-43.209886215137551</v>
      </c>
      <c r="AG36" s="467">
        <f t="shared" si="15"/>
        <v>-25.707959992329442</v>
      </c>
      <c r="AH36" s="461"/>
      <c r="AI36" s="93">
        <f t="shared" si="16"/>
        <v>-78.690484977308401</v>
      </c>
      <c r="AJ36" s="93">
        <f t="shared" si="17"/>
        <v>-87.062749763101806</v>
      </c>
      <c r="AK36" s="93">
        <f t="shared" si="18"/>
        <v>-82.295956710381418</v>
      </c>
      <c r="AL36"/>
      <c r="AM36"/>
      <c r="AN36"/>
      <c r="AO36"/>
      <c r="AP36"/>
      <c r="AQ36"/>
      <c r="AR36"/>
      <c r="AS36"/>
      <c r="AT36"/>
      <c r="AU36"/>
    </row>
    <row r="37" spans="1:47" s="43" customFormat="1" x14ac:dyDescent="0.25">
      <c r="A37" s="280" t="s">
        <v>1</v>
      </c>
      <c r="B37" s="280"/>
      <c r="C37" s="465">
        <v>1622994.9206999999</v>
      </c>
      <c r="D37" s="465">
        <v>1073584.3339</v>
      </c>
      <c r="E37" s="465">
        <v>2696579.2546000001</v>
      </c>
      <c r="F37" s="461"/>
      <c r="G37" s="465">
        <v>1065795.9753</v>
      </c>
      <c r="H37" s="465">
        <v>729540.73442999995</v>
      </c>
      <c r="I37" s="465">
        <v>1795337.4317300001</v>
      </c>
      <c r="J37" s="461"/>
      <c r="K37" s="244">
        <v>798843.54957000003</v>
      </c>
      <c r="L37" s="465">
        <v>540250.53647000005</v>
      </c>
      <c r="M37" s="465">
        <v>1339094.08604</v>
      </c>
      <c r="N37" s="461"/>
      <c r="O37" s="465">
        <v>628491</v>
      </c>
      <c r="P37" s="465">
        <v>405165.85498</v>
      </c>
      <c r="Q37" s="466">
        <v>1033656.8549800001</v>
      </c>
      <c r="R37" s="244"/>
      <c r="S37" s="465">
        <v>477797.96766000002</v>
      </c>
      <c r="T37" s="465">
        <v>363942.40497999999</v>
      </c>
      <c r="U37" s="465">
        <v>841740.37264000007</v>
      </c>
      <c r="V37" s="461"/>
      <c r="W37" s="465">
        <v>409050.85019999999</v>
      </c>
      <c r="X37" s="465">
        <v>248546.83189999999</v>
      </c>
      <c r="Y37" s="465">
        <v>657597.77919999999</v>
      </c>
      <c r="Z37" s="465"/>
      <c r="AA37" s="468">
        <v>352942</v>
      </c>
      <c r="AB37" s="465">
        <v>200161</v>
      </c>
      <c r="AC37" s="465">
        <v>553103</v>
      </c>
      <c r="AD37" s="461"/>
      <c r="AE37" s="94">
        <f t="shared" si="13"/>
        <v>-13.716839892293661</v>
      </c>
      <c r="AF37" s="94">
        <f t="shared" si="14"/>
        <v>-19.467490907092909</v>
      </c>
      <c r="AG37" s="467">
        <f t="shared" si="15"/>
        <v>-15.890378967995151</v>
      </c>
      <c r="AH37" s="461"/>
      <c r="AI37" s="93">
        <f t="shared" si="16"/>
        <v>-78.253659608018026</v>
      </c>
      <c r="AJ37" s="93">
        <f t="shared" si="17"/>
        <v>-81.355819596130203</v>
      </c>
      <c r="AK37" s="93">
        <f t="shared" si="18"/>
        <v>-79.488717082708362</v>
      </c>
      <c r="AL37"/>
      <c r="AM37"/>
      <c r="AN37"/>
      <c r="AO37"/>
      <c r="AP37"/>
      <c r="AQ37"/>
      <c r="AR37"/>
      <c r="AS37"/>
      <c r="AT37"/>
      <c r="AU37"/>
    </row>
    <row r="38" spans="1:47" s="280" customFormat="1" x14ac:dyDescent="0.25">
      <c r="A38" s="82"/>
      <c r="B38" s="82"/>
      <c r="C38" s="83"/>
      <c r="D38" s="83"/>
      <c r="E38" s="83"/>
      <c r="F38" s="84"/>
      <c r="G38" s="83"/>
      <c r="H38" s="83"/>
      <c r="I38" s="83"/>
      <c r="J38" s="84"/>
      <c r="K38" s="83"/>
      <c r="L38" s="83"/>
      <c r="M38" s="83"/>
      <c r="N38" s="84"/>
      <c r="O38" s="83"/>
      <c r="P38" s="83"/>
      <c r="Q38" s="83"/>
      <c r="R38" s="83"/>
      <c r="S38" s="83"/>
      <c r="T38" s="83"/>
      <c r="U38" s="83"/>
      <c r="V38" s="84"/>
      <c r="W38" s="83"/>
      <c r="X38" s="83"/>
      <c r="Y38" s="83"/>
      <c r="Z38" s="83"/>
      <c r="AA38" s="83"/>
      <c r="AB38" s="83"/>
      <c r="AC38" s="83"/>
      <c r="AD38" s="84"/>
      <c r="AE38" s="84"/>
      <c r="AF38" s="84"/>
      <c r="AG38" s="84"/>
      <c r="AH38" s="84"/>
      <c r="AI38" s="85"/>
      <c r="AJ38" s="85"/>
      <c r="AK38" s="85"/>
      <c r="AL38" s="367"/>
      <c r="AM38" s="367"/>
      <c r="AN38" s="367"/>
      <c r="AO38" s="367"/>
      <c r="AP38" s="367"/>
      <c r="AQ38" s="367"/>
      <c r="AR38" s="367"/>
      <c r="AS38" s="367"/>
      <c r="AT38" s="367"/>
      <c r="AU38" s="367"/>
    </row>
    <row r="39" spans="1:47" x14ac:dyDescent="0.25">
      <c r="O39" s="7"/>
      <c r="Q39" s="7"/>
    </row>
    <row r="40" spans="1:47" x14ac:dyDescent="0.25">
      <c r="A40" s="51" t="s">
        <v>125</v>
      </c>
      <c r="C40" s="7"/>
      <c r="D40" s="7"/>
      <c r="Q40"/>
      <c r="R40"/>
      <c r="S40"/>
    </row>
    <row r="41" spans="1:47" x14ac:dyDescent="0.25">
      <c r="A41" s="51" t="s">
        <v>110</v>
      </c>
      <c r="D41" s="141"/>
      <c r="G41" s="140"/>
      <c r="H41" s="140"/>
      <c r="I41" s="140"/>
      <c r="J41" s="139"/>
      <c r="K41" s="138"/>
      <c r="L41" s="138"/>
      <c r="M41" s="138"/>
      <c r="N41" s="138"/>
      <c r="O41" s="138"/>
      <c r="Q41"/>
      <c r="R41"/>
      <c r="S41"/>
    </row>
    <row r="43" spans="1:47" customFormat="1" x14ac:dyDescent="0.25"/>
    <row r="44" spans="1:47" customFormat="1" x14ac:dyDescent="0.25"/>
  </sheetData>
  <mergeCells count="12">
    <mergeCell ref="A4:A7"/>
    <mergeCell ref="AI4:AK6"/>
    <mergeCell ref="C6:E6"/>
    <mergeCell ref="G6:I6"/>
    <mergeCell ref="K6:M6"/>
    <mergeCell ref="O6:Q6"/>
    <mergeCell ref="S6:U6"/>
    <mergeCell ref="W6:Y6"/>
    <mergeCell ref="AA6:AC6"/>
    <mergeCell ref="C5:AC5"/>
    <mergeCell ref="C4:AC4"/>
    <mergeCell ref="AE4:A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0"/>
  <sheetViews>
    <sheetView topLeftCell="I3" zoomScale="96" zoomScaleNormal="96" workbookViewId="0"/>
  </sheetViews>
  <sheetFormatPr defaultColWidth="8.85546875" defaultRowHeight="15" x14ac:dyDescent="0.25"/>
  <cols>
    <col min="1" max="1" width="25.42578125" style="27" customWidth="1"/>
    <col min="2" max="2" width="0.85546875" style="27" customWidth="1"/>
    <col min="3" max="4" width="8.85546875" style="27"/>
    <col min="5" max="5" width="10.85546875" style="27" customWidth="1"/>
    <col min="6" max="6" width="0.85546875" style="27" customWidth="1"/>
    <col min="7" max="9" width="8.85546875" style="27"/>
    <col min="10" max="10" width="0.85546875" style="27" customWidth="1"/>
    <col min="11" max="12" width="8.85546875" style="27"/>
    <col min="13" max="13" width="8.85546875" style="27" customWidth="1"/>
    <col min="14" max="14" width="0.85546875" style="27" customWidth="1"/>
    <col min="15" max="17" width="8.85546875" style="27"/>
    <col min="18" max="18" width="0.85546875" style="27" customWidth="1"/>
    <col min="19" max="21" width="8.85546875" style="27"/>
    <col min="22" max="22" width="0.85546875" style="27" customWidth="1"/>
    <col min="23" max="24" width="12.85546875" style="27" customWidth="1"/>
    <col min="25" max="25" width="8.85546875" style="27"/>
    <col min="26" max="26" width="0.85546875" style="27" customWidth="1"/>
    <col min="27" max="27" width="14.140625" style="27" customWidth="1"/>
    <col min="28" max="29" width="12.42578125" style="27" customWidth="1"/>
    <col min="30" max="30" width="0.85546875" style="27" customWidth="1"/>
    <col min="31" max="31" width="10" style="27" customWidth="1"/>
    <col min="32" max="32" width="9.42578125" style="27" customWidth="1"/>
    <col min="33" max="33" width="7.7109375" style="27" customWidth="1"/>
    <col min="34" max="34" width="0.85546875" style="27" customWidth="1"/>
    <col min="35" max="16384" width="8.85546875" style="27"/>
  </cols>
  <sheetData>
    <row r="1" spans="1:37" x14ac:dyDescent="0.25">
      <c r="A1" s="27" t="s">
        <v>73</v>
      </c>
    </row>
    <row r="2" spans="1:37" x14ac:dyDescent="0.25">
      <c r="A2" s="11" t="s">
        <v>78</v>
      </c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490" t="s">
        <v>42</v>
      </c>
      <c r="B4" s="2"/>
      <c r="C4" s="502" t="s">
        <v>32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77"/>
      <c r="AA4" s="103"/>
      <c r="AB4" s="103"/>
      <c r="AC4" s="103"/>
      <c r="AD4" s="224"/>
      <c r="AE4" s="490" t="s">
        <v>121</v>
      </c>
      <c r="AF4" s="490"/>
      <c r="AG4" s="490"/>
      <c r="AH4" s="224"/>
      <c r="AI4" s="490" t="s">
        <v>122</v>
      </c>
      <c r="AJ4" s="490"/>
      <c r="AK4" s="490"/>
    </row>
    <row r="5" spans="1:37" ht="15" customHeight="1" x14ac:dyDescent="0.25">
      <c r="A5" s="495"/>
      <c r="B5" s="2"/>
      <c r="C5" s="502">
        <v>2013</v>
      </c>
      <c r="D5" s="502"/>
      <c r="E5" s="502"/>
      <c r="G5" s="503">
        <v>2014</v>
      </c>
      <c r="H5" s="503"/>
      <c r="I5" s="503"/>
      <c r="K5" s="502">
        <v>2015</v>
      </c>
      <c r="L5" s="502"/>
      <c r="M5" s="502"/>
      <c r="O5" s="502">
        <v>2016</v>
      </c>
      <c r="P5" s="502"/>
      <c r="Q5" s="502"/>
      <c r="S5" s="502">
        <v>2017</v>
      </c>
      <c r="T5" s="502"/>
      <c r="U5" s="502"/>
      <c r="W5" s="502">
        <v>2018</v>
      </c>
      <c r="X5" s="502"/>
      <c r="Y5" s="502"/>
      <c r="Z5" s="77"/>
      <c r="AA5" s="502">
        <v>2019</v>
      </c>
      <c r="AB5" s="502"/>
      <c r="AC5" s="502"/>
      <c r="AD5" s="226"/>
      <c r="AE5" s="491"/>
      <c r="AF5" s="491"/>
      <c r="AG5" s="491"/>
      <c r="AH5" s="226"/>
      <c r="AI5" s="491"/>
      <c r="AJ5" s="491"/>
      <c r="AK5" s="491"/>
    </row>
    <row r="6" spans="1:37" ht="60" x14ac:dyDescent="0.25">
      <c r="A6" s="491"/>
      <c r="B6" s="1"/>
      <c r="C6" s="76" t="s">
        <v>41</v>
      </c>
      <c r="D6" s="75" t="s">
        <v>2</v>
      </c>
      <c r="E6" s="75" t="s">
        <v>0</v>
      </c>
      <c r="F6" s="75"/>
      <c r="G6" s="76" t="s">
        <v>41</v>
      </c>
      <c r="H6" s="75" t="s">
        <v>2</v>
      </c>
      <c r="I6" s="75" t="s">
        <v>0</v>
      </c>
      <c r="J6" s="75"/>
      <c r="K6" s="76" t="s">
        <v>41</v>
      </c>
      <c r="L6" s="75" t="s">
        <v>2</v>
      </c>
      <c r="M6" s="75" t="s">
        <v>0</v>
      </c>
      <c r="N6" s="75"/>
      <c r="O6" s="76" t="s">
        <v>41</v>
      </c>
      <c r="P6" s="75" t="s">
        <v>2</v>
      </c>
      <c r="Q6" s="75" t="s">
        <v>0</v>
      </c>
      <c r="R6" s="75"/>
      <c r="S6" s="76" t="s">
        <v>41</v>
      </c>
      <c r="T6" s="76" t="s">
        <v>2</v>
      </c>
      <c r="U6" s="75" t="s">
        <v>0</v>
      </c>
      <c r="V6" s="75"/>
      <c r="W6" s="76" t="s">
        <v>41</v>
      </c>
      <c r="X6" s="75" t="s">
        <v>2</v>
      </c>
      <c r="Y6" s="75" t="s">
        <v>0</v>
      </c>
      <c r="Z6" s="1"/>
      <c r="AA6" s="102" t="s">
        <v>41</v>
      </c>
      <c r="AB6" s="104" t="s">
        <v>2</v>
      </c>
      <c r="AC6" s="104" t="s">
        <v>0</v>
      </c>
      <c r="AD6" s="1"/>
      <c r="AE6" s="102" t="s">
        <v>41</v>
      </c>
      <c r="AF6" s="104" t="s">
        <v>2</v>
      </c>
      <c r="AG6" s="104" t="s">
        <v>0</v>
      </c>
      <c r="AH6" s="1"/>
      <c r="AI6" s="76" t="s">
        <v>41</v>
      </c>
      <c r="AJ6" s="75" t="s">
        <v>2</v>
      </c>
      <c r="AK6" s="75" t="s">
        <v>0</v>
      </c>
    </row>
    <row r="7" spans="1:37" x14ac:dyDescent="0.25">
      <c r="Q7" s="7"/>
    </row>
    <row r="8" spans="1:37" x14ac:dyDescent="0.25">
      <c r="A8" s="250" t="s">
        <v>37</v>
      </c>
      <c r="C8" s="46">
        <f>'Tav2'!C8/'Tav2'!$E8*100</f>
        <v>87.545339928231982</v>
      </c>
      <c r="D8" s="46">
        <f>'Tav2'!D8/'Tav2'!$E8*100</f>
        <v>12.454660071768014</v>
      </c>
      <c r="E8" s="46">
        <f>'Tav2'!E8/'Tav2'!$E8*100</f>
        <v>100</v>
      </c>
      <c r="F8" s="30"/>
      <c r="G8" s="46">
        <f>'Tav2'!G8/'Tav2'!$I8*100</f>
        <v>87.134180011043625</v>
      </c>
      <c r="H8" s="46">
        <f>'Tav2'!H8/'Tav2'!$I8*100</f>
        <v>12.865819988956378</v>
      </c>
      <c r="I8" s="46">
        <f>'Tav2'!I8/'Tav2'!$I8*100</f>
        <v>100</v>
      </c>
      <c r="J8" s="30"/>
      <c r="K8" s="46">
        <f>'Tav2'!K8/'Tav2'!$M8*100</f>
        <v>88.04982945276582</v>
      </c>
      <c r="L8" s="46">
        <f>'Tav2'!L8/'Tav2'!$M8*100</f>
        <v>11.950170547234169</v>
      </c>
      <c r="M8" s="46">
        <f>'Tav2'!M8/'Tav2'!$M8*100</f>
        <v>100</v>
      </c>
      <c r="N8" s="30"/>
      <c r="O8" s="52">
        <f>'Tav2'!O8/'Tav2'!$Q8*100</f>
        <v>89.0693965357368</v>
      </c>
      <c r="P8" s="52">
        <f>'Tav2'!P8/'Tav2'!$Q8*100</f>
        <v>10.930603464263195</v>
      </c>
      <c r="Q8" s="52">
        <f>'Tav2'!Q8/'Tav2'!$Q8*100</f>
        <v>100</v>
      </c>
      <c r="R8" s="28"/>
      <c r="S8" s="46">
        <f>'Tav2'!S8/'Tav2'!$U8*100</f>
        <v>90.607807754940367</v>
      </c>
      <c r="T8" s="46">
        <f>'Tav2'!T8/'Tav2'!$U8*100</f>
        <v>9.3921922450596362</v>
      </c>
      <c r="U8" s="46">
        <f>'Tav2'!U8/'Tav2'!$U8*100</f>
        <v>100</v>
      </c>
      <c r="V8" s="30"/>
      <c r="W8" s="46">
        <f>'Tav2'!W8/'Tav2'!$Y8*100</f>
        <v>95.628001010866811</v>
      </c>
      <c r="X8" s="46">
        <f>'Tav2'!X8/'Tav2'!$Y8*100</f>
        <v>4.3719989891331812</v>
      </c>
      <c r="Y8" s="46">
        <f>'Tav2'!Y8/'Tav2'!$Y8*100</f>
        <v>100</v>
      </c>
      <c r="Z8" s="30"/>
      <c r="AA8" s="47">
        <f>'Tav2'!AA8/'Tav2'!AC8*100</f>
        <v>97.802197802197796</v>
      </c>
      <c r="AB8" s="47">
        <f>'Tav2'!AB8/'Tav2'!AC8*100</f>
        <v>2.197802197802198</v>
      </c>
      <c r="AC8" s="47">
        <f>'Tav2'!AC8/'Tav2'!AC8*100</f>
        <v>100</v>
      </c>
      <c r="AD8" s="30"/>
      <c r="AE8" s="47">
        <f>AA8-W8</f>
        <v>2.174196791330985</v>
      </c>
      <c r="AF8" s="47">
        <f>AB8-X8</f>
        <v>-2.1741967913309832</v>
      </c>
      <c r="AG8" s="47">
        <f>AC8-Y8</f>
        <v>0</v>
      </c>
      <c r="AH8" s="30"/>
      <c r="AI8" s="8">
        <f>AA8-C8</f>
        <v>10.256857873965814</v>
      </c>
      <c r="AJ8" s="8">
        <f>AB8-D8</f>
        <v>-10.256857873965817</v>
      </c>
      <c r="AK8" s="8">
        <f>AC8-E8</f>
        <v>0</v>
      </c>
    </row>
    <row r="9" spans="1:37" x14ac:dyDescent="0.25">
      <c r="A9" s="250" t="s">
        <v>117</v>
      </c>
      <c r="C9" s="46">
        <f>'Tav2'!C9/'Tav2'!$E9*100</f>
        <v>92.645654250238778</v>
      </c>
      <c r="D9" s="46">
        <f>'Tav2'!D9/'Tav2'!$E9*100</f>
        <v>7.3543457497612224</v>
      </c>
      <c r="E9" s="46">
        <f>'Tav2'!E9/'Tav2'!$E9*100</f>
        <v>100</v>
      </c>
      <c r="F9" s="30"/>
      <c r="G9" s="46">
        <f>'Tav2'!G9/'Tav2'!$I9*100</f>
        <v>93.793706293706293</v>
      </c>
      <c r="H9" s="46">
        <f>'Tav2'!H9/'Tav2'!$I9*100</f>
        <v>6.2062937062937067</v>
      </c>
      <c r="I9" s="46">
        <f>'Tav2'!I9/'Tav2'!$I9*100</f>
        <v>100</v>
      </c>
      <c r="J9" s="30"/>
      <c r="K9" s="46">
        <f>'Tav2'!K9/'Tav2'!$M9*100</f>
        <v>90.546528803545058</v>
      </c>
      <c r="L9" s="46">
        <f>'Tav2'!L9/'Tav2'!$M9*100</f>
        <v>9.4534711964549487</v>
      </c>
      <c r="M9" s="46">
        <f>'Tav2'!M9/'Tav2'!$M9*100</f>
        <v>100</v>
      </c>
      <c r="N9" s="30"/>
      <c r="O9" s="52">
        <f>'Tav2'!O9/'Tav2'!$Q9*100</f>
        <v>93.220338983050837</v>
      </c>
      <c r="P9" s="52">
        <f>'Tav2'!P9/'Tav2'!$Q9*100</f>
        <v>6.7796610169491522</v>
      </c>
      <c r="Q9" s="52">
        <f>'Tav2'!Q9/'Tav2'!$Q9*100</f>
        <v>100</v>
      </c>
      <c r="R9" s="28"/>
      <c r="S9" s="46">
        <f>'Tav2'!S9/'Tav2'!$U9*100</f>
        <v>88.557213930348254</v>
      </c>
      <c r="T9" s="46">
        <f>'Tav2'!T9/'Tav2'!$U9*100</f>
        <v>11.442786069651742</v>
      </c>
      <c r="U9" s="46">
        <f>'Tav2'!U9/'Tav2'!$U9*100</f>
        <v>100</v>
      </c>
      <c r="V9" s="30"/>
      <c r="W9" s="46">
        <f>'Tav2'!W9/'Tav2'!$Y9*100</f>
        <v>99.22279792746113</v>
      </c>
      <c r="X9" s="46">
        <f>'Tav2'!X9/'Tav2'!$Y9*100</f>
        <v>0.77720207253886009</v>
      </c>
      <c r="Y9" s="46">
        <f>'Tav2'!Y9/'Tav2'!$Y9*100</f>
        <v>100</v>
      </c>
      <c r="Z9" s="30"/>
      <c r="AA9" s="47">
        <f>'Tav2'!AA9/'Tav2'!AC9*100</f>
        <v>100</v>
      </c>
      <c r="AB9" s="47">
        <f>'Tav2'!AB9/'Tav2'!AC9*100</f>
        <v>0</v>
      </c>
      <c r="AC9" s="47">
        <f>'Tav2'!AC9/'Tav2'!AC9*100</f>
        <v>100</v>
      </c>
      <c r="AD9" s="30"/>
      <c r="AE9" s="47">
        <f t="shared" ref="AE9:AE36" si="0">AA9-W9</f>
        <v>0.77720207253886997</v>
      </c>
      <c r="AF9" s="47">
        <f t="shared" ref="AF9:AF36" si="1">AB9-X9</f>
        <v>-0.77720207253886009</v>
      </c>
      <c r="AG9" s="47">
        <f t="shared" ref="AG9:AG36" si="2">AC9-Y9</f>
        <v>0</v>
      </c>
      <c r="AH9" s="30"/>
      <c r="AI9" s="8">
        <f t="shared" ref="AI9:AI36" si="3">AA9-C9</f>
        <v>7.3543457497612224</v>
      </c>
      <c r="AJ9" s="8">
        <f t="shared" ref="AJ9:AJ36" si="4">AB9-D9</f>
        <v>-7.3543457497612224</v>
      </c>
      <c r="AK9" s="8">
        <f t="shared" ref="AK9:AK36" si="5">AC9-E9</f>
        <v>0</v>
      </c>
    </row>
    <row r="10" spans="1:37" x14ac:dyDescent="0.25">
      <c r="A10" s="250" t="s">
        <v>5</v>
      </c>
      <c r="C10" s="46">
        <f>'Tav2'!C10/'Tav2'!$E10*100</f>
        <v>88.284793506803538</v>
      </c>
      <c r="D10" s="46">
        <f>'Tav2'!D10/'Tav2'!$E10*100</f>
        <v>11.715206493196467</v>
      </c>
      <c r="E10" s="46">
        <f>'Tav2'!E10/'Tav2'!$E10*100</f>
        <v>100</v>
      </c>
      <c r="F10" s="30"/>
      <c r="G10" s="46">
        <f>'Tav2'!G10/'Tav2'!$I10*100</f>
        <v>87.21269746200494</v>
      </c>
      <c r="H10" s="46">
        <f>'Tav2'!H10/'Tav2'!$I10*100</f>
        <v>12.78730253799506</v>
      </c>
      <c r="I10" s="46">
        <f>'Tav2'!I10/'Tav2'!$I10*100</f>
        <v>100</v>
      </c>
      <c r="J10" s="30"/>
      <c r="K10" s="46">
        <f>'Tav2'!K10/'Tav2'!$M10*100</f>
        <v>88.266068759342303</v>
      </c>
      <c r="L10" s="46">
        <f>'Tav2'!L10/'Tav2'!$M10*100</f>
        <v>11.733931240657698</v>
      </c>
      <c r="M10" s="46">
        <f>'Tav2'!M10/'Tav2'!$M10*100</f>
        <v>100</v>
      </c>
      <c r="N10" s="30"/>
      <c r="O10" s="52">
        <f>'Tav2'!O10/'Tav2'!$Q10*100</f>
        <v>89.161697649947385</v>
      </c>
      <c r="P10" s="52">
        <f>'Tav2'!P10/'Tav2'!$Q10*100</f>
        <v>10.838302350052613</v>
      </c>
      <c r="Q10" s="52">
        <f>'Tav2'!Q10/'Tav2'!$Q10*100</f>
        <v>100</v>
      </c>
      <c r="R10" s="28"/>
      <c r="S10" s="46">
        <f>'Tav2'!S10/'Tav2'!$U10*100</f>
        <v>88.211209939291251</v>
      </c>
      <c r="T10" s="46">
        <f>'Tav2'!T10/'Tav2'!$U10*100</f>
        <v>11.78879006070874</v>
      </c>
      <c r="U10" s="46">
        <f>'Tav2'!U10/'Tav2'!$U10*100</f>
        <v>100</v>
      </c>
      <c r="V10" s="30"/>
      <c r="W10" s="46">
        <f>'Tav2'!W10/'Tav2'!$Y10*100</f>
        <v>93.040685224839407</v>
      </c>
      <c r="X10" s="46">
        <f>'Tav2'!X10/'Tav2'!$Y10*100</f>
        <v>6.9593147751605997</v>
      </c>
      <c r="Y10" s="46">
        <f>'Tav2'!Y10/'Tav2'!$Y10*100</f>
        <v>100</v>
      </c>
      <c r="Z10" s="30"/>
      <c r="AA10" s="47">
        <f>'Tav2'!AA10/'Tav2'!AC10*100</f>
        <v>95.981226166031092</v>
      </c>
      <c r="AB10" s="47">
        <f>'Tav2'!AB10/'Tav2'!AC10*100</f>
        <v>4.0187738339689059</v>
      </c>
      <c r="AC10" s="47">
        <f>'Tav2'!AC10/'Tav2'!AC10*100</f>
        <v>100</v>
      </c>
      <c r="AD10" s="30"/>
      <c r="AE10" s="47">
        <f t="shared" si="0"/>
        <v>2.940540941191685</v>
      </c>
      <c r="AF10" s="47">
        <f t="shared" si="1"/>
        <v>-2.9405409411916938</v>
      </c>
      <c r="AG10" s="47">
        <f t="shared" si="2"/>
        <v>0</v>
      </c>
      <c r="AH10" s="30"/>
      <c r="AI10" s="8">
        <f t="shared" si="3"/>
        <v>7.696432659227554</v>
      </c>
      <c r="AJ10" s="8">
        <f t="shared" si="4"/>
        <v>-7.6964326592275611</v>
      </c>
      <c r="AK10" s="8">
        <f t="shared" si="5"/>
        <v>0</v>
      </c>
    </row>
    <row r="11" spans="1:37" x14ac:dyDescent="0.25">
      <c r="A11" s="250" t="s">
        <v>6</v>
      </c>
      <c r="C11" s="46">
        <f>'Tav2'!C11/'Tav2'!$E11*100</f>
        <v>70.867541498429787</v>
      </c>
      <c r="D11" s="46">
        <f>'Tav2'!D11/'Tav2'!$E11*100</f>
        <v>29.132458501570213</v>
      </c>
      <c r="E11" s="46">
        <f>'Tav2'!E11/'Tav2'!$E11*100</f>
        <v>100</v>
      </c>
      <c r="F11" s="30"/>
      <c r="G11" s="46">
        <f>'Tav2'!G11/'Tav2'!$I11*100</f>
        <v>70.113272696648139</v>
      </c>
      <c r="H11" s="46">
        <f>'Tav2'!H11/'Tav2'!$I11*100</f>
        <v>29.886727303351861</v>
      </c>
      <c r="I11" s="46">
        <f>'Tav2'!I11/'Tav2'!$I11*100</f>
        <v>100</v>
      </c>
      <c r="J11" s="30"/>
      <c r="K11" s="46">
        <f>'Tav2'!K11/'Tav2'!$M11*100</f>
        <v>70.340081524056416</v>
      </c>
      <c r="L11" s="46">
        <f>'Tav2'!L11/'Tav2'!$M11*100</f>
        <v>29.659918475943581</v>
      </c>
      <c r="M11" s="46">
        <f>'Tav2'!M11/'Tav2'!$M11*100</f>
        <v>100</v>
      </c>
      <c r="N11" s="30"/>
      <c r="O11" s="52">
        <f>'Tav2'!O11/'Tav2'!$Q11*100</f>
        <v>69.876660855252467</v>
      </c>
      <c r="P11" s="52">
        <f>'Tav2'!P11/'Tav2'!$Q11*100</f>
        <v>30.123339144747529</v>
      </c>
      <c r="Q11" s="52">
        <f>'Tav2'!Q11/'Tav2'!$Q11*100</f>
        <v>100</v>
      </c>
      <c r="R11" s="28"/>
      <c r="S11" s="46">
        <f>'Tav2'!S11/'Tav2'!$U11*100</f>
        <v>70.507171411420615</v>
      </c>
      <c r="T11" s="46">
        <f>'Tav2'!T11/'Tav2'!$U11*100</f>
        <v>29.492828588579385</v>
      </c>
      <c r="U11" s="46">
        <f>'Tav2'!U11/'Tav2'!$U11*100</f>
        <v>100</v>
      </c>
      <c r="V11" s="30"/>
      <c r="W11" s="46">
        <f>'Tav2'!W11/'Tav2'!$Y11*100</f>
        <v>70.88551183207808</v>
      </c>
      <c r="X11" s="46">
        <f>'Tav2'!X11/'Tav2'!$Y11*100</f>
        <v>29.11448816792192</v>
      </c>
      <c r="Y11" s="46">
        <f>'Tav2'!Y11/'Tav2'!$Y11*100</f>
        <v>100</v>
      </c>
      <c r="Z11" s="30"/>
      <c r="AA11" s="47">
        <f>'Tav2'!AA11/'Tav2'!AC11*100</f>
        <v>65.858944050433408</v>
      </c>
      <c r="AB11" s="47">
        <f>'Tav2'!AB11/'Tav2'!AC11*100</f>
        <v>34.141055949566592</v>
      </c>
      <c r="AC11" s="47">
        <f>'Tav2'!AC11/'Tav2'!AC11*100</f>
        <v>100</v>
      </c>
      <c r="AD11" s="30"/>
      <c r="AE11" s="47">
        <f t="shared" si="0"/>
        <v>-5.0265677816446726</v>
      </c>
      <c r="AF11" s="47">
        <f t="shared" si="1"/>
        <v>5.0265677816446726</v>
      </c>
      <c r="AG11" s="47">
        <f t="shared" si="2"/>
        <v>0</v>
      </c>
      <c r="AH11" s="30"/>
      <c r="AI11" s="8">
        <f t="shared" si="3"/>
        <v>-5.0085974479963795</v>
      </c>
      <c r="AJ11" s="8">
        <f t="shared" si="4"/>
        <v>5.0085974479963795</v>
      </c>
      <c r="AK11" s="8">
        <f t="shared" si="5"/>
        <v>0</v>
      </c>
    </row>
    <row r="12" spans="1:37" x14ac:dyDescent="0.25">
      <c r="A12" s="250" t="s">
        <v>118</v>
      </c>
      <c r="C12" s="46">
        <f>'Tav2'!C12/'Tav2'!$E12*100</f>
        <v>88.846928499496485</v>
      </c>
      <c r="D12" s="46">
        <f>'Tav2'!D12/'Tav2'!$E12*100</f>
        <v>11.153071500503525</v>
      </c>
      <c r="E12" s="46">
        <f>'Tav2'!E12/'Tav2'!$E12*100</f>
        <v>100</v>
      </c>
      <c r="F12" s="30"/>
      <c r="G12" s="46">
        <f>'Tav2'!G12/'Tav2'!$I12*100</f>
        <v>86.885245901639337</v>
      </c>
      <c r="H12" s="46">
        <f>'Tav2'!H12/'Tav2'!$I12*100</f>
        <v>13.114754098360656</v>
      </c>
      <c r="I12" s="46">
        <f>'Tav2'!I12/'Tav2'!$I12*100</f>
        <v>100</v>
      </c>
      <c r="J12" s="30"/>
      <c r="K12" s="46">
        <f>'Tav2'!K12/'Tav2'!$M12*100</f>
        <v>88.317757009345797</v>
      </c>
      <c r="L12" s="46">
        <f>'Tav2'!L12/'Tav2'!$M12*100</f>
        <v>11.682242990654206</v>
      </c>
      <c r="M12" s="46">
        <f>'Tav2'!M12/'Tav2'!$M12*100</f>
        <v>100</v>
      </c>
      <c r="N12" s="30"/>
      <c r="O12" s="52">
        <f>'Tav2'!O12/'Tav2'!$Q12*100</f>
        <v>91.398305084745772</v>
      </c>
      <c r="P12" s="52">
        <f>'Tav2'!P12/'Tav2'!$Q12*100</f>
        <v>8.601694915254237</v>
      </c>
      <c r="Q12" s="52">
        <f>'Tav2'!Q12/'Tav2'!$Q12*100</f>
        <v>100</v>
      </c>
      <c r="R12" s="28"/>
      <c r="S12" s="46">
        <f>'Tav2'!S12/'Tav2'!$U12*100</f>
        <v>90.338427947598248</v>
      </c>
      <c r="T12" s="46">
        <f>'Tav2'!T12/'Tav2'!$U12*100</f>
        <v>9.6615720524017465</v>
      </c>
      <c r="U12" s="46">
        <f>'Tav2'!U12/'Tav2'!$U12*100</f>
        <v>100</v>
      </c>
      <c r="V12" s="30"/>
      <c r="W12" s="46">
        <f>'Tav2'!W12/'Tav2'!$Y12*100</f>
        <v>96.029119788219717</v>
      </c>
      <c r="X12" s="46">
        <f>'Tav2'!X12/'Tav2'!$Y12*100</f>
        <v>3.9708802117802784</v>
      </c>
      <c r="Y12" s="46">
        <f>'Tav2'!Y12/'Tav2'!$Y12*100</f>
        <v>100</v>
      </c>
      <c r="Z12" s="30"/>
      <c r="AA12" s="47">
        <f>'Tav2'!AA12/'Tav2'!AC12*100</f>
        <v>98.683298683298688</v>
      </c>
      <c r="AB12" s="47">
        <f>'Tav2'!AB12/'Tav2'!AC12*100</f>
        <v>1.3167013167013166</v>
      </c>
      <c r="AC12" s="47">
        <f>'Tav2'!AC12/'Tav2'!AC12*100</f>
        <v>100</v>
      </c>
      <c r="AD12" s="30"/>
      <c r="AE12" s="47">
        <f t="shared" si="0"/>
        <v>2.6541788950789709</v>
      </c>
      <c r="AF12" s="47">
        <f t="shared" si="1"/>
        <v>-2.654178895078962</v>
      </c>
      <c r="AG12" s="47">
        <f t="shared" si="2"/>
        <v>0</v>
      </c>
      <c r="AH12" s="30"/>
      <c r="AI12" s="8">
        <f t="shared" si="3"/>
        <v>9.8363701838022024</v>
      </c>
      <c r="AJ12" s="8">
        <f t="shared" si="4"/>
        <v>-9.8363701838022095</v>
      </c>
      <c r="AK12" s="8">
        <f t="shared" si="5"/>
        <v>0</v>
      </c>
    </row>
    <row r="13" spans="1:37" s="180" customFormat="1" x14ac:dyDescent="0.25">
      <c r="A13" s="180" t="s">
        <v>3</v>
      </c>
      <c r="C13" s="177">
        <f>'Tav2'!C13/'Tav2'!$E13*100</f>
        <v>92.640413169786967</v>
      </c>
      <c r="D13" s="177">
        <f>'Tav2'!D13/'Tav2'!$E13*100</f>
        <v>7.3595868302130416</v>
      </c>
      <c r="E13" s="177">
        <f>'Tav2'!E13/'Tav2'!$E13*100</f>
        <v>100</v>
      </c>
      <c r="F13" s="176"/>
      <c r="G13" s="177">
        <f>'Tav2'!G13/'Tav2'!$I13*100</f>
        <v>92.123287671232873</v>
      </c>
      <c r="H13" s="177">
        <f>'Tav2'!H13/'Tav2'!$I13*100</f>
        <v>7.8767123287671232</v>
      </c>
      <c r="I13" s="177">
        <f>'Tav2'!I13/'Tav2'!$I13*100</f>
        <v>100</v>
      </c>
      <c r="J13" s="176"/>
      <c r="K13" s="177">
        <f>'Tav2'!K13/'Tav2'!$M13*100</f>
        <v>90.99181073703366</v>
      </c>
      <c r="L13" s="177">
        <f>'Tav2'!L13/'Tav2'!$M13*100</f>
        <v>9.0081892629663329</v>
      </c>
      <c r="M13" s="177">
        <f>'Tav2'!M13/'Tav2'!$M13*100</f>
        <v>100</v>
      </c>
      <c r="N13" s="176"/>
      <c r="O13" s="175">
        <f>'Tav2'!O13/'Tav2'!$Q13*100</f>
        <v>94.047619047619051</v>
      </c>
      <c r="P13" s="175">
        <f>'Tav2'!P13/'Tav2'!$Q13*100</f>
        <v>5.9523809523809517</v>
      </c>
      <c r="Q13" s="175">
        <f>'Tav2'!Q13/'Tav2'!$Q13*100</f>
        <v>100</v>
      </c>
      <c r="R13" s="174"/>
      <c r="S13" s="177">
        <f>'Tav2'!S13/'Tav2'!$U13*100</f>
        <v>92.185430463576154</v>
      </c>
      <c r="T13" s="177">
        <f>'Tav2'!T13/'Tav2'!$U13*100</f>
        <v>7.8145695364238401</v>
      </c>
      <c r="U13" s="177">
        <f>'Tav2'!U13/'Tav2'!$U13*100</f>
        <v>100</v>
      </c>
      <c r="V13" s="176"/>
      <c r="W13" s="177">
        <f>'Tav2'!W13/'Tav2'!$Y13*100</f>
        <v>97.983193277310917</v>
      </c>
      <c r="X13" s="177">
        <f>'Tav2'!X13/'Tav2'!$Y13*100</f>
        <v>2.0168067226890756</v>
      </c>
      <c r="Y13" s="177">
        <f>'Tav2'!Y13/'Tav2'!$Y13*100</f>
        <v>100</v>
      </c>
      <c r="Z13" s="176"/>
      <c r="AA13" s="173">
        <f>'Tav2'!AA13/'Tav2'!AC13*100</f>
        <v>99.841017488076318</v>
      </c>
      <c r="AB13" s="173">
        <f>'Tav2'!AB13/'Tav2'!AC13*100</f>
        <v>0.1589825119236884</v>
      </c>
      <c r="AC13" s="173">
        <f>'Tav2'!AC13/'Tav2'!AC13*100</f>
        <v>100</v>
      </c>
      <c r="AD13" s="176"/>
      <c r="AE13" s="173">
        <f t="shared" si="0"/>
        <v>1.8578242107654006</v>
      </c>
      <c r="AF13" s="173">
        <f t="shared" si="1"/>
        <v>-1.8578242107653873</v>
      </c>
      <c r="AG13" s="173">
        <f t="shared" si="2"/>
        <v>0</v>
      </c>
      <c r="AH13" s="176"/>
      <c r="AI13" s="38">
        <f t="shared" si="3"/>
        <v>7.2006043182893507</v>
      </c>
      <c r="AJ13" s="38">
        <f t="shared" si="4"/>
        <v>-7.2006043182893533</v>
      </c>
      <c r="AK13" s="38">
        <f t="shared" si="5"/>
        <v>0</v>
      </c>
    </row>
    <row r="14" spans="1:37" s="180" customFormat="1" x14ac:dyDescent="0.25">
      <c r="A14" s="180" t="s">
        <v>4</v>
      </c>
      <c r="C14" s="177">
        <f>'Tav2'!C14/'Tav2'!$E14*100</f>
        <v>86.421791167973581</v>
      </c>
      <c r="D14" s="177">
        <f>'Tav2'!D14/'Tav2'!$E14*100</f>
        <v>13.578208832026414</v>
      </c>
      <c r="E14" s="177">
        <f>'Tav2'!E14/'Tav2'!$E14*100</f>
        <v>100</v>
      </c>
      <c r="F14" s="176"/>
      <c r="G14" s="177">
        <f>'Tav2'!G14/'Tav2'!$I14*100</f>
        <v>83.832335329341305</v>
      </c>
      <c r="H14" s="177">
        <f>'Tav2'!H14/'Tav2'!$I14*100</f>
        <v>16.167664670658681</v>
      </c>
      <c r="I14" s="177">
        <f>'Tav2'!I14/'Tav2'!$I14*100</f>
        <v>100</v>
      </c>
      <c r="J14" s="176"/>
      <c r="K14" s="177">
        <f>'Tav2'!K14/'Tav2'!$M14*100</f>
        <v>86.57159833630422</v>
      </c>
      <c r="L14" s="177">
        <f>'Tav2'!L14/'Tav2'!$M14*100</f>
        <v>13.428401663695782</v>
      </c>
      <c r="M14" s="177">
        <f>'Tav2'!M14/'Tav2'!$M14*100</f>
        <v>100</v>
      </c>
      <c r="N14" s="176"/>
      <c r="O14" s="175">
        <f>'Tav2'!O14/'Tav2'!$Q14*100</f>
        <v>89.693593314763234</v>
      </c>
      <c r="P14" s="175">
        <f>'Tav2'!P14/'Tav2'!$Q14*100</f>
        <v>10.30640668523677</v>
      </c>
      <c r="Q14" s="175">
        <f>'Tav2'!Q14/'Tav2'!$Q14*100</f>
        <v>100</v>
      </c>
      <c r="R14" s="174"/>
      <c r="S14" s="177">
        <f>'Tav2'!S14/'Tav2'!$U14*100</f>
        <v>89.043639740018563</v>
      </c>
      <c r="T14" s="177">
        <f>'Tav2'!T14/'Tav2'!$U14*100</f>
        <v>10.95636025998143</v>
      </c>
      <c r="U14" s="177">
        <f>'Tav2'!U14/'Tav2'!$U14*100</f>
        <v>100</v>
      </c>
      <c r="V14" s="176"/>
      <c r="W14" s="177">
        <f>'Tav2'!W14/'Tav2'!$Y14*100</f>
        <v>94.75982532751091</v>
      </c>
      <c r="X14" s="177">
        <f>'Tav2'!X14/'Tav2'!$Y14*100</f>
        <v>5.2401746724890828</v>
      </c>
      <c r="Y14" s="177">
        <f>'Tav2'!Y14/'Tav2'!$Y14*100</f>
        <v>100</v>
      </c>
      <c r="Z14" s="176"/>
      <c r="AA14" s="173">
        <f>'Tav2'!AA14/'Tav2'!AC14*100</f>
        <v>97.788697788697789</v>
      </c>
      <c r="AB14" s="173">
        <f>'Tav2'!AB14/'Tav2'!AC14*100</f>
        <v>2.2113022113022112</v>
      </c>
      <c r="AC14" s="173">
        <f>'Tav2'!AC14/'Tav2'!AC14*100</f>
        <v>100</v>
      </c>
      <c r="AD14" s="176"/>
      <c r="AE14" s="173">
        <f t="shared" si="0"/>
        <v>3.0288724611868787</v>
      </c>
      <c r="AF14" s="173">
        <f t="shared" si="1"/>
        <v>-3.0288724611868716</v>
      </c>
      <c r="AG14" s="173">
        <f t="shared" si="2"/>
        <v>0</v>
      </c>
      <c r="AH14" s="176"/>
      <c r="AI14" s="38">
        <f t="shared" si="3"/>
        <v>11.366906620724208</v>
      </c>
      <c r="AJ14" s="38">
        <f t="shared" si="4"/>
        <v>-11.366906620724203</v>
      </c>
      <c r="AK14" s="38">
        <f t="shared" si="5"/>
        <v>0</v>
      </c>
    </row>
    <row r="15" spans="1:37" x14ac:dyDescent="0.25">
      <c r="A15" s="250" t="s">
        <v>7</v>
      </c>
      <c r="C15" s="46">
        <f>'Tav2'!C15/'Tav2'!$E15*100</f>
        <v>85.957856081140164</v>
      </c>
      <c r="D15" s="46">
        <f>'Tav2'!D15/'Tav2'!$E15*100</f>
        <v>14.042143918859839</v>
      </c>
      <c r="E15" s="46">
        <f>'Tav2'!E15/'Tav2'!$E15*100</f>
        <v>100</v>
      </c>
      <c r="F15" s="30"/>
      <c r="G15" s="46">
        <f>'Tav2'!G15/'Tav2'!$I15*100</f>
        <v>86.650442215231195</v>
      </c>
      <c r="H15" s="46">
        <f>'Tav2'!H15/'Tav2'!$I15*100</f>
        <v>13.3495577847688</v>
      </c>
      <c r="I15" s="46">
        <f>'Tav2'!I15/'Tav2'!$I15*100</f>
        <v>100</v>
      </c>
      <c r="J15" s="30"/>
      <c r="K15" s="46">
        <f>'Tav2'!K15/'Tav2'!$M15*100</f>
        <v>86.582879175471774</v>
      </c>
      <c r="L15" s="46">
        <f>'Tav2'!L15/'Tav2'!$M15*100</f>
        <v>13.417120824528231</v>
      </c>
      <c r="M15" s="46">
        <f>'Tav2'!M15/'Tav2'!$M15*100</f>
        <v>100</v>
      </c>
      <c r="N15" s="30"/>
      <c r="O15" s="52">
        <f>'Tav2'!O15/'Tav2'!$Q15*100</f>
        <v>87.021738127105735</v>
      </c>
      <c r="P15" s="52">
        <f>'Tav2'!P15/'Tav2'!$Q15*100</f>
        <v>12.978261872894265</v>
      </c>
      <c r="Q15" s="52">
        <f>'Tav2'!Q15/'Tav2'!$Q15*100</f>
        <v>100</v>
      </c>
      <c r="R15" s="28"/>
      <c r="S15" s="46">
        <f>'Tav2'!S15/'Tav2'!$U15*100</f>
        <v>89.838782924613994</v>
      </c>
      <c r="T15" s="46">
        <f>'Tav2'!T15/'Tav2'!$U15*100</f>
        <v>10.161217075386013</v>
      </c>
      <c r="U15" s="46">
        <f>'Tav2'!U15/'Tav2'!$U15*100</f>
        <v>100</v>
      </c>
      <c r="V15" s="30"/>
      <c r="W15" s="46">
        <f>'Tav2'!W15/'Tav2'!$Y15*100</f>
        <v>93.46205548087498</v>
      </c>
      <c r="X15" s="46">
        <f>'Tav2'!X15/'Tav2'!$Y15*100</f>
        <v>6.5379445191250145</v>
      </c>
      <c r="Y15" s="46">
        <f>'Tav2'!Y15/'Tav2'!$Y15*100</f>
        <v>100</v>
      </c>
      <c r="Z15" s="30"/>
      <c r="AA15" s="47">
        <f>'Tav2'!AA15/'Tav2'!AC15*100</f>
        <v>96.669254110507381</v>
      </c>
      <c r="AB15" s="47">
        <f>'Tav2'!AB15/'Tav2'!AC15*100</f>
        <v>3.3307458894926256</v>
      </c>
      <c r="AC15" s="47">
        <f>'Tav2'!AC15/'Tav2'!AC15*100</f>
        <v>100</v>
      </c>
      <c r="AD15" s="30"/>
      <c r="AE15" s="47">
        <f t="shared" si="0"/>
        <v>3.2071986296324013</v>
      </c>
      <c r="AF15" s="47">
        <f t="shared" si="1"/>
        <v>-3.2071986296323889</v>
      </c>
      <c r="AG15" s="47">
        <f t="shared" si="2"/>
        <v>0</v>
      </c>
      <c r="AH15" s="30"/>
      <c r="AI15" s="8">
        <f t="shared" si="3"/>
        <v>10.711398029367217</v>
      </c>
      <c r="AJ15" s="8">
        <f t="shared" si="4"/>
        <v>-10.711398029367214</v>
      </c>
      <c r="AK15" s="8">
        <f t="shared" si="5"/>
        <v>0</v>
      </c>
    </row>
    <row r="16" spans="1:37" x14ac:dyDescent="0.25">
      <c r="A16" s="250" t="s">
        <v>50</v>
      </c>
      <c r="C16" s="46">
        <f>'Tav2'!C16/'Tav2'!$E16*100</f>
        <v>89.627425044091709</v>
      </c>
      <c r="D16" s="46">
        <f>'Tav2'!D16/'Tav2'!$E16*100</f>
        <v>10.37257495590829</v>
      </c>
      <c r="E16" s="46">
        <f>'Tav2'!E16/'Tav2'!$E16*100</f>
        <v>100</v>
      </c>
      <c r="F16" s="30"/>
      <c r="G16" s="46">
        <f>'Tav2'!G16/'Tav2'!$I16*100</f>
        <v>88.329099633079309</v>
      </c>
      <c r="H16" s="46">
        <f>'Tav2'!H16/'Tav2'!$I16*100</f>
        <v>11.670900366920689</v>
      </c>
      <c r="I16" s="46">
        <f>'Tav2'!I16/'Tav2'!$I16*100</f>
        <v>100</v>
      </c>
      <c r="J16" s="30"/>
      <c r="K16" s="46">
        <f>'Tav2'!K16/'Tav2'!$M16*100</f>
        <v>92.0695652173913</v>
      </c>
      <c r="L16" s="46">
        <f>'Tav2'!L16/'Tav2'!$M16*100</f>
        <v>7.9304347826086961</v>
      </c>
      <c r="M16" s="46">
        <f>'Tav2'!M16/'Tav2'!$M16*100</f>
        <v>100</v>
      </c>
      <c r="N16" s="30"/>
      <c r="O16" s="52">
        <f>'Tav2'!O16/'Tav2'!$Q16*100</f>
        <v>91.120507399577164</v>
      </c>
      <c r="P16" s="52">
        <f>'Tav2'!P16/'Tav2'!$Q16*100</f>
        <v>8.8794926004228341</v>
      </c>
      <c r="Q16" s="52">
        <f>'Tav2'!Q16/'Tav2'!$Q16*100</f>
        <v>100</v>
      </c>
      <c r="R16" s="28"/>
      <c r="S16" s="46">
        <f>'Tav2'!S16/'Tav2'!$U16*100</f>
        <v>92.277175350436394</v>
      </c>
      <c r="T16" s="46">
        <f>'Tav2'!T16/'Tav2'!$U16*100</f>
        <v>7.7228246495636075</v>
      </c>
      <c r="U16" s="46">
        <f>'Tav2'!U16/'Tav2'!$U16*100</f>
        <v>100</v>
      </c>
      <c r="V16" s="30"/>
      <c r="W16" s="46">
        <f>'Tav2'!W16/'Tav2'!$Y16*100</f>
        <v>95.935624659028917</v>
      </c>
      <c r="X16" s="46">
        <f>'Tav2'!X16/'Tav2'!$Y16*100</f>
        <v>4.0643753409710852</v>
      </c>
      <c r="Y16" s="46">
        <f>'Tav2'!Y16/'Tav2'!$Y16*100</f>
        <v>100</v>
      </c>
      <c r="Z16" s="30"/>
      <c r="AA16" s="47">
        <f>'Tav2'!AA16/'Tav2'!AC16*100</f>
        <v>96.977240398293034</v>
      </c>
      <c r="AB16" s="47">
        <f>'Tav2'!AB16/'Tav2'!AC16*100</f>
        <v>3.0227596017069702</v>
      </c>
      <c r="AC16" s="47">
        <f>'Tav2'!AC16/'Tav2'!AC16*100</f>
        <v>100</v>
      </c>
      <c r="AD16" s="30"/>
      <c r="AE16" s="47">
        <f t="shared" si="0"/>
        <v>1.0416157392641168</v>
      </c>
      <c r="AF16" s="47">
        <f t="shared" si="1"/>
        <v>-1.041615739264115</v>
      </c>
      <c r="AG16" s="47">
        <f t="shared" si="2"/>
        <v>0</v>
      </c>
      <c r="AH16" s="30"/>
      <c r="AI16" s="8">
        <f t="shared" si="3"/>
        <v>7.3498153542013256</v>
      </c>
      <c r="AJ16" s="8">
        <f t="shared" si="4"/>
        <v>-7.3498153542013194</v>
      </c>
      <c r="AK16" s="8">
        <f t="shared" si="5"/>
        <v>0</v>
      </c>
    </row>
    <row r="17" spans="1:37" x14ac:dyDescent="0.25">
      <c r="A17" s="250" t="s">
        <v>8</v>
      </c>
      <c r="C17" s="46">
        <f>'Tav2'!C17/'Tav2'!$E17*100</f>
        <v>85.11725220120303</v>
      </c>
      <c r="D17" s="46">
        <f>'Tav2'!D17/'Tav2'!$E17*100</f>
        <v>14.882747798796967</v>
      </c>
      <c r="E17" s="46">
        <f>'Tav2'!E17/'Tav2'!$E17*100</f>
        <v>100</v>
      </c>
      <c r="F17" s="30"/>
      <c r="G17" s="46">
        <f>'Tav2'!G17/'Tav2'!$I17*100</f>
        <v>84.244141591328201</v>
      </c>
      <c r="H17" s="46">
        <f>'Tav2'!H17/'Tav2'!$I17*100</f>
        <v>15.755858408671793</v>
      </c>
      <c r="I17" s="46">
        <f>'Tav2'!I17/'Tav2'!$I17*100</f>
        <v>100</v>
      </c>
      <c r="J17" s="30"/>
      <c r="K17" s="46">
        <f>'Tav2'!K17/'Tav2'!$M17*100</f>
        <v>84.818813530121176</v>
      </c>
      <c r="L17" s="46">
        <f>'Tav2'!L17/'Tav2'!$M17*100</f>
        <v>15.181186469878828</v>
      </c>
      <c r="M17" s="46">
        <f>'Tav2'!M17/'Tav2'!$M17*100</f>
        <v>100</v>
      </c>
      <c r="N17" s="30"/>
      <c r="O17" s="52">
        <f>'Tav2'!O17/'Tav2'!$Q17*100</f>
        <v>84.79548177306178</v>
      </c>
      <c r="P17" s="52">
        <f>'Tav2'!P17/'Tav2'!$Q17*100</f>
        <v>15.204518226938216</v>
      </c>
      <c r="Q17" s="52">
        <f>'Tav2'!Q17/'Tav2'!$Q17*100</f>
        <v>100</v>
      </c>
      <c r="R17" s="28"/>
      <c r="S17" s="46">
        <f>'Tav2'!S17/'Tav2'!$U17*100</f>
        <v>86.105938750445702</v>
      </c>
      <c r="T17" s="46">
        <f>'Tav2'!T17/'Tav2'!$U17*100</f>
        <v>13.894061249554296</v>
      </c>
      <c r="U17" s="46">
        <f>'Tav2'!U17/'Tav2'!$U17*100</f>
        <v>100</v>
      </c>
      <c r="V17" s="30"/>
      <c r="W17" s="46">
        <f>'Tav2'!W17/'Tav2'!$Y17*100</f>
        <v>92.02671972711768</v>
      </c>
      <c r="X17" s="46">
        <f>'Tav2'!X17/'Tav2'!$Y17*100</f>
        <v>7.9732802728823202</v>
      </c>
      <c r="Y17" s="46">
        <f>'Tav2'!Y17/'Tav2'!$Y17*100</f>
        <v>100</v>
      </c>
      <c r="Z17" s="30"/>
      <c r="AA17" s="47">
        <f>'Tav2'!AA17/'Tav2'!AC17*100</f>
        <v>95.298114861902675</v>
      </c>
      <c r="AB17" s="47">
        <f>'Tav2'!AB17/'Tav2'!AC17*100</f>
        <v>4.7018851380973263</v>
      </c>
      <c r="AC17" s="47">
        <f>'Tav2'!AC17/'Tav2'!AC17*100</f>
        <v>100</v>
      </c>
      <c r="AD17" s="30"/>
      <c r="AE17" s="47">
        <f t="shared" si="0"/>
        <v>3.2713951347849957</v>
      </c>
      <c r="AF17" s="47">
        <f t="shared" si="1"/>
        <v>-3.2713951347849939</v>
      </c>
      <c r="AG17" s="47">
        <f t="shared" si="2"/>
        <v>0</v>
      </c>
      <c r="AH17" s="30"/>
      <c r="AI17" s="8">
        <f t="shared" si="3"/>
        <v>10.180862660699646</v>
      </c>
      <c r="AJ17" s="8">
        <f t="shared" si="4"/>
        <v>-10.18086266069964</v>
      </c>
      <c r="AK17" s="8">
        <f t="shared" si="5"/>
        <v>0</v>
      </c>
    </row>
    <row r="18" spans="1:37" x14ac:dyDescent="0.25">
      <c r="A18" s="250" t="s">
        <v>9</v>
      </c>
      <c r="C18" s="46">
        <f>'Tav2'!C18/'Tav2'!$E18*100</f>
        <v>89.373297002724797</v>
      </c>
      <c r="D18" s="46">
        <f>'Tav2'!D18/'Tav2'!$E18*100</f>
        <v>10.626702997275205</v>
      </c>
      <c r="E18" s="46">
        <f>'Tav2'!E18/'Tav2'!$E18*100</f>
        <v>100</v>
      </c>
      <c r="F18" s="30"/>
      <c r="G18" s="46">
        <f>'Tav2'!G18/'Tav2'!$I18*100</f>
        <v>89.442752348676592</v>
      </c>
      <c r="H18" s="46">
        <f>'Tav2'!H18/'Tav2'!$I18*100</f>
        <v>10.55724765132341</v>
      </c>
      <c r="I18" s="46">
        <f>'Tav2'!I18/'Tav2'!$I18*100</f>
        <v>100</v>
      </c>
      <c r="J18" s="30"/>
      <c r="K18" s="46">
        <f>'Tav2'!K18/'Tav2'!$M18*100</f>
        <v>90.02720092064655</v>
      </c>
      <c r="L18" s="46">
        <f>'Tav2'!L18/'Tav2'!$M18*100</f>
        <v>9.9727990793534538</v>
      </c>
      <c r="M18" s="46">
        <f>'Tav2'!M18/'Tav2'!$M18*100</f>
        <v>100</v>
      </c>
      <c r="N18" s="30"/>
      <c r="O18" s="52">
        <f>'Tav2'!O18/'Tav2'!$Q18*100</f>
        <v>90.173621485243842</v>
      </c>
      <c r="P18" s="52">
        <f>'Tav2'!P18/'Tav2'!$Q18*100</f>
        <v>9.8263785147561666</v>
      </c>
      <c r="Q18" s="52">
        <f>'Tav2'!Q18/'Tav2'!$Q18*100</f>
        <v>100</v>
      </c>
      <c r="R18" s="28"/>
      <c r="S18" s="46">
        <f>'Tav2'!S18/'Tav2'!$U18*100</f>
        <v>89.680503731343293</v>
      </c>
      <c r="T18" s="46">
        <f>'Tav2'!T18/'Tav2'!$U18*100</f>
        <v>10.319496268656717</v>
      </c>
      <c r="U18" s="46">
        <f>'Tav2'!U18/'Tav2'!$U18*100</f>
        <v>100</v>
      </c>
      <c r="V18" s="30"/>
      <c r="W18" s="46">
        <f>'Tav2'!W18/'Tav2'!$Y18*100</f>
        <v>94.837405842366337</v>
      </c>
      <c r="X18" s="46">
        <f>'Tav2'!X18/'Tav2'!$Y18*100</f>
        <v>5.1625941576336576</v>
      </c>
      <c r="Y18" s="46">
        <f>'Tav2'!Y18/'Tav2'!$Y18*100</f>
        <v>100</v>
      </c>
      <c r="Z18" s="30"/>
      <c r="AA18" s="47">
        <f>'Tav2'!AA18/'Tav2'!AC18*100</f>
        <v>97.369316800389001</v>
      </c>
      <c r="AB18" s="47">
        <f>'Tav2'!AB18/'Tav2'!AC18*100</f>
        <v>2.6306831996109894</v>
      </c>
      <c r="AC18" s="47">
        <f>'Tav2'!AC18/'Tav2'!AC18*100</f>
        <v>100</v>
      </c>
      <c r="AD18" s="30"/>
      <c r="AE18" s="47">
        <f t="shared" si="0"/>
        <v>2.5319109580226637</v>
      </c>
      <c r="AF18" s="47">
        <f t="shared" si="1"/>
        <v>-2.5319109580226682</v>
      </c>
      <c r="AG18" s="47">
        <f t="shared" si="2"/>
        <v>0</v>
      </c>
      <c r="AH18" s="30"/>
      <c r="AI18" s="8">
        <f t="shared" si="3"/>
        <v>7.9960197976642036</v>
      </c>
      <c r="AJ18" s="8">
        <f t="shared" si="4"/>
        <v>-7.9960197976642151</v>
      </c>
      <c r="AK18" s="8">
        <f t="shared" si="5"/>
        <v>0</v>
      </c>
    </row>
    <row r="19" spans="1:37" x14ac:dyDescent="0.25">
      <c r="A19" s="250" t="s">
        <v>10</v>
      </c>
      <c r="C19" s="46">
        <f>'Tav2'!C19/'Tav2'!$E19*100</f>
        <v>87.746644690369664</v>
      </c>
      <c r="D19" s="46">
        <f>'Tav2'!D19/'Tav2'!$E19*100</f>
        <v>12.253355309630328</v>
      </c>
      <c r="E19" s="46">
        <f>'Tav2'!E19/'Tav2'!$E19*100</f>
        <v>100</v>
      </c>
      <c r="F19" s="30"/>
      <c r="G19" s="46">
        <f>'Tav2'!G19/'Tav2'!$I19*100</f>
        <v>89.999376130762982</v>
      </c>
      <c r="H19" s="46">
        <f>'Tav2'!H19/'Tav2'!$I19*100</f>
        <v>10.000623869237007</v>
      </c>
      <c r="I19" s="46">
        <f>'Tav2'!I19/'Tav2'!$I19*100</f>
        <v>100</v>
      </c>
      <c r="J19" s="30"/>
      <c r="K19" s="46">
        <f>'Tav2'!K19/'Tav2'!$M19*100</f>
        <v>89.820931849791378</v>
      </c>
      <c r="L19" s="46">
        <f>'Tav2'!L19/'Tav2'!$M19*100</f>
        <v>10.179068150208623</v>
      </c>
      <c r="M19" s="46">
        <f>'Tav2'!M19/'Tav2'!$M19*100</f>
        <v>100</v>
      </c>
      <c r="N19" s="30"/>
      <c r="O19" s="52">
        <f>'Tav2'!O19/'Tav2'!$Q19*100</f>
        <v>90.021866728046945</v>
      </c>
      <c r="P19" s="52">
        <f>'Tav2'!P19/'Tav2'!$Q19*100</f>
        <v>9.9781332719530429</v>
      </c>
      <c r="Q19" s="52">
        <f>'Tav2'!Q19/'Tav2'!$Q19*100</f>
        <v>100</v>
      </c>
      <c r="R19" s="28"/>
      <c r="S19" s="46">
        <f>'Tav2'!S19/'Tav2'!$U19*100</f>
        <v>86.894939493949394</v>
      </c>
      <c r="T19" s="46">
        <f>'Tav2'!T19/'Tav2'!$U19*100</f>
        <v>13.105060506050606</v>
      </c>
      <c r="U19" s="46">
        <f>'Tav2'!U19/'Tav2'!$U19*100</f>
        <v>100</v>
      </c>
      <c r="V19" s="30"/>
      <c r="W19" s="46">
        <f>'Tav2'!W19/'Tav2'!$Y19*100</f>
        <v>94.617662428148407</v>
      </c>
      <c r="X19" s="46">
        <f>'Tav2'!X19/'Tav2'!$Y19*100</f>
        <v>5.3823375718515942</v>
      </c>
      <c r="Y19" s="46">
        <f>'Tav2'!Y19/'Tav2'!$Y19*100</f>
        <v>100</v>
      </c>
      <c r="Z19" s="30"/>
      <c r="AA19" s="47">
        <f>'Tav2'!AA19/'Tav2'!AC19*100</f>
        <v>98.929695697796433</v>
      </c>
      <c r="AB19" s="47">
        <f>'Tav2'!AB19/'Tav2'!AC19*100</f>
        <v>1.0703043022035676</v>
      </c>
      <c r="AC19" s="47">
        <f>'Tav2'!AC19/'Tav2'!AC19*100</f>
        <v>100</v>
      </c>
      <c r="AD19" s="30"/>
      <c r="AE19" s="47">
        <f t="shared" si="0"/>
        <v>4.3120332696480261</v>
      </c>
      <c r="AF19" s="47">
        <f t="shared" si="1"/>
        <v>-4.3120332696480261</v>
      </c>
      <c r="AG19" s="47">
        <f t="shared" si="2"/>
        <v>0</v>
      </c>
      <c r="AH19" s="30"/>
      <c r="AI19" s="8">
        <f t="shared" si="3"/>
        <v>11.183051007426769</v>
      </c>
      <c r="AJ19" s="8">
        <f t="shared" si="4"/>
        <v>-11.18305100742676</v>
      </c>
      <c r="AK19" s="8">
        <f t="shared" si="5"/>
        <v>0</v>
      </c>
    </row>
    <row r="20" spans="1:37" x14ac:dyDescent="0.25">
      <c r="A20" s="250" t="s">
        <v>11</v>
      </c>
      <c r="C20" s="46">
        <f>'Tav2'!C20/'Tav2'!$E20*100</f>
        <v>88.345498064477994</v>
      </c>
      <c r="D20" s="46">
        <f>'Tav2'!D20/'Tav2'!$E20*100</f>
        <v>11.654501935522001</v>
      </c>
      <c r="E20" s="46">
        <f>'Tav2'!E20/'Tav2'!$E20*100</f>
        <v>100</v>
      </c>
      <c r="F20" s="30"/>
      <c r="G20" s="46">
        <f>'Tav2'!G20/'Tav2'!$I20*100</f>
        <v>88.621794871794862</v>
      </c>
      <c r="H20" s="46">
        <f>'Tav2'!H20/'Tav2'!$I20*100</f>
        <v>11.378205128205128</v>
      </c>
      <c r="I20" s="46">
        <f>'Tav2'!I20/'Tav2'!$I20*100</f>
        <v>100</v>
      </c>
      <c r="J20" s="30"/>
      <c r="K20" s="46">
        <f>'Tav2'!K20/'Tav2'!$M20*100</f>
        <v>91.373887082155989</v>
      </c>
      <c r="L20" s="46">
        <f>'Tav2'!L20/'Tav2'!$M20*100</f>
        <v>8.6261129178440044</v>
      </c>
      <c r="M20" s="46">
        <f>'Tav2'!M20/'Tav2'!$M20*100</f>
        <v>100</v>
      </c>
      <c r="N20" s="30"/>
      <c r="O20" s="52">
        <f>'Tav2'!O20/'Tav2'!$Q20*100</f>
        <v>91.339048182086898</v>
      </c>
      <c r="P20" s="52">
        <f>'Tav2'!P20/'Tav2'!$Q20*100</f>
        <v>8.6609518179130944</v>
      </c>
      <c r="Q20" s="52">
        <f>'Tav2'!Q20/'Tav2'!$Q20*100</f>
        <v>100</v>
      </c>
      <c r="R20" s="28"/>
      <c r="S20" s="46">
        <f>'Tav2'!S20/'Tav2'!$U20*100</f>
        <v>91.210666666666668</v>
      </c>
      <c r="T20" s="46">
        <f>'Tav2'!T20/'Tav2'!$U20*100</f>
        <v>8.7893333333333334</v>
      </c>
      <c r="U20" s="46">
        <f>'Tav2'!U20/'Tav2'!$U20*100</f>
        <v>100</v>
      </c>
      <c r="V20" s="30"/>
      <c r="W20" s="46">
        <f>'Tav2'!W20/'Tav2'!$Y20*100</f>
        <v>95.971713600202051</v>
      </c>
      <c r="X20" s="46">
        <f>'Tav2'!X20/'Tav2'!$Y20*100</f>
        <v>4.0282863997979543</v>
      </c>
      <c r="Y20" s="46">
        <f>'Tav2'!Y20/'Tav2'!$Y20*100</f>
        <v>100</v>
      </c>
      <c r="Z20" s="30"/>
      <c r="AA20" s="47">
        <f>'Tav2'!AA20/'Tav2'!AC20*100</f>
        <v>98.456742010911924</v>
      </c>
      <c r="AB20" s="47">
        <f>'Tav2'!AB20/'Tav2'!AC20*100</f>
        <v>1.5432579890880749</v>
      </c>
      <c r="AC20" s="47">
        <f>'Tav2'!AC20/'Tav2'!AC20*100</f>
        <v>100</v>
      </c>
      <c r="AD20" s="30"/>
      <c r="AE20" s="47">
        <f t="shared" si="0"/>
        <v>2.485028410709873</v>
      </c>
      <c r="AF20" s="47">
        <f t="shared" si="1"/>
        <v>-2.4850284107098792</v>
      </c>
      <c r="AG20" s="47">
        <f t="shared" si="2"/>
        <v>0</v>
      </c>
      <c r="AH20" s="30"/>
      <c r="AI20" s="8">
        <f t="shared" si="3"/>
        <v>10.11124394643393</v>
      </c>
      <c r="AJ20" s="8">
        <f t="shared" si="4"/>
        <v>-10.111243946433927</v>
      </c>
      <c r="AK20" s="8">
        <f t="shared" si="5"/>
        <v>0</v>
      </c>
    </row>
    <row r="21" spans="1:37" x14ac:dyDescent="0.25">
      <c r="A21" s="250" t="s">
        <v>12</v>
      </c>
      <c r="C21" s="46">
        <f>'Tav2'!C21/'Tav2'!$E21*100</f>
        <v>61.306123832607327</v>
      </c>
      <c r="D21" s="46">
        <f>'Tav2'!D21/'Tav2'!$E21*100</f>
        <v>38.693876167392666</v>
      </c>
      <c r="E21" s="46">
        <f>'Tav2'!E21/'Tav2'!$E21*100</f>
        <v>100</v>
      </c>
      <c r="F21" s="30"/>
      <c r="G21" s="46">
        <f>'Tav2'!G21/'Tav2'!$I21*100</f>
        <v>66.584589973388802</v>
      </c>
      <c r="H21" s="46">
        <f>'Tav2'!H21/'Tav2'!$I21*100</f>
        <v>33.414645336922277</v>
      </c>
      <c r="I21" s="46">
        <f>'Tav2'!I21/'Tav2'!$I21*100</f>
        <v>100</v>
      </c>
      <c r="J21" s="30"/>
      <c r="K21" s="46">
        <f>'Tav2'!K21/'Tav2'!$M21*100</f>
        <v>67.691548094618241</v>
      </c>
      <c r="L21" s="46">
        <f>'Tav2'!L21/'Tav2'!$M21*100</f>
        <v>32.308451905381752</v>
      </c>
      <c r="M21" s="46">
        <f>'Tav2'!M21/'Tav2'!$M21*100</f>
        <v>100</v>
      </c>
      <c r="N21" s="30"/>
      <c r="O21" s="52">
        <f>'Tav2'!O21/'Tav2'!$Q21*100</f>
        <v>63.314590307797317</v>
      </c>
      <c r="P21" s="52">
        <f>'Tav2'!P21/'Tav2'!$Q21*100</f>
        <v>36.685409692202683</v>
      </c>
      <c r="Q21" s="52">
        <f>'Tav2'!Q21/'Tav2'!$Q21*100</f>
        <v>100</v>
      </c>
      <c r="R21" s="28"/>
      <c r="S21" s="46">
        <f>'Tav2'!S21/'Tav2'!$U21*100</f>
        <v>60.528853080358623</v>
      </c>
      <c r="T21" s="46">
        <f>'Tav2'!T21/'Tav2'!$U21*100</f>
        <v>39.471146919641377</v>
      </c>
      <c r="U21" s="46">
        <f>'Tav2'!U21/'Tav2'!$U21*100</f>
        <v>100</v>
      </c>
      <c r="V21" s="30"/>
      <c r="W21" s="46">
        <f>'Tav2'!W21/'Tav2'!$Y21*100</f>
        <v>63.802547851278355</v>
      </c>
      <c r="X21" s="46">
        <f>'Tav2'!X21/'Tav2'!$Y21*100</f>
        <v>36.197452148721645</v>
      </c>
      <c r="Y21" s="46">
        <f>'Tav2'!Y21/'Tav2'!$Y21*100</f>
        <v>100</v>
      </c>
      <c r="Z21" s="30"/>
      <c r="AA21" s="47">
        <f>'Tav2'!AA21/'Tav2'!AC21*100</f>
        <v>60.485389872464083</v>
      </c>
      <c r="AB21" s="47">
        <f>'Tav2'!AB21/'Tav2'!AC21*100</f>
        <v>39.514610127535917</v>
      </c>
      <c r="AC21" s="47">
        <f>'Tav2'!AC21/'Tav2'!AC21*100</f>
        <v>100</v>
      </c>
      <c r="AD21" s="30"/>
      <c r="AE21" s="47">
        <f t="shared" si="0"/>
        <v>-3.3171579788142722</v>
      </c>
      <c r="AF21" s="47">
        <f t="shared" si="1"/>
        <v>3.3171579788142722</v>
      </c>
      <c r="AG21" s="47">
        <f t="shared" si="2"/>
        <v>0</v>
      </c>
      <c r="AH21" s="30"/>
      <c r="AI21" s="8">
        <f t="shared" si="3"/>
        <v>-0.82073396014324373</v>
      </c>
      <c r="AJ21" s="8">
        <f t="shared" si="4"/>
        <v>0.82073396014325084</v>
      </c>
      <c r="AK21" s="8">
        <f t="shared" si="5"/>
        <v>0</v>
      </c>
    </row>
    <row r="22" spans="1:37" x14ac:dyDescent="0.25">
      <c r="A22" s="250" t="s">
        <v>13</v>
      </c>
      <c r="C22" s="46">
        <f>'Tav2'!C22/'Tav2'!$E22*100</f>
        <v>82.22372804788526</v>
      </c>
      <c r="D22" s="46">
        <f>'Tav2'!D22/'Tav2'!$E22*100</f>
        <v>17.776271952114744</v>
      </c>
      <c r="E22" s="46">
        <f>'Tav2'!E22/'Tav2'!$E22*100</f>
        <v>100</v>
      </c>
      <c r="F22" s="30"/>
      <c r="G22" s="46">
        <f>'Tav2'!G22/'Tav2'!$I22*100</f>
        <v>84.337164161894151</v>
      </c>
      <c r="H22" s="46">
        <f>'Tav2'!H22/'Tav2'!$I22*100</f>
        <v>15.662835838105854</v>
      </c>
      <c r="I22" s="46">
        <f>'Tav2'!I22/'Tav2'!$I22*100</f>
        <v>100</v>
      </c>
      <c r="J22" s="30"/>
      <c r="K22" s="46">
        <f>'Tav2'!K22/'Tav2'!$M22*100</f>
        <v>84.02892046871105</v>
      </c>
      <c r="L22" s="46">
        <f>'Tav2'!L22/'Tav2'!$M22*100</f>
        <v>15.971079531288957</v>
      </c>
      <c r="M22" s="46">
        <f>'Tav2'!M22/'Tav2'!$M22*100</f>
        <v>100</v>
      </c>
      <c r="N22" s="30"/>
      <c r="O22" s="52">
        <f>'Tav2'!O22/'Tav2'!$Q22*100</f>
        <v>82.983477789815822</v>
      </c>
      <c r="P22" s="52">
        <f>'Tav2'!P22/'Tav2'!$Q22*100</f>
        <v>17.016522210184181</v>
      </c>
      <c r="Q22" s="52">
        <f>'Tav2'!Q22/'Tav2'!$Q22*100</f>
        <v>100</v>
      </c>
      <c r="R22" s="28"/>
      <c r="S22" s="46">
        <f>'Tav2'!S22/'Tav2'!$U22*100</f>
        <v>83.661107614852099</v>
      </c>
      <c r="T22" s="46">
        <f>'Tav2'!T22/'Tav2'!$U22*100</f>
        <v>16.33889238514789</v>
      </c>
      <c r="U22" s="46">
        <f>'Tav2'!U22/'Tav2'!$U22*100</f>
        <v>100</v>
      </c>
      <c r="V22" s="30"/>
      <c r="W22" s="46">
        <f>'Tav2'!W22/'Tav2'!$Y22*100</f>
        <v>88.830798479087449</v>
      </c>
      <c r="X22" s="46">
        <f>'Tav2'!X22/'Tav2'!$Y22*100</f>
        <v>11.169201520912548</v>
      </c>
      <c r="Y22" s="46">
        <f>'Tav2'!Y22/'Tav2'!$Y22*100</f>
        <v>100</v>
      </c>
      <c r="Z22" s="30"/>
      <c r="AA22" s="47">
        <f>'Tav2'!AA22/'Tav2'!AC22*100</f>
        <v>91.396508728179555</v>
      </c>
      <c r="AB22" s="47">
        <f>'Tav2'!AB22/'Tav2'!AC22*100</f>
        <v>8.6034912718204488</v>
      </c>
      <c r="AC22" s="47">
        <f>'Tav2'!AC22/'Tav2'!AC22*100</f>
        <v>100</v>
      </c>
      <c r="AD22" s="30"/>
      <c r="AE22" s="47">
        <f t="shared" si="0"/>
        <v>2.5657102490921062</v>
      </c>
      <c r="AF22" s="47">
        <f t="shared" si="1"/>
        <v>-2.5657102490920991</v>
      </c>
      <c r="AG22" s="47">
        <f t="shared" si="2"/>
        <v>0</v>
      </c>
      <c r="AH22" s="30"/>
      <c r="AI22" s="8">
        <f t="shared" si="3"/>
        <v>9.1727806802942951</v>
      </c>
      <c r="AJ22" s="8">
        <f t="shared" si="4"/>
        <v>-9.1727806802942951</v>
      </c>
      <c r="AK22" s="8">
        <f t="shared" si="5"/>
        <v>0</v>
      </c>
    </row>
    <row r="23" spans="1:37" x14ac:dyDescent="0.25">
      <c r="A23" s="250" t="s">
        <v>14</v>
      </c>
      <c r="C23" s="46">
        <f>'Tav2'!C23/'Tav2'!$E23*100</f>
        <v>84.575273338940278</v>
      </c>
      <c r="D23" s="46">
        <f>'Tav2'!D23/'Tav2'!$E23*100</f>
        <v>15.424726661059715</v>
      </c>
      <c r="E23" s="46">
        <f>'Tav2'!E23/'Tav2'!$E23*100</f>
        <v>100</v>
      </c>
      <c r="F23" s="30"/>
      <c r="G23" s="46">
        <f>'Tav2'!G23/'Tav2'!$I23*100</f>
        <v>85.912783240701145</v>
      </c>
      <c r="H23" s="46">
        <f>'Tav2'!H23/'Tav2'!$I23*100</f>
        <v>14.087216759298846</v>
      </c>
      <c r="I23" s="46">
        <f>'Tav2'!I23/'Tav2'!$I23*100</f>
        <v>100</v>
      </c>
      <c r="J23" s="30"/>
      <c r="K23" s="46">
        <f>'Tav2'!K23/'Tav2'!$M23*100</f>
        <v>84.683221165003488</v>
      </c>
      <c r="L23" s="46">
        <f>'Tav2'!L23/'Tav2'!$M23*100</f>
        <v>15.316778834996519</v>
      </c>
      <c r="M23" s="46">
        <f>'Tav2'!M23/'Tav2'!$M23*100</f>
        <v>100</v>
      </c>
      <c r="N23" s="30"/>
      <c r="O23" s="52">
        <f>'Tav2'!O23/'Tav2'!$Q23*100</f>
        <v>85.401874467480837</v>
      </c>
      <c r="P23" s="52">
        <f>'Tav2'!P23/'Tav2'!$Q23*100</f>
        <v>14.598125532519171</v>
      </c>
      <c r="Q23" s="52">
        <f>'Tav2'!Q23/'Tav2'!$Q23*100</f>
        <v>100</v>
      </c>
      <c r="R23" s="28"/>
      <c r="S23" s="46">
        <f>'Tav2'!S23/'Tav2'!$U23*100</f>
        <v>86.533996683250408</v>
      </c>
      <c r="T23" s="46">
        <f>'Tav2'!T23/'Tav2'!$U23*100</f>
        <v>13.466003316749585</v>
      </c>
      <c r="U23" s="46">
        <f>'Tav2'!U23/'Tav2'!$U23*100</f>
        <v>100</v>
      </c>
      <c r="V23" s="30"/>
      <c r="W23" s="46">
        <f>'Tav2'!W23/'Tav2'!$Y23*100</f>
        <v>93.600908746686855</v>
      </c>
      <c r="X23" s="46">
        <f>'Tav2'!X23/'Tav2'!$Y23*100</f>
        <v>6.3990912533131379</v>
      </c>
      <c r="Y23" s="46">
        <f>'Tav2'!Y23/'Tav2'!$Y23*100</f>
        <v>100</v>
      </c>
      <c r="Z23" s="30"/>
      <c r="AA23" s="47">
        <f>'Tav2'!AA23/'Tav2'!AC23*100</f>
        <v>93.355481727574755</v>
      </c>
      <c r="AB23" s="47">
        <f>'Tav2'!AB23/'Tav2'!AC23*100</f>
        <v>6.6445182724252501</v>
      </c>
      <c r="AC23" s="47">
        <f>'Tav2'!AC23/'Tav2'!AC23*100</f>
        <v>100</v>
      </c>
      <c r="AD23" s="30"/>
      <c r="AE23" s="47">
        <f t="shared" si="0"/>
        <v>-0.24542701911209974</v>
      </c>
      <c r="AF23" s="47">
        <f t="shared" si="1"/>
        <v>0.24542701911211218</v>
      </c>
      <c r="AG23" s="47">
        <f t="shared" si="2"/>
        <v>0</v>
      </c>
      <c r="AH23" s="30"/>
      <c r="AI23" s="8">
        <f t="shared" si="3"/>
        <v>8.7802083886344775</v>
      </c>
      <c r="AJ23" s="8">
        <f t="shared" si="4"/>
        <v>-8.7802083886344651</v>
      </c>
      <c r="AK23" s="8">
        <f t="shared" si="5"/>
        <v>0</v>
      </c>
    </row>
    <row r="24" spans="1:37" x14ac:dyDescent="0.25">
      <c r="A24" s="250" t="s">
        <v>15</v>
      </c>
      <c r="C24" s="46">
        <f>'Tav2'!C24/'Tav2'!$E24*100</f>
        <v>86.434956554353931</v>
      </c>
      <c r="D24" s="46">
        <f>'Tav2'!D24/'Tav2'!$E24*100</f>
        <v>13.565043445646058</v>
      </c>
      <c r="E24" s="46">
        <f>'Tav2'!E24/'Tav2'!$E24*100</f>
        <v>100</v>
      </c>
      <c r="F24" s="30"/>
      <c r="G24" s="46">
        <f>'Tav2'!G24/'Tav2'!$I24*100</f>
        <v>86.059184910842774</v>
      </c>
      <c r="H24" s="46">
        <f>'Tav2'!H24/'Tav2'!$I24*100</f>
        <v>13.940815089157224</v>
      </c>
      <c r="I24" s="46">
        <f>'Tav2'!I24/'Tav2'!$I24*100</f>
        <v>100</v>
      </c>
      <c r="J24" s="30"/>
      <c r="K24" s="46">
        <f>'Tav2'!K24/'Tav2'!$M24*100</f>
        <v>86.617069296999077</v>
      </c>
      <c r="L24" s="46">
        <f>'Tav2'!L24/'Tav2'!$M24*100</f>
        <v>13.38293070300092</v>
      </c>
      <c r="M24" s="46">
        <f>'Tav2'!M24/'Tav2'!$M24*100</f>
        <v>100</v>
      </c>
      <c r="N24" s="30"/>
      <c r="O24" s="52">
        <f>'Tav2'!O24/'Tav2'!$Q24*100</f>
        <v>88.069283675214706</v>
      </c>
      <c r="P24" s="52">
        <f>'Tav2'!P24/'Tav2'!$Q24*100</f>
        <v>11.930716324785296</v>
      </c>
      <c r="Q24" s="52">
        <f>'Tav2'!Q24/'Tav2'!$Q24*100</f>
        <v>100</v>
      </c>
      <c r="R24" s="28"/>
      <c r="S24" s="46">
        <f>'Tav2'!S24/'Tav2'!$U24*100</f>
        <v>88.719754777277771</v>
      </c>
      <c r="T24" s="46">
        <f>'Tav2'!T24/'Tav2'!$U24*100</f>
        <v>11.280245222722234</v>
      </c>
      <c r="U24" s="46">
        <f>'Tav2'!U24/'Tav2'!$U24*100</f>
        <v>100</v>
      </c>
      <c r="V24" s="30"/>
      <c r="W24" s="46">
        <f>'Tav2'!W24/'Tav2'!$Y24*100</f>
        <v>93.758294681826271</v>
      </c>
      <c r="X24" s="46">
        <f>'Tav2'!X24/'Tav2'!$Y24*100</f>
        <v>6.2417053181737332</v>
      </c>
      <c r="Y24" s="46">
        <f>'Tav2'!Y24/'Tav2'!$Y24*100</f>
        <v>100</v>
      </c>
      <c r="Z24" s="30"/>
      <c r="AA24" s="47">
        <f>'Tav2'!AA24/'Tav2'!AC24*100</f>
        <v>97.28441033558876</v>
      </c>
      <c r="AB24" s="47">
        <f>'Tav2'!AB24/'Tav2'!AC24*100</f>
        <v>2.7155896644112438</v>
      </c>
      <c r="AC24" s="47">
        <f>'Tav2'!AC24/'Tav2'!AC24*100</f>
        <v>100</v>
      </c>
      <c r="AD24" s="30"/>
      <c r="AE24" s="47">
        <f t="shared" si="0"/>
        <v>3.5261156537624885</v>
      </c>
      <c r="AF24" s="47">
        <f t="shared" si="1"/>
        <v>-3.5261156537624894</v>
      </c>
      <c r="AG24" s="47">
        <f t="shared" si="2"/>
        <v>0</v>
      </c>
      <c r="AH24" s="30"/>
      <c r="AI24" s="8">
        <f t="shared" si="3"/>
        <v>10.849453781234828</v>
      </c>
      <c r="AJ24" s="8">
        <f t="shared" si="4"/>
        <v>-10.849453781234814</v>
      </c>
      <c r="AK24" s="8">
        <f t="shared" si="5"/>
        <v>0</v>
      </c>
    </row>
    <row r="25" spans="1:37" x14ac:dyDescent="0.25">
      <c r="A25" s="250" t="s">
        <v>16</v>
      </c>
      <c r="C25" s="46">
        <f>'Tav2'!C25/'Tav2'!$E25*100</f>
        <v>89.947980988735452</v>
      </c>
      <c r="D25" s="46">
        <f>'Tav2'!D25/'Tav2'!$E25*100</f>
        <v>10.052019011264548</v>
      </c>
      <c r="E25" s="46">
        <f>'Tav2'!E25/'Tav2'!$E25*100</f>
        <v>100</v>
      </c>
      <c r="F25" s="30"/>
      <c r="G25" s="46">
        <f>'Tav2'!G25/'Tav2'!$I25*100</f>
        <v>90.298785745915595</v>
      </c>
      <c r="H25" s="46">
        <f>'Tav2'!H25/'Tav2'!$I25*100</f>
        <v>9.7000489430629049</v>
      </c>
      <c r="I25" s="46">
        <f>'Tav2'!I25/'Tav2'!$I25*100</f>
        <v>100</v>
      </c>
      <c r="J25" s="30"/>
      <c r="K25" s="46">
        <f>'Tav2'!K25/'Tav2'!$M25*100</f>
        <v>90.917399432250917</v>
      </c>
      <c r="L25" s="46">
        <f>'Tav2'!L25/'Tav2'!$M25*100</f>
        <v>9.0826005677490826</v>
      </c>
      <c r="M25" s="46">
        <f>'Tav2'!M25/'Tav2'!$M25*100</f>
        <v>100</v>
      </c>
      <c r="N25" s="30"/>
      <c r="O25" s="52">
        <f>'Tav2'!O25/'Tav2'!$Q25*100</f>
        <v>91.473884140550808</v>
      </c>
      <c r="P25" s="52">
        <f>'Tav2'!P25/'Tav2'!$Q25*100</f>
        <v>8.5261158594491935</v>
      </c>
      <c r="Q25" s="52">
        <f>'Tav2'!Q25/'Tav2'!$Q25*100</f>
        <v>100</v>
      </c>
      <c r="R25" s="28"/>
      <c r="S25" s="46">
        <f>'Tav2'!S25/'Tav2'!$U25*100</f>
        <v>91.81623359228503</v>
      </c>
      <c r="T25" s="46">
        <f>'Tav2'!T25/'Tav2'!$U25*100</f>
        <v>8.183766407714975</v>
      </c>
      <c r="U25" s="46">
        <f>'Tav2'!U25/'Tav2'!$U25*100</f>
        <v>100</v>
      </c>
      <c r="V25" s="30"/>
      <c r="W25" s="46">
        <f>'Tav2'!W25/'Tav2'!$Y25*100</f>
        <v>94.777427269540837</v>
      </c>
      <c r="X25" s="46">
        <f>'Tav2'!X25/'Tav2'!$Y25*100</f>
        <v>5.2225727304591656</v>
      </c>
      <c r="Y25" s="46">
        <f>'Tav2'!Y25/'Tav2'!$Y25*100</f>
        <v>100</v>
      </c>
      <c r="Z25" s="30"/>
      <c r="AA25" s="47">
        <f>'Tav2'!AA25/'Tav2'!AC25*100</f>
        <v>96.626340733349963</v>
      </c>
      <c r="AB25" s="47">
        <f>'Tav2'!AB25/'Tav2'!AC25*100</f>
        <v>3.3736592666500371</v>
      </c>
      <c r="AC25" s="47">
        <f>'Tav2'!AC25/'Tav2'!AC25*100</f>
        <v>100</v>
      </c>
      <c r="AD25" s="30"/>
      <c r="AE25" s="47">
        <f t="shared" si="0"/>
        <v>1.8489134638091258</v>
      </c>
      <c r="AF25" s="47">
        <f t="shared" si="1"/>
        <v>-1.8489134638091285</v>
      </c>
      <c r="AG25" s="47">
        <f t="shared" si="2"/>
        <v>0</v>
      </c>
      <c r="AH25" s="30"/>
      <c r="AI25" s="8">
        <f t="shared" si="3"/>
        <v>6.6783597446145109</v>
      </c>
      <c r="AJ25" s="8">
        <f t="shared" si="4"/>
        <v>-6.6783597446145109</v>
      </c>
      <c r="AK25" s="8">
        <f t="shared" si="5"/>
        <v>0</v>
      </c>
    </row>
    <row r="26" spans="1:37" x14ac:dyDescent="0.25">
      <c r="A26" s="250" t="s">
        <v>17</v>
      </c>
      <c r="C26" s="46">
        <f>'Tav2'!C26/'Tav2'!$E26*100</f>
        <v>89.59844054580897</v>
      </c>
      <c r="D26" s="46">
        <f>'Tav2'!D26/'Tav2'!$E26*100</f>
        <v>10.401559454191032</v>
      </c>
      <c r="E26" s="46">
        <f>'Tav2'!E26/'Tav2'!$E26*100</f>
        <v>100</v>
      </c>
      <c r="F26" s="30"/>
      <c r="G26" s="46">
        <f>'Tav2'!G26/'Tav2'!$I26*100</f>
        <v>88.780241935483872</v>
      </c>
      <c r="H26" s="46">
        <f>'Tav2'!H26/'Tav2'!$I26*100</f>
        <v>11.21975806451613</v>
      </c>
      <c r="I26" s="46">
        <f>'Tav2'!I26/'Tav2'!$I26*100</f>
        <v>100</v>
      </c>
      <c r="J26" s="30"/>
      <c r="K26" s="46">
        <f>'Tav2'!K26/'Tav2'!$M26*100</f>
        <v>91.18521390719917</v>
      </c>
      <c r="L26" s="46">
        <f>'Tav2'!L26/'Tav2'!$M26*100</f>
        <v>8.8147860928008281</v>
      </c>
      <c r="M26" s="46">
        <f>'Tav2'!M26/'Tav2'!$M26*100</f>
        <v>100</v>
      </c>
      <c r="N26" s="30"/>
      <c r="O26" s="52">
        <f>'Tav2'!O26/'Tav2'!$Q26*100</f>
        <v>90.20905923344948</v>
      </c>
      <c r="P26" s="52">
        <f>'Tav2'!P26/'Tav2'!$Q26*100</f>
        <v>9.7909407665505217</v>
      </c>
      <c r="Q26" s="52">
        <f>'Tav2'!Q26/'Tav2'!$Q26*100</f>
        <v>100</v>
      </c>
      <c r="R26" s="28"/>
      <c r="S26" s="46">
        <f>'Tav2'!S26/'Tav2'!$U26*100</f>
        <v>86.735089078233926</v>
      </c>
      <c r="T26" s="46">
        <f>'Tav2'!T26/'Tav2'!$U26*100</f>
        <v>13.264910921766074</v>
      </c>
      <c r="U26" s="46">
        <f>'Tav2'!U26/'Tav2'!$U26*100</f>
        <v>100</v>
      </c>
      <c r="V26" s="30"/>
      <c r="W26" s="46">
        <f>'Tav2'!W26/'Tav2'!$Y26*100</f>
        <v>87.280423280423278</v>
      </c>
      <c r="X26" s="46">
        <f>'Tav2'!X26/'Tav2'!$Y26*100</f>
        <v>12.71957671957672</v>
      </c>
      <c r="Y26" s="46">
        <f>'Tav2'!Y26/'Tav2'!$Y26*100</f>
        <v>100</v>
      </c>
      <c r="Z26" s="30"/>
      <c r="AA26" s="47">
        <f>'Tav2'!AA26/'Tav2'!AC26*100</f>
        <v>90.658339838667715</v>
      </c>
      <c r="AB26" s="47">
        <f>'Tav2'!AB26/'Tav2'!AC26*100</f>
        <v>9.3416601613322925</v>
      </c>
      <c r="AC26" s="47">
        <f>'Tav2'!AC26/'Tav2'!AC26*100</f>
        <v>100</v>
      </c>
      <c r="AD26" s="30"/>
      <c r="AE26" s="47">
        <f t="shared" si="0"/>
        <v>3.3779165582444364</v>
      </c>
      <c r="AF26" s="47">
        <f t="shared" si="1"/>
        <v>-3.3779165582444275</v>
      </c>
      <c r="AG26" s="47">
        <f t="shared" si="2"/>
        <v>0</v>
      </c>
      <c r="AH26" s="30"/>
      <c r="AI26" s="8">
        <f>AA26-C26</f>
        <v>1.059899292858745</v>
      </c>
      <c r="AJ26" s="8">
        <f t="shared" si="4"/>
        <v>-1.0598992928587396</v>
      </c>
      <c r="AK26" s="8">
        <f t="shared" si="5"/>
        <v>0</v>
      </c>
    </row>
    <row r="27" spans="1:37" x14ac:dyDescent="0.25">
      <c r="A27" s="250" t="s">
        <v>18</v>
      </c>
      <c r="C27" s="46">
        <f>'Tav2'!C27/'Tav2'!$E27*100</f>
        <v>88.382070868526426</v>
      </c>
      <c r="D27" s="46">
        <f>'Tav2'!D27/'Tav2'!$E27*100</f>
        <v>11.617929131473566</v>
      </c>
      <c r="E27" s="46">
        <f>'Tav2'!E27/'Tav2'!$E27*100</f>
        <v>100</v>
      </c>
      <c r="F27" s="30"/>
      <c r="G27" s="46">
        <f>'Tav2'!G27/'Tav2'!$I27*100</f>
        <v>88.370914104955801</v>
      </c>
      <c r="H27" s="46">
        <f>'Tav2'!H27/'Tav2'!$I27*100</f>
        <v>11.629085895044204</v>
      </c>
      <c r="I27" s="46">
        <f>'Tav2'!I27/'Tav2'!$I27*100</f>
        <v>100</v>
      </c>
      <c r="J27" s="30"/>
      <c r="K27" s="46">
        <f>'Tav2'!K27/'Tav2'!$M27*100</f>
        <v>88.837835696744037</v>
      </c>
      <c r="L27" s="46">
        <f>'Tav2'!L27/'Tav2'!$M27*100</f>
        <v>11.162164303255961</v>
      </c>
      <c r="M27" s="46">
        <f>'Tav2'!M27/'Tav2'!$M27*100</f>
        <v>100</v>
      </c>
      <c r="N27" s="30"/>
      <c r="O27" s="52">
        <f>'Tav2'!O27/'Tav2'!$Q27*100</f>
        <v>89.987794245858765</v>
      </c>
      <c r="P27" s="52">
        <f>'Tav2'!P27/'Tav2'!$Q27*100</f>
        <v>10.012205754141238</v>
      </c>
      <c r="Q27" s="52">
        <f>'Tav2'!Q27/'Tav2'!$Q27*100</f>
        <v>100</v>
      </c>
      <c r="R27" s="28"/>
      <c r="S27" s="46">
        <f>'Tav2'!S27/'Tav2'!$U27*100</f>
        <v>89.393622946254524</v>
      </c>
      <c r="T27" s="46">
        <f>'Tav2'!T27/'Tav2'!$U27*100</f>
        <v>10.606377053745476</v>
      </c>
      <c r="U27" s="46">
        <f>'Tav2'!U27/'Tav2'!$U27*100</f>
        <v>100</v>
      </c>
      <c r="V27" s="30"/>
      <c r="W27" s="46">
        <f>'Tav2'!W27/'Tav2'!$Y27*100</f>
        <v>93.003928679359333</v>
      </c>
      <c r="X27" s="46">
        <f>'Tav2'!X27/'Tav2'!$Y27*100</f>
        <v>6.9922937443336357</v>
      </c>
      <c r="Y27" s="46">
        <f>'Tav2'!Y27/'Tav2'!$Y27*100</f>
        <v>100</v>
      </c>
      <c r="Z27" s="30"/>
      <c r="AA27" s="47">
        <f>'Tav2'!AA27/'Tav2'!AC27*100</f>
        <v>94.563892545463418</v>
      </c>
      <c r="AB27" s="47">
        <f>'Tav2'!AB27/'Tav2'!AC27*100</f>
        <v>5.4361074545365904</v>
      </c>
      <c r="AC27" s="47">
        <f>'Tav2'!AC27/'Tav2'!AC27*100</f>
        <v>100</v>
      </c>
      <c r="AD27" s="30"/>
      <c r="AE27" s="47">
        <f>AA27-W27</f>
        <v>1.5599638661040842</v>
      </c>
      <c r="AF27" s="47">
        <f t="shared" si="1"/>
        <v>-1.5561862897970453</v>
      </c>
      <c r="AG27" s="47">
        <f t="shared" si="2"/>
        <v>0</v>
      </c>
      <c r="AH27" s="30"/>
      <c r="AI27" s="8">
        <f t="shared" si="3"/>
        <v>6.1818216769369911</v>
      </c>
      <c r="AJ27" s="8">
        <f t="shared" si="4"/>
        <v>-6.181821676936976</v>
      </c>
      <c r="AK27" s="8">
        <f t="shared" si="5"/>
        <v>0</v>
      </c>
    </row>
    <row r="28" spans="1:37" x14ac:dyDescent="0.25">
      <c r="A28" s="250" t="s">
        <v>19</v>
      </c>
      <c r="C28" s="46">
        <f>'Tav2'!C28/'Tav2'!$E28*100</f>
        <v>82.841357958791505</v>
      </c>
      <c r="D28" s="46">
        <f>'Tav2'!D28/'Tav2'!$E28*100</f>
        <v>17.15775239315327</v>
      </c>
      <c r="E28" s="46">
        <f>'Tav2'!E28/'Tav2'!$E28*100</f>
        <v>100</v>
      </c>
      <c r="F28" s="30"/>
      <c r="G28" s="46">
        <f>'Tav2'!G28/'Tav2'!$I28*100</f>
        <v>82.831738965713214</v>
      </c>
      <c r="H28" s="46">
        <f>'Tav2'!H28/'Tav2'!$I28*100</f>
        <v>17.168261034286797</v>
      </c>
      <c r="I28" s="46">
        <f>'Tav2'!I28/'Tav2'!$I28*100</f>
        <v>100</v>
      </c>
      <c r="J28" s="30"/>
      <c r="K28" s="46">
        <f>'Tav2'!K28/'Tav2'!$M28*100</f>
        <v>83.451675119651398</v>
      </c>
      <c r="L28" s="46">
        <f>'Tav2'!L28/'Tav2'!$M28*100</f>
        <v>16.548324880348598</v>
      </c>
      <c r="M28" s="46">
        <f>'Tav2'!M28/'Tav2'!$M28*100</f>
        <v>100</v>
      </c>
      <c r="N28" s="30"/>
      <c r="O28" s="52">
        <f>'Tav2'!O28/'Tav2'!$Q28*100</f>
        <v>84.033108729518204</v>
      </c>
      <c r="P28" s="52">
        <f>'Tav2'!P28/'Tav2'!$Q28*100</f>
        <v>15.966891270481803</v>
      </c>
      <c r="Q28" s="52">
        <f>'Tav2'!Q28/'Tav2'!$Q28*100</f>
        <v>100</v>
      </c>
      <c r="R28" s="28"/>
      <c r="S28" s="46">
        <f>'Tav2'!S28/'Tav2'!$U28*100</f>
        <v>83.430592012495381</v>
      </c>
      <c r="T28" s="46">
        <f>'Tav2'!T28/'Tav2'!$U28*100</f>
        <v>16.569407987504608</v>
      </c>
      <c r="U28" s="46">
        <f>'Tav2'!U28/'Tav2'!$U28*100</f>
        <v>100</v>
      </c>
      <c r="V28" s="30"/>
      <c r="W28" s="46">
        <f>'Tav2'!W28/'Tav2'!$Y28*100</f>
        <v>89.123212480138676</v>
      </c>
      <c r="X28" s="46">
        <f>'Tav2'!X28/'Tav2'!$Y28*100</f>
        <v>10.876787519861333</v>
      </c>
      <c r="Y28" s="46">
        <f>'Tav2'!Y28/'Tav2'!$Y28*100</f>
        <v>100</v>
      </c>
      <c r="Z28" s="30"/>
      <c r="AA28" s="47">
        <f>'Tav2'!AA28/'Tav2'!AC28*100</f>
        <v>93.158524834292052</v>
      </c>
      <c r="AB28" s="47">
        <f>'Tav2'!AB28/'Tav2'!AC28*100</f>
        <v>6.841475165707946</v>
      </c>
      <c r="AC28" s="47">
        <f>'Tav2'!AC28/'Tav2'!AC28*100</f>
        <v>100</v>
      </c>
      <c r="AD28" s="30"/>
      <c r="AE28" s="47">
        <f t="shared" si="0"/>
        <v>4.0353123541533762</v>
      </c>
      <c r="AF28" s="47">
        <f t="shared" si="1"/>
        <v>-4.0353123541533868</v>
      </c>
      <c r="AG28" s="47">
        <f t="shared" si="2"/>
        <v>0</v>
      </c>
      <c r="AH28" s="30"/>
      <c r="AI28" s="8">
        <f t="shared" si="3"/>
        <v>10.317166875500547</v>
      </c>
      <c r="AJ28" s="8">
        <f t="shared" si="4"/>
        <v>-10.316277227445324</v>
      </c>
      <c r="AK28" s="8">
        <f t="shared" si="5"/>
        <v>0</v>
      </c>
    </row>
    <row r="29" spans="1:37" x14ac:dyDescent="0.25">
      <c r="A29" s="250" t="s">
        <v>20</v>
      </c>
      <c r="C29" s="46">
        <f>'Tav2'!C29/'Tav2'!$E29*100</f>
        <v>86.263001485884104</v>
      </c>
      <c r="D29" s="46">
        <f>'Tav2'!D29/'Tav2'!$E29*100</f>
        <v>13.7369985141159</v>
      </c>
      <c r="E29" s="46">
        <f>'Tav2'!E29/'Tav2'!$E29*100</f>
        <v>100</v>
      </c>
      <c r="F29" s="30"/>
      <c r="G29" s="46">
        <f>'Tav2'!G29/'Tav2'!$I29*100</f>
        <v>85.94122319301033</v>
      </c>
      <c r="H29" s="46">
        <f>'Tav2'!H29/'Tav2'!$I29*100</f>
        <v>14.058776806989675</v>
      </c>
      <c r="I29" s="46">
        <f>'Tav2'!I29/'Tav2'!$I29*100</f>
        <v>100</v>
      </c>
      <c r="J29" s="30"/>
      <c r="K29" s="46">
        <f>'Tav2'!K29/'Tav2'!$M29*100</f>
        <v>86.752388816798401</v>
      </c>
      <c r="L29" s="46">
        <f>'Tav2'!L29/'Tav2'!$M29*100</f>
        <v>13.247611183201604</v>
      </c>
      <c r="M29" s="46">
        <f>'Tav2'!M29/'Tav2'!$M29*100</f>
        <v>100</v>
      </c>
      <c r="N29" s="30"/>
      <c r="O29" s="52">
        <f>'Tav2'!O29/'Tav2'!$Q29*100</f>
        <v>87.319234955683413</v>
      </c>
      <c r="P29" s="52">
        <f>'Tav2'!P29/'Tav2'!$Q29*100</f>
        <v>12.680765044316592</v>
      </c>
      <c r="Q29" s="52">
        <f>'Tav2'!Q29/'Tav2'!$Q29*100</f>
        <v>100</v>
      </c>
      <c r="R29" s="28"/>
      <c r="S29" s="46">
        <f>'Tav2'!S29/'Tav2'!$U29*100</f>
        <v>89.978536007697429</v>
      </c>
      <c r="T29" s="46">
        <f>'Tav2'!T29/'Tav2'!$U29*100</f>
        <v>10.021463992302568</v>
      </c>
      <c r="U29" s="46">
        <f>'Tav2'!U29/'Tav2'!$U29*100</f>
        <v>100</v>
      </c>
      <c r="V29" s="30"/>
      <c r="W29" s="46">
        <f>'Tav2'!W29/'Tav2'!$Y29*100</f>
        <v>86.738712336294526</v>
      </c>
      <c r="X29" s="46">
        <f>'Tav2'!X29/'Tav2'!$Y29*100</f>
        <v>13.261287663705467</v>
      </c>
      <c r="Y29" s="46">
        <f>'Tav2'!Y29/'Tav2'!$Y29*100</f>
        <v>100</v>
      </c>
      <c r="Z29" s="30"/>
      <c r="AA29" s="47">
        <f>'Tav2'!AA29/'Tav2'!AC29*100</f>
        <v>87.985399979722189</v>
      </c>
      <c r="AB29" s="47">
        <f>'Tav2'!AB29/'Tav2'!AC29*100</f>
        <v>12.014600020277806</v>
      </c>
      <c r="AC29" s="47">
        <f>'Tav2'!AC29/'Tav2'!AC29*100</f>
        <v>100</v>
      </c>
      <c r="AD29" s="30"/>
      <c r="AE29" s="47">
        <f t="shared" si="0"/>
        <v>1.2466876434276628</v>
      </c>
      <c r="AF29" s="47">
        <f t="shared" si="1"/>
        <v>-1.246687643427661</v>
      </c>
      <c r="AG29" s="47">
        <f t="shared" si="2"/>
        <v>0</v>
      </c>
      <c r="AH29" s="30"/>
      <c r="AI29" s="8">
        <f t="shared" si="3"/>
        <v>1.7223984938380852</v>
      </c>
      <c r="AJ29" s="8">
        <f t="shared" si="4"/>
        <v>-1.7223984938380941</v>
      </c>
      <c r="AK29" s="8">
        <f t="shared" si="5"/>
        <v>0</v>
      </c>
    </row>
    <row r="30" spans="1:37" s="178" customFormat="1" x14ac:dyDescent="0.25">
      <c r="A30" s="250"/>
      <c r="C30" s="46"/>
      <c r="D30" s="46"/>
      <c r="E30" s="46"/>
      <c r="F30" s="30"/>
      <c r="G30" s="46"/>
      <c r="H30" s="46"/>
      <c r="I30" s="46"/>
      <c r="J30" s="30"/>
      <c r="K30" s="46"/>
      <c r="L30" s="46"/>
      <c r="M30" s="46"/>
      <c r="N30" s="30"/>
      <c r="O30" s="52"/>
      <c r="P30" s="52"/>
      <c r="Q30" s="52"/>
      <c r="R30" s="28"/>
      <c r="S30" s="46"/>
      <c r="T30" s="46"/>
      <c r="U30" s="46"/>
      <c r="V30" s="30"/>
      <c r="W30" s="46"/>
      <c r="X30" s="46"/>
      <c r="Y30" s="46"/>
      <c r="Z30" s="30"/>
      <c r="AA30" s="47"/>
      <c r="AB30" s="47"/>
      <c r="AC30" s="47"/>
      <c r="AD30" s="30"/>
      <c r="AE30" s="47"/>
      <c r="AF30" s="47"/>
      <c r="AG30" s="47"/>
      <c r="AH30" s="30"/>
      <c r="AI30" s="179"/>
      <c r="AJ30" s="179"/>
      <c r="AK30" s="179"/>
    </row>
    <row r="31" spans="1:37" s="43" customFormat="1" x14ac:dyDescent="0.25">
      <c r="A31" s="165" t="s">
        <v>38</v>
      </c>
      <c r="C31" s="49">
        <f>'Tav2'!C31/'Tav2'!$E31*100</f>
        <v>75.609460670709552</v>
      </c>
      <c r="D31" s="49">
        <f>'Tav2'!D31/'Tav2'!$E31*100</f>
        <v>24.390539329290451</v>
      </c>
      <c r="E31" s="49">
        <f>'Tav2'!E31/'Tav2'!$E31*100</f>
        <v>100</v>
      </c>
      <c r="F31" s="68"/>
      <c r="G31" s="49">
        <f>'Tav2'!G31/'Tav2'!$I31*100</f>
        <v>74.968536361897293</v>
      </c>
      <c r="H31" s="49">
        <f>'Tav2'!H31/'Tav2'!$I31*100</f>
        <v>25.031463638102718</v>
      </c>
      <c r="I31" s="49">
        <f>'Tav2'!I31/'Tav2'!$I31*100</f>
        <v>100</v>
      </c>
      <c r="J31" s="68"/>
      <c r="K31" s="49">
        <f>'Tav2'!K31/'Tav2'!$M31*100</f>
        <v>75.283625478868217</v>
      </c>
      <c r="L31" s="49">
        <f>'Tav2'!L31/'Tav2'!$M31*100</f>
        <v>24.716374521131794</v>
      </c>
      <c r="M31" s="49">
        <f>'Tav2'!M31/'Tav2'!$M31*100</f>
        <v>100</v>
      </c>
      <c r="N31" s="68"/>
      <c r="O31" s="53">
        <f>'Tav2'!O31/'Tav2'!$Q31*100</f>
        <v>75.279935792041016</v>
      </c>
      <c r="P31" s="53">
        <f>'Tav2'!P31/'Tav2'!$Q31*100</f>
        <v>24.720064207958981</v>
      </c>
      <c r="Q31" s="53">
        <f>'Tav2'!Q31/'Tav2'!$Q31*100</f>
        <v>100</v>
      </c>
      <c r="R31" s="65"/>
      <c r="S31" s="49">
        <f>'Tav2'!S31/'Tav2'!$U31*100</f>
        <v>75.938914131406506</v>
      </c>
      <c r="T31" s="49">
        <f>'Tav2'!T31/'Tav2'!$U31*100</f>
        <v>24.061085868593494</v>
      </c>
      <c r="U31" s="49">
        <f>'Tav2'!U31/'Tav2'!$U31*100</f>
        <v>100</v>
      </c>
      <c r="V31" s="68"/>
      <c r="W31" s="49">
        <f>'Tav2'!W31/'Tav2'!$Y31*100</f>
        <v>77.748707804224352</v>
      </c>
      <c r="X31" s="49">
        <f>'Tav2'!X31/'Tav2'!$Y31*100</f>
        <v>22.251292195775637</v>
      </c>
      <c r="Y31" s="49">
        <f>'Tav2'!Y31/'Tav2'!$Y31*100</f>
        <v>100</v>
      </c>
      <c r="Z31" s="68"/>
      <c r="AA31" s="111">
        <f>'Tav2'!AA31/'Tav2'!AC31*100</f>
        <v>74.659314260755622</v>
      </c>
      <c r="AB31" s="111">
        <f>'Tav2'!AB31/'Tav2'!AC31*100</f>
        <v>25.340685739244378</v>
      </c>
      <c r="AC31" s="111">
        <f>'Tav2'!AC31/'Tav2'!AC31*100</f>
        <v>100</v>
      </c>
      <c r="AD31" s="68"/>
      <c r="AE31" s="111">
        <f t="shared" si="0"/>
        <v>-3.0893935434687307</v>
      </c>
      <c r="AF31" s="111">
        <f t="shared" si="1"/>
        <v>3.0893935434687414</v>
      </c>
      <c r="AG31" s="111">
        <f t="shared" si="2"/>
        <v>0</v>
      </c>
      <c r="AH31" s="68"/>
      <c r="AI31" s="36">
        <f t="shared" si="3"/>
        <v>-0.95014640995393052</v>
      </c>
      <c r="AJ31" s="36">
        <f t="shared" si="4"/>
        <v>0.95014640995392696</v>
      </c>
      <c r="AK31" s="36">
        <f t="shared" si="5"/>
        <v>0</v>
      </c>
    </row>
    <row r="32" spans="1:37" s="43" customFormat="1" x14ac:dyDescent="0.25">
      <c r="A32" s="165" t="s">
        <v>39</v>
      </c>
      <c r="C32" s="49">
        <f>'Tav2'!C32/'Tav2'!$E32*100</f>
        <v>85.928177223690668</v>
      </c>
      <c r="D32" s="49">
        <f>'Tav2'!D32/'Tav2'!$E32*100</f>
        <v>14.071822776309331</v>
      </c>
      <c r="E32" s="49">
        <f>'Tav2'!E32/'Tav2'!$E32*100</f>
        <v>100</v>
      </c>
      <c r="F32" s="68"/>
      <c r="G32" s="49">
        <f>'Tav2'!G32/'Tav2'!$I32*100</f>
        <v>85.583252278947725</v>
      </c>
      <c r="H32" s="49">
        <f>'Tav2'!H32/'Tav2'!$I32*100</f>
        <v>14.416747721052275</v>
      </c>
      <c r="I32" s="49">
        <f>'Tav2'!I32/'Tav2'!$I32*100</f>
        <v>100</v>
      </c>
      <c r="J32" s="68"/>
      <c r="K32" s="49">
        <f>'Tav2'!K32/'Tav2'!$M32*100</f>
        <v>86.226557279151436</v>
      </c>
      <c r="L32" s="49">
        <f>'Tav2'!L32/'Tav2'!$M32*100</f>
        <v>13.773442720848559</v>
      </c>
      <c r="M32" s="49">
        <f>'Tav2'!M32/'Tav2'!$M32*100</f>
        <v>100</v>
      </c>
      <c r="N32" s="68"/>
      <c r="O32" s="53">
        <f>'Tav2'!O32/'Tav2'!$Q32*100</f>
        <v>86.373676063931555</v>
      </c>
      <c r="P32" s="53">
        <f>'Tav2'!P32/'Tav2'!$Q32*100</f>
        <v>13.626323936068454</v>
      </c>
      <c r="Q32" s="53">
        <f>'Tav2'!Q32/'Tav2'!$Q32*100</f>
        <v>100</v>
      </c>
      <c r="R32" s="65"/>
      <c r="S32" s="49">
        <f>'Tav2'!S32/'Tav2'!$U32*100</f>
        <v>88.103981844439858</v>
      </c>
      <c r="T32" s="49">
        <f>'Tav2'!T32/'Tav2'!$U32*100</f>
        <v>11.896018155560139</v>
      </c>
      <c r="U32" s="49">
        <f>'Tav2'!U32/'Tav2'!$U32*100</f>
        <v>100</v>
      </c>
      <c r="V32" s="68"/>
      <c r="W32" s="49">
        <f>'Tav2'!W32/'Tav2'!$Y32*100</f>
        <v>93.055262479191583</v>
      </c>
      <c r="X32" s="49">
        <f>'Tav2'!X32/'Tav2'!$Y32*100</f>
        <v>6.9447375208084221</v>
      </c>
      <c r="Y32" s="49">
        <f>'Tav2'!Y32/'Tav2'!$Y32*100</f>
        <v>100</v>
      </c>
      <c r="Z32" s="68"/>
      <c r="AA32" s="111">
        <f>'Tav2'!AA32/'Tav2'!AC32*100</f>
        <v>96.089872934504001</v>
      </c>
      <c r="AB32" s="111">
        <f>'Tav2'!AB32/'Tav2'!AC32*100</f>
        <v>3.9101270654959919</v>
      </c>
      <c r="AC32" s="111">
        <f>'Tav2'!AC32/'Tav2'!AC32*100</f>
        <v>100</v>
      </c>
      <c r="AD32" s="68"/>
      <c r="AE32" s="111">
        <f t="shared" si="0"/>
        <v>3.0346104553124178</v>
      </c>
      <c r="AF32" s="111">
        <f t="shared" si="1"/>
        <v>-3.0346104553124302</v>
      </c>
      <c r="AG32" s="111">
        <f t="shared" si="2"/>
        <v>0</v>
      </c>
      <c r="AH32" s="68"/>
      <c r="AI32" s="36">
        <f t="shared" si="3"/>
        <v>10.161695710813333</v>
      </c>
      <c r="AJ32" s="36">
        <f t="shared" si="4"/>
        <v>-10.161695710813339</v>
      </c>
      <c r="AK32" s="36">
        <f t="shared" si="5"/>
        <v>0</v>
      </c>
    </row>
    <row r="33" spans="1:37" s="43" customFormat="1" x14ac:dyDescent="0.25">
      <c r="A33" s="165" t="s">
        <v>23</v>
      </c>
      <c r="C33" s="49">
        <f>'Tav2'!C33/'Tav2'!$E33*100</f>
        <v>72.202943803219227</v>
      </c>
      <c r="D33" s="49">
        <f>'Tav2'!D33/'Tav2'!$E33*100</f>
        <v>27.797056196780765</v>
      </c>
      <c r="E33" s="49">
        <f>'Tav2'!E33/'Tav2'!$E33*100</f>
        <v>100</v>
      </c>
      <c r="F33" s="68"/>
      <c r="G33" s="49">
        <f>'Tav2'!G33/'Tav2'!$I33*100</f>
        <v>75.664840488797253</v>
      </c>
      <c r="H33" s="49">
        <f>'Tav2'!H33/'Tav2'!$I33*100</f>
        <v>24.334700287932989</v>
      </c>
      <c r="I33" s="49">
        <f>'Tav2'!I33/'Tav2'!$I33*100</f>
        <v>100</v>
      </c>
      <c r="J33" s="68"/>
      <c r="K33" s="49">
        <f>'Tav2'!K33/'Tav2'!$M33*100</f>
        <v>76.323308688643053</v>
      </c>
      <c r="L33" s="49">
        <f>'Tav2'!L33/'Tav2'!$M33*100</f>
        <v>23.67669131135694</v>
      </c>
      <c r="M33" s="49">
        <f>'Tav2'!M33/'Tav2'!$M33*100</f>
        <v>100</v>
      </c>
      <c r="N33" s="68"/>
      <c r="O33" s="53">
        <f>'Tav2'!O33/'Tav2'!$Q33*100</f>
        <v>73.134225171972759</v>
      </c>
      <c r="P33" s="53">
        <f>'Tav2'!P33/'Tav2'!$Q33*100</f>
        <v>26.865774828027238</v>
      </c>
      <c r="Q33" s="53">
        <f>'Tav2'!Q33/'Tav2'!$Q33*100</f>
        <v>100</v>
      </c>
      <c r="R33" s="65"/>
      <c r="S33" s="49">
        <f>'Tav2'!S33/'Tav2'!$U33*100</f>
        <v>69.799710424710426</v>
      </c>
      <c r="T33" s="49">
        <f>'Tav2'!T33/'Tav2'!$U33*100</f>
        <v>30.200289575289574</v>
      </c>
      <c r="U33" s="49">
        <f>'Tav2'!U33/'Tav2'!$U33*100</f>
        <v>100</v>
      </c>
      <c r="V33" s="68"/>
      <c r="W33" s="49">
        <f>'Tav2'!W33/'Tav2'!$Y33*100</f>
        <v>73.475484586692758</v>
      </c>
      <c r="X33" s="49">
        <f>'Tav2'!X33/'Tav2'!$Y33*100</f>
        <v>26.524515413307242</v>
      </c>
      <c r="Y33" s="49">
        <f>'Tav2'!Y33/'Tav2'!$Y33*100</f>
        <v>100</v>
      </c>
      <c r="Z33" s="68"/>
      <c r="AA33" s="111">
        <f>'Tav2'!AA33/'Tav2'!AC33*100</f>
        <v>71.659266381967811</v>
      </c>
      <c r="AB33" s="111">
        <f>'Tav2'!AB33/'Tav2'!AC33*100</f>
        <v>28.340733618032182</v>
      </c>
      <c r="AC33" s="111">
        <f>'Tav2'!AC33/'Tav2'!AC33*100</f>
        <v>100</v>
      </c>
      <c r="AD33" s="68"/>
      <c r="AE33" s="111">
        <f>AA33-W33</f>
        <v>-1.8162182047249473</v>
      </c>
      <c r="AF33" s="111">
        <f t="shared" si="1"/>
        <v>1.8162182047249402</v>
      </c>
      <c r="AG33" s="111">
        <f t="shared" si="2"/>
        <v>0</v>
      </c>
      <c r="AH33" s="68"/>
      <c r="AI33" s="36">
        <f>AA33-C33</f>
        <v>-0.5436774212514166</v>
      </c>
      <c r="AJ33" s="36">
        <f t="shared" si="4"/>
        <v>0.5436774212514166</v>
      </c>
      <c r="AK33" s="36">
        <f t="shared" si="5"/>
        <v>0</v>
      </c>
    </row>
    <row r="34" spans="1:37" s="43" customFormat="1" x14ac:dyDescent="0.25">
      <c r="A34" s="165" t="s">
        <v>24</v>
      </c>
      <c r="C34" s="49">
        <f>'Tav2'!C34/'Tav2'!$E34*100</f>
        <v>87.372153967609407</v>
      </c>
      <c r="D34" s="49">
        <f>'Tav2'!D34/'Tav2'!$E34*100</f>
        <v>12.627846032390606</v>
      </c>
      <c r="E34" s="49">
        <f>'Tav2'!E34/'Tav2'!$E34*100</f>
        <v>100</v>
      </c>
      <c r="F34" s="68"/>
      <c r="G34" s="49">
        <f>'Tav2'!G34/'Tav2'!$I34*100</f>
        <v>87.528387464095857</v>
      </c>
      <c r="H34" s="49">
        <f>'Tav2'!H34/'Tav2'!$I34*100</f>
        <v>12.471292677153768</v>
      </c>
      <c r="I34" s="49">
        <f>'Tav2'!I34/'Tav2'!$I34*100</f>
        <v>100</v>
      </c>
      <c r="J34" s="68"/>
      <c r="K34" s="49">
        <f>'Tav2'!K34/'Tav2'!$M34*100</f>
        <v>88.096953396410669</v>
      </c>
      <c r="L34" s="49">
        <f>'Tav2'!L34/'Tav2'!$M34*100</f>
        <v>11.903046603589324</v>
      </c>
      <c r="M34" s="49">
        <f>'Tav2'!M34/'Tav2'!$M34*100</f>
        <v>100</v>
      </c>
      <c r="N34" s="68"/>
      <c r="O34" s="53">
        <f>'Tav2'!O34/'Tav2'!$Q34*100</f>
        <v>88.929528865295296</v>
      </c>
      <c r="P34" s="53">
        <f>'Tav2'!P34/'Tav2'!$Q34*100</f>
        <v>11.070471134704711</v>
      </c>
      <c r="Q34" s="53">
        <f>'Tav2'!Q34/'Tav2'!$Q34*100</f>
        <v>100</v>
      </c>
      <c r="R34" s="65"/>
      <c r="S34" s="49">
        <f>'Tav2'!S34/'Tav2'!$U34*100</f>
        <v>89.169394435351876</v>
      </c>
      <c r="T34" s="49">
        <f>'Tav2'!T34/'Tav2'!$U34*100</f>
        <v>10.830605564648117</v>
      </c>
      <c r="U34" s="49">
        <f>'Tav2'!U34/'Tav2'!$U34*100</f>
        <v>100</v>
      </c>
      <c r="V34" s="68"/>
      <c r="W34" s="49">
        <f>'Tav2'!W34/'Tav2'!$Y34*100</f>
        <v>93.337474763161993</v>
      </c>
      <c r="X34" s="49">
        <f>'Tav2'!X34/'Tav2'!$Y34*100</f>
        <v>6.6618781384272925</v>
      </c>
      <c r="Y34" s="49">
        <f>'Tav2'!Y34/'Tav2'!$Y34*100</f>
        <v>100</v>
      </c>
      <c r="Z34" s="68"/>
      <c r="AA34" s="111">
        <f>'Tav2'!AA34/'Tav2'!AC34*100</f>
        <v>96.031846328825992</v>
      </c>
      <c r="AB34" s="111">
        <f>'Tav2'!AB34/'Tav2'!AC34*100</f>
        <v>3.9681536711740177</v>
      </c>
      <c r="AC34" s="111">
        <f>'Tav2'!AC34/'Tav2'!AC34*100</f>
        <v>100</v>
      </c>
      <c r="AD34" s="68"/>
      <c r="AE34" s="111">
        <f t="shared" si="0"/>
        <v>2.6943715656639995</v>
      </c>
      <c r="AF34" s="111">
        <f t="shared" si="1"/>
        <v>-2.6937244672532747</v>
      </c>
      <c r="AG34" s="111">
        <f t="shared" si="2"/>
        <v>0</v>
      </c>
      <c r="AH34" s="68"/>
      <c r="AI34" s="36">
        <f t="shared" si="3"/>
        <v>8.6596923612165853</v>
      </c>
      <c r="AJ34" s="36">
        <f t="shared" si="4"/>
        <v>-8.6596923612165888</v>
      </c>
      <c r="AK34" s="36">
        <f t="shared" si="5"/>
        <v>0</v>
      </c>
    </row>
    <row r="35" spans="1:37" s="43" customFormat="1" x14ac:dyDescent="0.25">
      <c r="A35" s="165" t="s">
        <v>25</v>
      </c>
      <c r="C35" s="49">
        <f>'Tav2'!C35/'Tav2'!$E35*100</f>
        <v>83.50248341994201</v>
      </c>
      <c r="D35" s="49">
        <f>'Tav2'!D35/'Tav2'!$E35*100</f>
        <v>16.496798828629668</v>
      </c>
      <c r="E35" s="49">
        <f>'Tav2'!E35/'Tav2'!$E35*100</f>
        <v>100</v>
      </c>
      <c r="F35" s="68"/>
      <c r="G35" s="49">
        <f>'Tav2'!G35/'Tav2'!$I35*100</f>
        <v>83.430521566228194</v>
      </c>
      <c r="H35" s="49">
        <f>'Tav2'!H35/'Tav2'!$I35*100</f>
        <v>16.569478433771796</v>
      </c>
      <c r="I35" s="49">
        <f>'Tav2'!I35/'Tav2'!$I35*100</f>
        <v>100</v>
      </c>
      <c r="J35" s="68"/>
      <c r="K35" s="49">
        <f>'Tav2'!K35/'Tav2'!$M35*100</f>
        <v>84.095274241221858</v>
      </c>
      <c r="L35" s="49">
        <f>'Tav2'!L35/'Tav2'!$M35*100</f>
        <v>15.904725758778135</v>
      </c>
      <c r="M35" s="49">
        <f>'Tav2'!M35/'Tav2'!$M35*100</f>
        <v>100</v>
      </c>
      <c r="N35" s="68"/>
      <c r="O35" s="53">
        <f>'Tav2'!O35/'Tav2'!$Q35*100</f>
        <v>84.672139822500412</v>
      </c>
      <c r="P35" s="53">
        <f>'Tav2'!P35/'Tav2'!$Q35*100</f>
        <v>15.327860177499582</v>
      </c>
      <c r="Q35" s="53">
        <f>'Tav2'!Q35/'Tav2'!$Q35*100</f>
        <v>100</v>
      </c>
      <c r="R35" s="65"/>
      <c r="S35" s="49">
        <f>'Tav2'!S35/'Tav2'!$U35*100</f>
        <v>84.914776540061737</v>
      </c>
      <c r="T35" s="49">
        <f>'Tav2'!T35/'Tav2'!$U35*100</f>
        <v>15.085223459938263</v>
      </c>
      <c r="U35" s="49">
        <f>'Tav2'!U35/'Tav2'!$U35*100</f>
        <v>100</v>
      </c>
      <c r="V35" s="68"/>
      <c r="W35" s="49">
        <f>'Tav2'!W35/'Tav2'!$Y35*100</f>
        <v>88.6268753455211</v>
      </c>
      <c r="X35" s="49">
        <f>'Tav2'!X35/'Tav2'!$Y35*100</f>
        <v>11.373124654478907</v>
      </c>
      <c r="Y35" s="49">
        <f>'Tav2'!Y35/'Tav2'!$Y35*100</f>
        <v>100</v>
      </c>
      <c r="Z35" s="68"/>
      <c r="AA35" s="111">
        <f>'Tav2'!AA35/'Tav2'!AC35*100</f>
        <v>92.001813647698938</v>
      </c>
      <c r="AB35" s="111">
        <f>'Tav2'!AB35/'Tav2'!AC35*100</f>
        <v>7.9981863523010652</v>
      </c>
      <c r="AC35" s="111">
        <f>'Tav2'!AC35/'Tav2'!AC35*100</f>
        <v>100</v>
      </c>
      <c r="AD35" s="68"/>
      <c r="AE35" s="111">
        <f t="shared" si="0"/>
        <v>3.3749383021778385</v>
      </c>
      <c r="AF35" s="111">
        <f t="shared" si="1"/>
        <v>-3.3749383021778421</v>
      </c>
      <c r="AG35" s="111">
        <f t="shared" si="2"/>
        <v>0</v>
      </c>
      <c r="AH35" s="68"/>
      <c r="AI35" s="36">
        <f t="shared" si="3"/>
        <v>8.4993302277569285</v>
      </c>
      <c r="AJ35" s="36">
        <f t="shared" si="4"/>
        <v>-8.4986124763286028</v>
      </c>
      <c r="AK35" s="36">
        <f t="shared" si="5"/>
        <v>0</v>
      </c>
    </row>
    <row r="36" spans="1:37" s="43" customFormat="1" x14ac:dyDescent="0.25">
      <c r="A36" s="165" t="s">
        <v>109</v>
      </c>
      <c r="C36" s="49">
        <f>'Tav2'!C36/'Tav2'!$E36*100</f>
        <v>80.607367743406456</v>
      </c>
      <c r="D36" s="49">
        <f>'Tav2'!D36/'Tav2'!$E36*100</f>
        <v>19.392548433172614</v>
      </c>
      <c r="E36" s="49">
        <f>'Tav2'!E36/'Tav2'!$E36*100</f>
        <v>100</v>
      </c>
      <c r="F36" s="68"/>
      <c r="G36" s="49">
        <f>'Tav2'!G36/'Tav2'!$I36*100</f>
        <v>81.369426233508477</v>
      </c>
      <c r="H36" s="49">
        <f>'Tav2'!H36/'Tav2'!$I36*100</f>
        <v>18.63035686204335</v>
      </c>
      <c r="I36" s="49">
        <f>'Tav2'!I36/'Tav2'!$I36*100</f>
        <v>100</v>
      </c>
      <c r="J36" s="68"/>
      <c r="K36" s="49">
        <f>'Tav2'!K36/'Tav2'!$M36*100</f>
        <v>81.854696657521373</v>
      </c>
      <c r="L36" s="49">
        <f>'Tav2'!L36/'Tav2'!$M36*100</f>
        <v>18.145303342478623</v>
      </c>
      <c r="M36" s="49">
        <f>'Tav2'!M36/'Tav2'!$M36*100</f>
        <v>100</v>
      </c>
      <c r="N36" s="68"/>
      <c r="O36" s="53">
        <f>'Tav2'!O36/'Tav2'!$Q36*100</f>
        <v>81.297041161176281</v>
      </c>
      <c r="P36" s="53">
        <f>'Tav2'!P36/'Tav2'!$Q36*100</f>
        <v>18.702958838823712</v>
      </c>
      <c r="Q36" s="53">
        <f>'Tav2'!Q36/'Tav2'!$Q36*100</f>
        <v>100</v>
      </c>
      <c r="R36" s="65"/>
      <c r="S36" s="49">
        <f>'Tav2'!S36/'Tav2'!$U36*100</f>
        <v>80.886426060364926</v>
      </c>
      <c r="T36" s="49">
        <f>'Tav2'!T36/'Tav2'!$U36*100</f>
        <v>19.113573939635074</v>
      </c>
      <c r="U36" s="49">
        <f>'Tav2'!U36/'Tav2'!$U36*100</f>
        <v>100</v>
      </c>
      <c r="V36" s="68"/>
      <c r="W36" s="49">
        <f>'Tav2'!W36/'Tav2'!$Y36*100</f>
        <v>84.60959207594037</v>
      </c>
      <c r="X36" s="49">
        <f>'Tav2'!X36/'Tav2'!$Y36*100</f>
        <v>15.390189654457393</v>
      </c>
      <c r="Y36" s="49">
        <f>'Tav2'!Y36/'Tav2'!$Y36*100</f>
        <v>100</v>
      </c>
      <c r="Z36" s="68"/>
      <c r="AA36" s="111">
        <f>'Tav2'!AA36/'Tav2'!AC36*100</f>
        <v>84.606331817455356</v>
      </c>
      <c r="AB36" s="111">
        <f>'Tav2'!AB36/'Tav2'!AC36*100</f>
        <v>15.393668182544641</v>
      </c>
      <c r="AC36" s="111">
        <f>'Tav2'!AC36/'Tav2'!AC36*100</f>
        <v>100</v>
      </c>
      <c r="AD36" s="68"/>
      <c r="AE36" s="111">
        <f t="shared" si="0"/>
        <v>-3.2602584850138783E-3</v>
      </c>
      <c r="AF36" s="111">
        <f t="shared" si="1"/>
        <v>3.4785280872480229E-3</v>
      </c>
      <c r="AG36" s="111">
        <f t="shared" si="2"/>
        <v>0</v>
      </c>
      <c r="AH36" s="68"/>
      <c r="AI36" s="36">
        <f t="shared" si="3"/>
        <v>3.9989640740488994</v>
      </c>
      <c r="AJ36" s="36">
        <f t="shared" si="4"/>
        <v>-3.9988802506279733</v>
      </c>
      <c r="AK36" s="36">
        <f t="shared" si="5"/>
        <v>0</v>
      </c>
    </row>
    <row r="37" spans="1:37" s="280" customFormat="1" x14ac:dyDescent="0.25">
      <c r="A37" s="82"/>
      <c r="B37" s="82"/>
      <c r="C37" s="83"/>
      <c r="D37" s="83"/>
      <c r="E37" s="83"/>
      <c r="F37" s="84"/>
      <c r="G37" s="83"/>
      <c r="H37" s="83"/>
      <c r="I37" s="83"/>
      <c r="J37" s="84"/>
      <c r="K37" s="83"/>
      <c r="L37" s="83"/>
      <c r="M37" s="83"/>
      <c r="N37" s="84"/>
      <c r="O37" s="83"/>
      <c r="P37" s="83"/>
      <c r="Q37" s="83"/>
      <c r="R37" s="83"/>
      <c r="S37" s="83"/>
      <c r="T37" s="83"/>
      <c r="U37" s="83"/>
      <c r="V37" s="84"/>
      <c r="W37" s="83"/>
      <c r="X37" s="83"/>
      <c r="Y37" s="83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J37" s="85"/>
      <c r="AK37" s="85"/>
    </row>
    <row r="38" spans="1:37" x14ac:dyDescent="0.25">
      <c r="O38" s="7"/>
      <c r="Q38" s="7"/>
    </row>
    <row r="39" spans="1:37" customFormat="1" x14ac:dyDescent="0.25"/>
    <row r="40" spans="1:37" customFormat="1" x14ac:dyDescent="0.25"/>
  </sheetData>
  <mergeCells count="11">
    <mergeCell ref="AE4:AG5"/>
    <mergeCell ref="AI4:AK5"/>
    <mergeCell ref="A4:A6"/>
    <mergeCell ref="C4:Y4"/>
    <mergeCell ref="C5:E5"/>
    <mergeCell ref="G5:I5"/>
    <mergeCell ref="K5:M5"/>
    <mergeCell ref="O5:Q5"/>
    <mergeCell ref="S5:U5"/>
    <mergeCell ref="W5:Y5"/>
    <mergeCell ref="AA5:AC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39"/>
  <sheetViews>
    <sheetView zoomScale="96" zoomScaleNormal="96" workbookViewId="0"/>
  </sheetViews>
  <sheetFormatPr defaultColWidth="8.85546875" defaultRowHeight="15" x14ac:dyDescent="0.25"/>
  <cols>
    <col min="1" max="1" width="26.42578125" style="27" customWidth="1"/>
    <col min="2" max="2" width="0.85546875" style="27" customWidth="1"/>
    <col min="3" max="4" width="9.42578125" style="27" bestFit="1" customWidth="1"/>
    <col min="5" max="5" width="10.85546875" style="27" customWidth="1"/>
    <col min="6" max="6" width="0.85546875" style="27" customWidth="1"/>
    <col min="7" max="9" width="9.42578125" style="27" bestFit="1" customWidth="1"/>
    <col min="10" max="10" width="0.85546875" style="27" customWidth="1"/>
    <col min="11" max="12" width="9.42578125" style="27" bestFit="1" customWidth="1"/>
    <col min="13" max="13" width="8.85546875" style="27" customWidth="1"/>
    <col min="14" max="14" width="0.85546875" style="27" customWidth="1"/>
    <col min="15" max="17" width="9.42578125" style="27" bestFit="1" customWidth="1"/>
    <col min="18" max="18" width="0.85546875" style="27" customWidth="1"/>
    <col min="19" max="21" width="9.42578125" style="27" bestFit="1" customWidth="1"/>
    <col min="22" max="22" width="0.85546875" style="27" customWidth="1"/>
    <col min="23" max="24" width="12.85546875" style="27" customWidth="1"/>
    <col min="25" max="25" width="9.42578125" style="27" bestFit="1" customWidth="1"/>
    <col min="26" max="26" width="0.85546875" style="27" customWidth="1"/>
    <col min="27" max="29" width="9.42578125" style="27" customWidth="1"/>
    <col min="30" max="30" width="0.85546875" style="27" customWidth="1"/>
    <col min="31" max="31" width="9.7109375" style="141" customWidth="1"/>
    <col min="32" max="32" width="7.85546875" style="141" customWidth="1"/>
    <col min="33" max="33" width="11.42578125" style="141" customWidth="1"/>
    <col min="34" max="34" width="0.85546875" style="141" customWidth="1"/>
    <col min="35" max="16384" width="8.85546875" style="27"/>
  </cols>
  <sheetData>
    <row r="1" spans="1:37" x14ac:dyDescent="0.25">
      <c r="A1" s="27" t="s">
        <v>555</v>
      </c>
    </row>
    <row r="2" spans="1:37" x14ac:dyDescent="0.25">
      <c r="A2" s="11" t="s">
        <v>77</v>
      </c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" customHeight="1" x14ac:dyDescent="0.25">
      <c r="A4" s="490" t="s">
        <v>42</v>
      </c>
      <c r="B4" s="19"/>
      <c r="C4" s="492" t="s">
        <v>28</v>
      </c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105"/>
      <c r="AE4" s="495" t="s">
        <v>121</v>
      </c>
      <c r="AF4" s="490"/>
      <c r="AG4" s="490"/>
      <c r="AH4" s="2"/>
      <c r="AI4" s="495" t="s">
        <v>122</v>
      </c>
      <c r="AJ4" s="490"/>
      <c r="AK4" s="490"/>
    </row>
    <row r="5" spans="1:37" x14ac:dyDescent="0.25">
      <c r="A5" s="495"/>
      <c r="B5" s="515" t="s">
        <v>33</v>
      </c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495"/>
      <c r="AF5" s="495"/>
      <c r="AG5" s="495"/>
      <c r="AH5" s="130"/>
      <c r="AI5" s="495"/>
      <c r="AJ5" s="495"/>
      <c r="AK5" s="495"/>
    </row>
    <row r="6" spans="1:37" x14ac:dyDescent="0.25">
      <c r="A6" s="495"/>
      <c r="B6" s="2"/>
      <c r="C6" s="502">
        <v>2013</v>
      </c>
      <c r="D6" s="502"/>
      <c r="E6" s="502"/>
      <c r="G6" s="503">
        <v>2014</v>
      </c>
      <c r="H6" s="503"/>
      <c r="I6" s="503"/>
      <c r="K6" s="502">
        <v>2015</v>
      </c>
      <c r="L6" s="502"/>
      <c r="M6" s="502"/>
      <c r="O6" s="502">
        <v>2016</v>
      </c>
      <c r="P6" s="502"/>
      <c r="Q6" s="502"/>
      <c r="S6" s="502">
        <v>2017</v>
      </c>
      <c r="T6" s="502"/>
      <c r="U6" s="502"/>
      <c r="W6" s="502">
        <v>2018</v>
      </c>
      <c r="X6" s="502"/>
      <c r="Y6" s="502"/>
      <c r="Z6" s="118"/>
      <c r="AA6" s="502">
        <v>2019</v>
      </c>
      <c r="AB6" s="502"/>
      <c r="AC6" s="502"/>
      <c r="AD6" s="502"/>
      <c r="AE6" s="491"/>
      <c r="AF6" s="491"/>
      <c r="AG6" s="491"/>
      <c r="AH6" s="129"/>
      <c r="AI6" s="491"/>
      <c r="AJ6" s="491"/>
      <c r="AK6" s="491"/>
    </row>
    <row r="7" spans="1:37" ht="94.5" customHeight="1" x14ac:dyDescent="0.25">
      <c r="A7" s="491"/>
      <c r="B7" s="1"/>
      <c r="C7" s="96" t="s">
        <v>41</v>
      </c>
      <c r="D7" s="95" t="s">
        <v>2</v>
      </c>
      <c r="E7" s="95" t="s">
        <v>68</v>
      </c>
      <c r="F7" s="95"/>
      <c r="G7" s="96" t="s">
        <v>41</v>
      </c>
      <c r="H7" s="95" t="s">
        <v>2</v>
      </c>
      <c r="I7" s="95" t="s">
        <v>68</v>
      </c>
      <c r="J7" s="95"/>
      <c r="K7" s="96" t="s">
        <v>41</v>
      </c>
      <c r="L7" s="95" t="s">
        <v>2</v>
      </c>
      <c r="M7" s="95" t="s">
        <v>0</v>
      </c>
      <c r="N7" s="95"/>
      <c r="O7" s="96" t="s">
        <v>41</v>
      </c>
      <c r="P7" s="95" t="s">
        <v>2</v>
      </c>
      <c r="Q7" s="95" t="s">
        <v>0</v>
      </c>
      <c r="R7" s="95"/>
      <c r="S7" s="96" t="s">
        <v>41</v>
      </c>
      <c r="T7" s="96" t="s">
        <v>2</v>
      </c>
      <c r="U7" s="95" t="s">
        <v>0</v>
      </c>
      <c r="V7" s="95"/>
      <c r="W7" s="96" t="s">
        <v>41</v>
      </c>
      <c r="X7" s="95" t="s">
        <v>2</v>
      </c>
      <c r="Y7" s="95" t="s">
        <v>68</v>
      </c>
      <c r="Z7" s="119"/>
      <c r="AA7" s="107" t="s">
        <v>41</v>
      </c>
      <c r="AB7" s="109" t="s">
        <v>2</v>
      </c>
      <c r="AC7" s="109" t="s">
        <v>0</v>
      </c>
      <c r="AD7" s="2"/>
      <c r="AE7" s="127" t="s">
        <v>41</v>
      </c>
      <c r="AF7" s="131" t="s">
        <v>2</v>
      </c>
      <c r="AG7" s="131" t="s">
        <v>0</v>
      </c>
      <c r="AH7" s="2"/>
      <c r="AI7" s="96" t="s">
        <v>41</v>
      </c>
      <c r="AJ7" s="95" t="s">
        <v>2</v>
      </c>
      <c r="AK7" s="95" t="s">
        <v>0</v>
      </c>
    </row>
    <row r="8" spans="1:37" x14ac:dyDescent="0.25">
      <c r="Q8" s="7"/>
      <c r="Z8"/>
    </row>
    <row r="9" spans="1:37" x14ac:dyDescent="0.25">
      <c r="A9" s="27" t="s">
        <v>37</v>
      </c>
      <c r="C9" s="8">
        <f>'Tav48'!C9/'Tav48'!C$37*100</f>
        <v>3.5058027153565821</v>
      </c>
      <c r="D9" s="8">
        <f>'Tav48'!D9/'Tav48'!D$37*100</f>
        <v>2.6110664169407549</v>
      </c>
      <c r="E9" s="8">
        <f>'Tav48'!E9/'Tav48'!E$37*100</f>
        <v>3.1495829338269652</v>
      </c>
      <c r="F9" s="8" t="e">
        <f>'Tav48'!F9/'Tav48'!F$37*100</f>
        <v>#DIV/0!</v>
      </c>
      <c r="G9" s="8">
        <f>'Tav48'!G9/'Tav48'!G$37*100</f>
        <v>4.3802004400381973</v>
      </c>
      <c r="H9" s="8">
        <f>'Tav48'!H9/'Tav48'!H$37*100</f>
        <v>3.4240719977777818</v>
      </c>
      <c r="I9" s="8">
        <f>'Tav48'!I9/'Tav48'!I$37*100</f>
        <v>3.9916730266657479</v>
      </c>
      <c r="J9" s="8" t="e">
        <f>'Tav48'!J9/'Tav48'!J$37*100</f>
        <v>#DIV/0!</v>
      </c>
      <c r="K9" s="8">
        <f>'Tav48'!K9/'Tav48'!K$37*100</f>
        <v>4.1625171809797825</v>
      </c>
      <c r="L9" s="8">
        <f>'Tav48'!L9/'Tav48'!L$37*100</f>
        <v>4.5765803698323531</v>
      </c>
      <c r="M9" s="8">
        <f>'Tav48'!M9/'Tav48'!M$37*100</f>
        <v>4.3295688185324543</v>
      </c>
      <c r="N9" s="8" t="e">
        <f>'Tav48'!N9/'Tav48'!N$37*100</f>
        <v>#DIV/0!</v>
      </c>
      <c r="O9" s="8">
        <f>'Tav48'!O9/'Tav48'!O$37*100</f>
        <v>3.1718831295913548</v>
      </c>
      <c r="P9" s="8">
        <f>'Tav48'!P9/'Tav48'!P$37*100</f>
        <v>2.8938766324666658</v>
      </c>
      <c r="Q9" s="8">
        <f>'Tav48'!Q9/'Tav48'!Q$37*100</f>
        <v>3.0629120145110997</v>
      </c>
      <c r="R9" s="8" t="e">
        <f>'Tav48'!R9/'Tav48'!R$37*100</f>
        <v>#DIV/0!</v>
      </c>
      <c r="S9" s="8">
        <f>'Tav48'!S9/'Tav48'!S$37*100</f>
        <v>3.3794618422257861</v>
      </c>
      <c r="T9" s="8">
        <f>'Tav48'!T9/'Tav48'!T$37*100</f>
        <v>2.1146203065902487</v>
      </c>
      <c r="U9" s="8">
        <f>'Tav48'!U9/'Tav48'!U$37*100</f>
        <v>2.8325836297028015</v>
      </c>
      <c r="V9" s="8" t="e">
        <f>'Tav48'!V9/'Tav48'!V$37*100</f>
        <v>#DIV/0!</v>
      </c>
      <c r="W9" s="8">
        <f>'Tav48'!W9/'Tav48'!W$37*100</f>
        <v>3.2294273422341369</v>
      </c>
      <c r="X9" s="8">
        <f>'Tav48'!X9/'Tav48'!X$37*100</f>
        <v>1.4629033780896887</v>
      </c>
      <c r="Y9" s="8">
        <f>'Tav48'!Y9/'Tav48'!Y$37*100</f>
        <v>2.5617483107217889</v>
      </c>
      <c r="Z9"/>
      <c r="AA9" s="8">
        <f>'Tav48'!AA9/'Tav48'!AA$37*100</f>
        <v>2.9775430523995441</v>
      </c>
      <c r="AB9" s="8">
        <f>'Tav48'!AB9/'Tav48'!AB$37*100</f>
        <v>0.99819645185625572</v>
      </c>
      <c r="AC9" s="8">
        <f>'Tav48'!AC9/'Tav48'!AC$37*100</f>
        <v>2.2612424810568736</v>
      </c>
      <c r="AE9" s="8">
        <f>AA9-W9</f>
        <v>-0.25188428983459277</v>
      </c>
      <c r="AF9" s="8">
        <f>AB9-X9</f>
        <v>-0.46470692623343302</v>
      </c>
      <c r="AG9" s="8">
        <f>AC9-Y9</f>
        <v>-0.30050582966491524</v>
      </c>
      <c r="AI9" s="8">
        <f>AA9-C9</f>
        <v>-0.52825966295703797</v>
      </c>
      <c r="AJ9" s="8">
        <f>AB9-D9</f>
        <v>-1.6128699650844993</v>
      </c>
      <c r="AK9" s="8">
        <f>AC9-E9</f>
        <v>-0.88834045277009155</v>
      </c>
    </row>
    <row r="10" spans="1:37" x14ac:dyDescent="0.25">
      <c r="A10" s="277" t="s">
        <v>117</v>
      </c>
      <c r="C10" s="8">
        <f>'Tav48'!C10/'Tav48'!C$37*100</f>
        <v>8.7430957540395954E-2</v>
      </c>
      <c r="D10" s="8">
        <f>'Tav48'!D10/'Tav48'!D$37*100</f>
        <v>3.2973655522154227E-2</v>
      </c>
      <c r="E10" s="8">
        <f>'Tav48'!E10/'Tav48'!E$37*100</f>
        <v>6.5749968111469423E-2</v>
      </c>
      <c r="F10" s="8" t="e">
        <f>'Tav48'!F10/'Tav48'!F$37*100</f>
        <v>#DIV/0!</v>
      </c>
      <c r="G10" s="8">
        <f>'Tav48'!G10/'Tav48'!G$37*100</f>
        <v>0.15753484146225974</v>
      </c>
      <c r="H10" s="8">
        <f>'Tav48'!H10/'Tav48'!H$37*100</f>
        <v>4.3314921989502764E-2</v>
      </c>
      <c r="I10" s="8">
        <f>'Tav48'!I10/'Tav48'!I$37*100</f>
        <v>0.11112117225103493</v>
      </c>
      <c r="J10" s="8" t="e">
        <f>'Tav48'!J10/'Tav48'!J$37*100</f>
        <v>#DIV/0!</v>
      </c>
      <c r="K10" s="8">
        <f>'Tav48'!K10/'Tav48'!K$37*100</f>
        <v>6.9475431115234548E-2</v>
      </c>
      <c r="L10" s="8">
        <f>'Tav48'!L10/'Tav48'!L$37*100</f>
        <v>8.1443695155762802E-2</v>
      </c>
      <c r="M10" s="8">
        <f>'Tav48'!M10/'Tav48'!M$37*100</f>
        <v>7.4303964924707935E-2</v>
      </c>
      <c r="N10" s="8" t="e">
        <f>'Tav48'!N10/'Tav48'!N$37*100</f>
        <v>#DIV/0!</v>
      </c>
      <c r="O10" s="8">
        <f>'Tav48'!O10/'Tav48'!O$37*100</f>
        <v>0.12712990321261561</v>
      </c>
      <c r="P10" s="8">
        <f>'Tav48'!P10/'Tav48'!P$37*100</f>
        <v>2.3447188066894095E-2</v>
      </c>
      <c r="Q10" s="8">
        <f>'Tav48'!Q10/'Tav48'!Q$37*100</f>
        <v>8.6489050567685521E-2</v>
      </c>
      <c r="R10" s="8" t="e">
        <f>'Tav48'!R10/'Tav48'!R$37*100</f>
        <v>#DIV/0!</v>
      </c>
      <c r="S10" s="8">
        <f>'Tav48'!S10/'Tav48'!S$37*100</f>
        <v>8.3717392511941185E-2</v>
      </c>
      <c r="T10" s="8">
        <f>'Tav48'!T10/'Tav48'!T$37*100</f>
        <v>2.0607656314224097E-2</v>
      </c>
      <c r="U10" s="8">
        <f>'Tav48'!U10/'Tav48'!U$37*100</f>
        <v>5.6430701845775727E-2</v>
      </c>
      <c r="V10" s="8" t="e">
        <f>'Tav48'!V10/'Tav48'!V$37*100</f>
        <v>#DIV/0!</v>
      </c>
      <c r="W10" s="8">
        <f>'Tav48'!W10/'Tav48'!W$37*100</f>
        <v>9.4120327536725418E-2</v>
      </c>
      <c r="X10" s="8">
        <f>'Tav48'!X10/'Tav48'!X$37*100</f>
        <v>3.6210479655685362E-3</v>
      </c>
      <c r="Y10" s="8">
        <f>'Tav48'!Y10/'Tav48'!Y$37*100</f>
        <v>5.9915044189978922E-2</v>
      </c>
      <c r="Z10"/>
      <c r="AA10" s="8">
        <f>'Tav48'!AA10/'Tav48'!AA$37*100</f>
        <v>5.9499861166990617E-2</v>
      </c>
      <c r="AB10" s="8">
        <f>'Tav48'!AB10/'Tav48'!AB$37*100</f>
        <v>0</v>
      </c>
      <c r="AC10" s="8">
        <f>'Tav48'!AC10/'Tav48'!AC$37*100</f>
        <v>3.7967611819136764E-2</v>
      </c>
      <c r="AE10" s="8">
        <f t="shared" ref="AE10:AE37" si="0">AA10-W10</f>
        <v>-3.4620466369734801E-2</v>
      </c>
      <c r="AF10" s="8">
        <f t="shared" ref="AF10:AF37" si="1">AB10-X10</f>
        <v>-3.6210479655685362E-3</v>
      </c>
      <c r="AG10" s="8">
        <f t="shared" ref="AG10:AG37" si="2">AC10-Y10</f>
        <v>-2.1947432370842158E-2</v>
      </c>
      <c r="AI10" s="8">
        <f t="shared" ref="AI10:AI37" si="3">AA10-C10</f>
        <v>-2.7931096373405337E-2</v>
      </c>
      <c r="AJ10" s="8">
        <f t="shared" ref="AJ10:AJ37" si="4">AB10-D10</f>
        <v>-3.2973655522154227E-2</v>
      </c>
      <c r="AK10" s="8">
        <f t="shared" ref="AK10:AK37" si="5">AC10-E10</f>
        <v>-2.7782356292332659E-2</v>
      </c>
    </row>
    <row r="11" spans="1:37" x14ac:dyDescent="0.25">
      <c r="A11" s="27" t="s">
        <v>5</v>
      </c>
      <c r="C11" s="8">
        <f>'Tav48'!C11/'Tav48'!C$37*100</f>
        <v>1.0219378870789342</v>
      </c>
      <c r="D11" s="8">
        <f>'Tav48'!D11/'Tav48'!D$37*100</f>
        <v>0.8049670367866012</v>
      </c>
      <c r="E11" s="8">
        <f>'Tav48'!E11/'Tav48'!E$37*100</f>
        <v>0.93555566582975214</v>
      </c>
      <c r="F11" s="8" t="e">
        <f>'Tav48'!F11/'Tav48'!F$37*100</f>
        <v>#DIV/0!</v>
      </c>
      <c r="G11" s="8">
        <f>'Tav48'!G11/'Tav48'!G$37*100</f>
        <v>1.5333141031424948</v>
      </c>
      <c r="H11" s="8">
        <f>'Tav48'!H11/'Tav48'!H$37*100</f>
        <v>0.76006722288542028</v>
      </c>
      <c r="I11" s="8">
        <f>'Tav48'!I11/'Tav48'!I$37*100</f>
        <v>1.2191023042899256</v>
      </c>
      <c r="J11" s="8" t="e">
        <f>'Tav48'!J11/'Tav48'!J$37*100</f>
        <v>#DIV/0!</v>
      </c>
      <c r="K11" s="8">
        <f>'Tav48'!K11/'Tav48'!K$37*100</f>
        <v>0.85185641214265073</v>
      </c>
      <c r="L11" s="8">
        <f>'Tav48'!L11/'Tav48'!L$37*100</f>
        <v>0.74206312245330242</v>
      </c>
      <c r="M11" s="8">
        <f>'Tav48'!M11/'Tav48'!M$37*100</f>
        <v>0.8075608811012982</v>
      </c>
      <c r="N11" s="8" t="e">
        <f>'Tav48'!N11/'Tav48'!N$37*100</f>
        <v>#DIV/0!</v>
      </c>
      <c r="O11" s="8">
        <f>'Tav48'!O11/'Tav48'!O$37*100</f>
        <v>0.98887653124706643</v>
      </c>
      <c r="P11" s="8">
        <f>'Tav48'!P11/'Tav48'!P$37*100</f>
        <v>0.79819164429826861</v>
      </c>
      <c r="Q11" s="8">
        <f>'Tav48'!Q11/'Tav48'!Q$37*100</f>
        <v>0.91413315303586173</v>
      </c>
      <c r="R11" s="8" t="e">
        <f>'Tav48'!R11/'Tav48'!R$37*100</f>
        <v>#DIV/0!</v>
      </c>
      <c r="S11" s="8">
        <f>'Tav48'!S11/'Tav48'!S$37*100</f>
        <v>0.86396349072323297</v>
      </c>
      <c r="T11" s="8">
        <f>'Tav48'!T11/'Tav48'!T$37*100</f>
        <v>0.76523097113485483</v>
      </c>
      <c r="U11" s="8">
        <f>'Tav48'!U11/'Tav48'!U$37*100</f>
        <v>0.8212746144417844</v>
      </c>
      <c r="V11" s="8" t="e">
        <f>'Tav48'!V11/'Tav48'!V$37*100</f>
        <v>#DIV/0!</v>
      </c>
      <c r="W11" s="8">
        <f>'Tav48'!W11/'Tav48'!W$37*100</f>
        <v>0.8957321560897713</v>
      </c>
      <c r="X11" s="8">
        <f>'Tav48'!X11/'Tav48'!X$37*100</f>
        <v>0.59867993030733135</v>
      </c>
      <c r="Y11" s="8">
        <f>'Tav48'!Y11/'Tav48'!Y$37*100</f>
        <v>0.78345763367200871</v>
      </c>
      <c r="Z11"/>
      <c r="AA11" s="8">
        <f>'Tav48'!AA11/'Tav48'!AA$37*100</f>
        <v>1.0902641227170469</v>
      </c>
      <c r="AB11" s="8">
        <f>'Tav48'!AB11/'Tav48'!AB$37*100</f>
        <v>0.43814729143039849</v>
      </c>
      <c r="AC11" s="8">
        <f>'Tav48'!AC11/'Tav48'!AC$37*100</f>
        <v>0.85427126593057712</v>
      </c>
      <c r="AE11" s="8">
        <f t="shared" si="0"/>
        <v>0.19453196662727557</v>
      </c>
      <c r="AF11" s="8">
        <f t="shared" si="1"/>
        <v>-0.16053263887693286</v>
      </c>
      <c r="AG11" s="8">
        <f t="shared" si="2"/>
        <v>7.0813632258568404E-2</v>
      </c>
      <c r="AI11" s="8">
        <f t="shared" si="3"/>
        <v>6.8326235638112687E-2</v>
      </c>
      <c r="AJ11" s="8">
        <f t="shared" si="4"/>
        <v>-0.36681974535620271</v>
      </c>
      <c r="AK11" s="8">
        <f t="shared" si="5"/>
        <v>-8.1284399899175019E-2</v>
      </c>
    </row>
    <row r="12" spans="1:37" x14ac:dyDescent="0.25">
      <c r="A12" s="27" t="s">
        <v>6</v>
      </c>
      <c r="C12" s="8">
        <f>'Tav48'!C12/'Tav48'!C$37*100</f>
        <v>15.106023862000617</v>
      </c>
      <c r="D12" s="8">
        <f>'Tav48'!D12/'Tav48'!D$37*100</f>
        <v>19.127141996757857</v>
      </c>
      <c r="E12" s="8">
        <f>'Tav48'!E12/'Tav48'!E$37*100</f>
        <v>16.706944519857171</v>
      </c>
      <c r="F12" s="8" t="e">
        <f>'Tav48'!F12/'Tav48'!F$37*100</f>
        <v>#DIV/0!</v>
      </c>
      <c r="G12" s="8">
        <f>'Tav48'!G12/'Tav48'!G$37*100</f>
        <v>15.534586716129814</v>
      </c>
      <c r="H12" s="8">
        <f>'Tav48'!H12/'Tav48'!H$37*100</f>
        <v>19.435515154720242</v>
      </c>
      <c r="I12" s="8">
        <f>'Tav48'!I12/'Tav48'!I$37*100</f>
        <v>17.11973440579516</v>
      </c>
      <c r="J12" s="8" t="e">
        <f>'Tav48'!J12/'Tav48'!J$37*100</f>
        <v>#DIV/0!</v>
      </c>
      <c r="K12" s="8">
        <f>'Tav48'!K12/'Tav48'!K$37*100</f>
        <v>15.98110168990145</v>
      </c>
      <c r="L12" s="8">
        <f>'Tav48'!L12/'Tav48'!L$37*100</f>
        <v>22.645604537367021</v>
      </c>
      <c r="M12" s="8">
        <f>'Tav48'!M12/'Tav48'!M$37*100</f>
        <v>18.669860662242673</v>
      </c>
      <c r="N12" s="8" t="e">
        <f>'Tav48'!N12/'Tav48'!N$37*100</f>
        <v>#DIV/0!</v>
      </c>
      <c r="O12" s="8">
        <f>'Tav48'!O12/'Tav48'!O$37*100</f>
        <v>14.657966462526909</v>
      </c>
      <c r="P12" s="8">
        <f>'Tav48'!P12/'Tav48'!P$37*100</f>
        <v>22.438218542499751</v>
      </c>
      <c r="Q12" s="8">
        <f>'Tav48'!Q12/'Tav48'!Q$37*100</f>
        <v>17.707617292737009</v>
      </c>
      <c r="R12" s="8" t="e">
        <f>'Tav48'!R12/'Tav48'!R$37*100</f>
        <v>#DIV/0!</v>
      </c>
      <c r="S12" s="8">
        <f>'Tav48'!S12/'Tav48'!S$37*100</f>
        <v>14.11998471454528</v>
      </c>
      <c r="T12" s="8">
        <f>'Tav48'!T12/'Tav48'!T$37*100</f>
        <v>22.2834709256968</v>
      </c>
      <c r="U12" s="8">
        <f>'Tav48'!U12/'Tav48'!U$37*100</f>
        <v>17.649622713717527</v>
      </c>
      <c r="V12" s="8" t="e">
        <f>'Tav48'!V12/'Tav48'!V$37*100</f>
        <v>#DIV/0!</v>
      </c>
      <c r="W12" s="8">
        <f>'Tav48'!W12/'Tav48'!W$37*100</f>
        <v>12.670062896742515</v>
      </c>
      <c r="X12" s="8">
        <f>'Tav48'!X12/'Tav48'!X$37*100</f>
        <v>25.892906985792081</v>
      </c>
      <c r="Y12" s="8">
        <f>'Tav48'!Y12/'Tav48'!Y$37*100</f>
        <v>17.667790809960206</v>
      </c>
      <c r="Z12"/>
      <c r="AA12" s="8">
        <f>'Tav48'!AA12/'Tav48'!AA$37*100</f>
        <v>12.583937304146289</v>
      </c>
      <c r="AB12" s="8">
        <f>'Tav48'!AB12/'Tav48'!AB$37*100</f>
        <v>33.109346975684574</v>
      </c>
      <c r="AC12" s="8">
        <f>'Tav48'!AC12/'Tav48'!AC$37*100</f>
        <v>20.011824199109387</v>
      </c>
      <c r="AE12" s="8">
        <f t="shared" si="0"/>
        <v>-8.6125592596225431E-2</v>
      </c>
      <c r="AF12" s="8">
        <f t="shared" si="1"/>
        <v>7.2164399898924927</v>
      </c>
      <c r="AG12" s="8">
        <f t="shared" si="2"/>
        <v>2.3440333891491818</v>
      </c>
      <c r="AI12" s="8">
        <f t="shared" si="3"/>
        <v>-2.5220865578543279</v>
      </c>
      <c r="AJ12" s="8">
        <f t="shared" si="4"/>
        <v>13.982204978926717</v>
      </c>
      <c r="AK12" s="8">
        <f t="shared" si="5"/>
        <v>3.3048796792522168</v>
      </c>
    </row>
    <row r="13" spans="1:37" x14ac:dyDescent="0.25">
      <c r="A13" s="277" t="s">
        <v>118</v>
      </c>
      <c r="C13" s="8">
        <f>'Tav48'!C13/'Tav48'!C$37*100</f>
        <v>0.41657554892925797</v>
      </c>
      <c r="D13" s="8">
        <f>'Tav48'!D13/'Tav48'!D$37*100</f>
        <v>0.42418651764940773</v>
      </c>
      <c r="E13" s="8">
        <f>'Tav48'!E13/'Tav48'!E$37*100</f>
        <v>0.41960569045757279</v>
      </c>
      <c r="F13" s="8" t="e">
        <f>'Tav48'!F13/'Tav48'!F$37*100</f>
        <v>#DIV/0!</v>
      </c>
      <c r="G13" s="8">
        <f>'Tav48'!G13/'Tav48'!G$37*100</f>
        <v>0.4376072070160687</v>
      </c>
      <c r="H13" s="8">
        <f>'Tav48'!H13/'Tav48'!H$37*100</f>
        <v>0.46865100722186692</v>
      </c>
      <c r="I13" s="8">
        <f>'Tav48'!I13/'Tav48'!I$37*100</f>
        <v>0.45022177208276459</v>
      </c>
      <c r="J13" s="8" t="e">
        <f>'Tav48'!J13/'Tav48'!J$37*100</f>
        <v>#DIV/0!</v>
      </c>
      <c r="K13" s="8">
        <f>'Tav48'!K13/'Tav48'!K$37*100</f>
        <v>0.43650599693481601</v>
      </c>
      <c r="L13" s="8">
        <f>'Tav48'!L13/'Tav48'!L$37*100</f>
        <v>0.41018006469356899</v>
      </c>
      <c r="M13" s="8">
        <f>'Tav48'!M13/'Tav48'!M$37*100</f>
        <v>0.42588493664885368</v>
      </c>
      <c r="N13" s="8" t="e">
        <f>'Tav48'!N13/'Tav48'!N$37*100</f>
        <v>#DIV/0!</v>
      </c>
      <c r="O13" s="8">
        <f>'Tav48'!O13/'Tav48'!O$37*100</f>
        <v>0.44089732390758185</v>
      </c>
      <c r="P13" s="8">
        <f>'Tav48'!P13/'Tav48'!P$37*100</f>
        <v>0.3354181956095692</v>
      </c>
      <c r="Q13" s="8">
        <f>'Tav48'!Q13/'Tav48'!Q$37*100</f>
        <v>0.39955232532946439</v>
      </c>
      <c r="R13" s="8" t="e">
        <f>'Tav48'!R13/'Tav48'!R$37*100</f>
        <v>#DIV/0!</v>
      </c>
      <c r="S13" s="8">
        <f>'Tav48'!S13/'Tav48'!S$37*100</f>
        <v>0.2574309819742191</v>
      </c>
      <c r="T13" s="8">
        <f>'Tav48'!T13/'Tav48'!T$37*100</f>
        <v>0.42314387631873479</v>
      </c>
      <c r="U13" s="8">
        <f>'Tav48'!U13/'Tav48'!U$37*100</f>
        <v>0.32908009286905004</v>
      </c>
      <c r="V13" s="8" t="e">
        <f>'Tav48'!V13/'Tav48'!V$37*100</f>
        <v>#DIV/0!</v>
      </c>
      <c r="W13" s="8">
        <f>'Tav48'!W13/'Tav48'!W$37*100</f>
        <v>0.33687743206651333</v>
      </c>
      <c r="X13" s="8">
        <f>'Tav48'!X13/'Tav48'!X$37*100</f>
        <v>0.1444395799599005</v>
      </c>
      <c r="Y13" s="8">
        <f>'Tav48'!Y13/'Tav48'!Y$37*100</f>
        <v>0.26414322781216593</v>
      </c>
      <c r="Z13"/>
      <c r="AA13" s="8">
        <f>'Tav48'!AA13/'Tav48'!AA$37*100</f>
        <v>0.24196610207909514</v>
      </c>
      <c r="AB13" s="8">
        <f>'Tav48'!AB13/'Tav48'!AB$37*100</f>
        <v>0.12140227117170678</v>
      </c>
      <c r="AC13" s="8">
        <f>'Tav48'!AC13/'Tav48'!AC$37*100</f>
        <v>0.19833557221710962</v>
      </c>
      <c r="AE13" s="8">
        <f t="shared" si="0"/>
        <v>-9.4911329987418191E-2</v>
      </c>
      <c r="AF13" s="8">
        <f t="shared" si="1"/>
        <v>-2.3037308788193725E-2</v>
      </c>
      <c r="AG13" s="8">
        <f t="shared" si="2"/>
        <v>-6.5807655595056302E-2</v>
      </c>
      <c r="AI13" s="8">
        <f t="shared" si="3"/>
        <v>-0.17460944685016283</v>
      </c>
      <c r="AJ13" s="8">
        <f t="shared" si="4"/>
        <v>-0.30278424647770097</v>
      </c>
      <c r="AK13" s="8">
        <f t="shared" si="5"/>
        <v>-0.22127011824046317</v>
      </c>
    </row>
    <row r="14" spans="1:37" x14ac:dyDescent="0.25">
      <c r="A14" s="27" t="s">
        <v>3</v>
      </c>
      <c r="C14" s="8">
        <f>'Tav48'!C14/'Tav48'!C$37*100</f>
        <v>0.11694429697792215</v>
      </c>
      <c r="D14" s="8">
        <f>'Tav48'!D14/'Tav48'!D$37*100</f>
        <v>0.12276632197231432</v>
      </c>
      <c r="E14" s="8">
        <f>'Tav48'!E14/'Tav48'!E$37*100</f>
        <v>0.11926220950168397</v>
      </c>
      <c r="F14" s="8" t="e">
        <f>'Tav48'!F14/'Tav48'!F$37*100</f>
        <v>#DIV/0!</v>
      </c>
      <c r="G14" s="8">
        <f>'Tav48'!G14/'Tav48'!G$37*100</f>
        <v>0.10264628740900068</v>
      </c>
      <c r="H14" s="8">
        <f>'Tav48'!H14/'Tav48'!H$37*100</f>
        <v>9.7732719552264147E-2</v>
      </c>
      <c r="I14" s="8">
        <f>'Tav48'!I14/'Tav48'!I$37*100</f>
        <v>0.10064960313665169</v>
      </c>
      <c r="J14" s="8" t="e">
        <f>'Tav48'!J14/'Tav48'!J$37*100</f>
        <v>#DIV/0!</v>
      </c>
      <c r="K14" s="8">
        <f>'Tav48'!K14/'Tav48'!K$37*100</f>
        <v>0.13494507160760874</v>
      </c>
      <c r="L14" s="8">
        <f>'Tav48'!L14/'Tav48'!L$37*100</f>
        <v>0.17214235567013503</v>
      </c>
      <c r="M14" s="8">
        <f>'Tav48'!M14/'Tav48'!M$37*100</f>
        <v>0.14995212217971213</v>
      </c>
      <c r="N14" s="8" t="e">
        <f>'Tav48'!N14/'Tav48'!N$37*100</f>
        <v>#DIV/0!</v>
      </c>
      <c r="O14" s="8">
        <f>'Tav48'!O14/'Tav48'!O$37*100</f>
        <v>0.13763124690727471</v>
      </c>
      <c r="P14" s="8">
        <f>'Tav48'!P14/'Tav48'!P$37*100</f>
        <v>9.8231377374987897E-2</v>
      </c>
      <c r="Q14" s="8">
        <f>'Tav48'!Q14/'Tav48'!Q$37*100</f>
        <v>0.12218755130535437</v>
      </c>
      <c r="R14" s="8" t="e">
        <f>'Tav48'!R14/'Tav48'!R$37*100</f>
        <v>#DIV/0!</v>
      </c>
      <c r="S14" s="8">
        <f>'Tav48'!S14/'Tav48'!S$37*100</f>
        <v>0.10255380582712793</v>
      </c>
      <c r="T14" s="8">
        <f>'Tav48'!T14/'Tav48'!T$37*100</f>
        <v>0.22228791944276391</v>
      </c>
      <c r="U14" s="8">
        <f>'Tav48'!U14/'Tav48'!U$37*100</f>
        <v>0.15432311936350035</v>
      </c>
      <c r="V14" s="8" t="e">
        <f>'Tav48'!V14/'Tav48'!V$37*100</f>
        <v>#DIV/0!</v>
      </c>
      <c r="W14" s="8">
        <f>'Tav48'!W14/'Tav48'!W$37*100</f>
        <v>8.6052870890720376E-2</v>
      </c>
      <c r="X14" s="8">
        <f>'Tav48'!X14/'Tav48'!X$37*100</f>
        <v>4.3050236923981494E-2</v>
      </c>
      <c r="Y14" s="8">
        <f>'Tav48'!Y14/'Tav48'!Y$37*100</f>
        <v>6.9799505794924679E-2</v>
      </c>
      <c r="Z14"/>
      <c r="AA14" s="8">
        <f>'Tav48'!AA14/'Tav48'!AA$37*100</f>
        <v>0.11758305897286239</v>
      </c>
      <c r="AB14" s="8">
        <f>'Tav48'!AB14/'Tav48'!AB$37*100</f>
        <v>3.4971847662631584E-3</v>
      </c>
      <c r="AC14" s="8">
        <f>'Tav48'!AC14/'Tav48'!AC$37*100</f>
        <v>7.6296819941312918E-2</v>
      </c>
      <c r="AE14" s="8">
        <f t="shared" si="0"/>
        <v>3.1530188082142016E-2</v>
      </c>
      <c r="AF14" s="8">
        <f t="shared" si="1"/>
        <v>-3.9553052157718337E-2</v>
      </c>
      <c r="AG14" s="8">
        <f t="shared" si="2"/>
        <v>6.4973141463882389E-3</v>
      </c>
      <c r="AI14" s="8">
        <f t="shared" si="3"/>
        <v>6.3876199494024288E-4</v>
      </c>
      <c r="AJ14" s="8">
        <f t="shared" si="4"/>
        <v>-0.11926913720605116</v>
      </c>
      <c r="AK14" s="8">
        <f t="shared" si="5"/>
        <v>-4.2965389560371048E-2</v>
      </c>
    </row>
    <row r="15" spans="1:37" x14ac:dyDescent="0.25">
      <c r="A15" s="27" t="s">
        <v>4</v>
      </c>
      <c r="C15" s="8">
        <f>'Tav48'!C15/'Tav48'!C$37*100</f>
        <v>0.29969286643867932</v>
      </c>
      <c r="D15" s="8">
        <f>'Tav48'!D15/'Tav48'!D$37*100</f>
        <v>0.30142019567709344</v>
      </c>
      <c r="E15" s="8">
        <f>'Tav48'!E15/'Tav48'!E$37*100</f>
        <v>0.30038056497625626</v>
      </c>
      <c r="F15" s="8" t="e">
        <f>'Tav48'!F15/'Tav48'!F$37*100</f>
        <v>#DIV/0!</v>
      </c>
      <c r="G15" s="8">
        <f>'Tav48'!G15/'Tav48'!G$37*100</f>
        <v>0.33496091960706803</v>
      </c>
      <c r="H15" s="8">
        <f>'Tav48'!H15/'Tav48'!H$37*100</f>
        <v>0.3710553602075442</v>
      </c>
      <c r="I15" s="8">
        <f>'Tav48'!I15/'Tav48'!I$37*100</f>
        <v>0.34962786878182772</v>
      </c>
      <c r="J15" s="8" t="e">
        <f>'Tav48'!J15/'Tav48'!J$37*100</f>
        <v>#DIV/0!</v>
      </c>
      <c r="K15" s="8">
        <f>'Tav48'!K15/'Tav48'!K$37*100</f>
        <v>0.3015609253272073</v>
      </c>
      <c r="L15" s="8">
        <f>'Tav48'!L15/'Tav48'!L$37*100</f>
        <v>0.23803770902343402</v>
      </c>
      <c r="M15" s="8">
        <f>'Tav48'!M15/'Tav48'!M$37*100</f>
        <v>0.27593281446914159</v>
      </c>
      <c r="N15" s="8" t="e">
        <f>'Tav48'!N15/'Tav48'!N$37*100</f>
        <v>#DIV/0!</v>
      </c>
      <c r="O15" s="8">
        <f>'Tav48'!O15/'Tav48'!O$37*100</f>
        <v>0.30310696573220619</v>
      </c>
      <c r="P15" s="8">
        <f>'Tav48'!P15/'Tav48'!P$37*100</f>
        <v>0.23694000572861401</v>
      </c>
      <c r="Q15" s="8">
        <f>'Tav48'!Q15/'Tav48'!Q$37*100</f>
        <v>0.27717128621523379</v>
      </c>
      <c r="R15" s="8" t="e">
        <f>'Tav48'!R15/'Tav48'!R$37*100</f>
        <v>#DIV/0!</v>
      </c>
      <c r="S15" s="8">
        <f>'Tav48'!S15/'Tav48'!S$37*100</f>
        <v>0.15487717614709121</v>
      </c>
      <c r="T15" s="8">
        <f>'Tav48'!T15/'Tav48'!T$37*100</f>
        <v>0.20085595687597085</v>
      </c>
      <c r="U15" s="8">
        <f>'Tav48'!U15/'Tav48'!U$37*100</f>
        <v>0.17475697350554967</v>
      </c>
      <c r="V15" s="8" t="e">
        <f>'Tav48'!V15/'Tav48'!V$37*100</f>
        <v>#DIV/0!</v>
      </c>
      <c r="W15" s="8">
        <f>'Tav48'!W15/'Tav48'!W$37*100</f>
        <v>0.25082456117579294</v>
      </c>
      <c r="X15" s="8">
        <f>'Tav48'!X15/'Tav48'!X$37*100</f>
        <v>0.10138934303591902</v>
      </c>
      <c r="Y15" s="8">
        <f>'Tav48'!Y15/'Tav48'!Y$37*100</f>
        <v>0.19434372201724129</v>
      </c>
      <c r="Z15"/>
      <c r="AA15" s="8">
        <f>'Tav48'!AA15/'Tav48'!AA$37*100</f>
        <v>0.12438304310623276</v>
      </c>
      <c r="AB15" s="8">
        <f>'Tav48'!AB15/'Tav48'!AB$37*100</f>
        <v>0.11740548858169174</v>
      </c>
      <c r="AC15" s="8">
        <f>'Tav48'!AC15/'Tav48'!AC$37*100</f>
        <v>0.12185795412427702</v>
      </c>
      <c r="AE15" s="8">
        <f t="shared" si="0"/>
        <v>-0.12644151806956017</v>
      </c>
      <c r="AF15" s="8">
        <f t="shared" si="1"/>
        <v>1.6016145545772714E-2</v>
      </c>
      <c r="AG15" s="8">
        <f t="shared" si="2"/>
        <v>-7.2485767892964265E-2</v>
      </c>
      <c r="AI15" s="8">
        <f t="shared" si="3"/>
        <v>-0.17530982333244655</v>
      </c>
      <c r="AJ15" s="8">
        <f t="shared" si="4"/>
        <v>-0.18401470709540169</v>
      </c>
      <c r="AK15" s="8">
        <f t="shared" si="5"/>
        <v>-0.17852261085197924</v>
      </c>
    </row>
    <row r="16" spans="1:37" x14ac:dyDescent="0.25">
      <c r="A16" s="27" t="s">
        <v>7</v>
      </c>
      <c r="C16" s="8">
        <f>'Tav48'!C16/'Tav48'!C$37*100</f>
        <v>4.6333478337422376</v>
      </c>
      <c r="D16" s="8">
        <f>'Tav48'!D16/'Tav48'!D$37*100</f>
        <v>4.5097528411316921</v>
      </c>
      <c r="E16" s="8">
        <f>'Tav48'!E16/'Tav48'!E$37*100</f>
        <v>4.5841411777209773</v>
      </c>
      <c r="F16" s="8" t="e">
        <f>'Tav48'!F16/'Tav48'!F$37*100</f>
        <v>#DIV/0!</v>
      </c>
      <c r="G16" s="8">
        <f>'Tav48'!G16/'Tav48'!G$37*100</f>
        <v>4.9531055871308469</v>
      </c>
      <c r="H16" s="8">
        <f>'Tav48'!H16/'Tav48'!H$37*100</f>
        <v>4.5682164719751857</v>
      </c>
      <c r="I16" s="8">
        <f>'Tav48'!I16/'Tav48'!I$37*100</f>
        <v>4.7967027522518171</v>
      </c>
      <c r="J16" s="8" t="e">
        <f>'Tav48'!J16/'Tav48'!J$37*100</f>
        <v>#DIV/0!</v>
      </c>
      <c r="K16" s="8">
        <f>'Tav48'!K16/'Tav48'!K$37*100</f>
        <v>4.3332640062792063</v>
      </c>
      <c r="L16" s="8">
        <f>'Tav48'!L16/'Tav48'!L$37*100</f>
        <v>4.194165201214612</v>
      </c>
      <c r="M16" s="8">
        <f>'Tav48'!M16/'Tav48'!M$37*100</f>
        <v>4.277145317650902</v>
      </c>
      <c r="N16" s="8" t="e">
        <f>'Tav48'!N16/'Tav48'!N$37*100</f>
        <v>#DIV/0!</v>
      </c>
      <c r="O16" s="8">
        <f>'Tav48'!O16/'Tav48'!O$37*100</f>
        <v>3.6243955760703015</v>
      </c>
      <c r="P16" s="8">
        <f>'Tav48'!P16/'Tav48'!P$37*100</f>
        <v>4.320452916957696</v>
      </c>
      <c r="Q16" s="8">
        <f>'Tav48'!Q16/'Tav48'!Q$37*100</f>
        <v>3.8972314463855073</v>
      </c>
      <c r="R16" s="8" t="e">
        <f>'Tav48'!R16/'Tav48'!R$37*100</f>
        <v>#DIV/0!</v>
      </c>
      <c r="S16" s="8">
        <f>'Tav48'!S16/'Tav48'!S$37*100</f>
        <v>3.6226608674729746</v>
      </c>
      <c r="T16" s="8">
        <f>'Tav48'!T16/'Tav48'!T$37*100</f>
        <v>2.8067627899973218</v>
      </c>
      <c r="U16" s="8">
        <f>'Tav48'!U16/'Tav48'!U$37*100</f>
        <v>3.2698918686381711</v>
      </c>
      <c r="V16" s="8" t="e">
        <f>'Tav48'!V16/'Tav48'!V$37*100</f>
        <v>#DIV/0!</v>
      </c>
      <c r="W16" s="8">
        <f>'Tav48'!W16/'Tav48'!W$37*100</f>
        <v>3.8696900378670818</v>
      </c>
      <c r="X16" s="8">
        <f>'Tav48'!X16/'Tav48'!X$37*100</f>
        <v>2.8791354712898274</v>
      </c>
      <c r="Y16" s="8">
        <f>'Tav48'!Y16/'Tav48'!Y$37*100</f>
        <v>3.4952976921488972</v>
      </c>
      <c r="Z16"/>
      <c r="AA16" s="8">
        <f>'Tav48'!AA16/'Tav48'!AA$37*100</f>
        <v>3.4022587280629679</v>
      </c>
      <c r="AB16" s="8">
        <f>'Tav48'!AB16/'Tav48'!AB$37*100</f>
        <v>2.4415345646754365</v>
      </c>
      <c r="AC16" s="8">
        <f>'Tav48'!AC16/'Tav48'!AC$37*100</f>
        <v>3.0545847699253121</v>
      </c>
      <c r="AE16" s="8">
        <f t="shared" si="0"/>
        <v>-0.46743130980411385</v>
      </c>
      <c r="AF16" s="8">
        <f t="shared" si="1"/>
        <v>-0.43760090661439088</v>
      </c>
      <c r="AG16" s="8">
        <f t="shared" si="2"/>
        <v>-0.44071292222358505</v>
      </c>
      <c r="AI16" s="8">
        <f t="shared" si="3"/>
        <v>-1.2310891056792697</v>
      </c>
      <c r="AJ16" s="8">
        <f t="shared" si="4"/>
        <v>-2.0682182764562556</v>
      </c>
      <c r="AK16" s="8">
        <f t="shared" si="5"/>
        <v>-1.5295564077956652</v>
      </c>
    </row>
    <row r="17" spans="1:39" x14ac:dyDescent="0.25">
      <c r="A17" s="277" t="s">
        <v>50</v>
      </c>
      <c r="C17" s="8">
        <f>'Tav48'!C17/'Tav48'!C$37*100</f>
        <v>0.86568354717587259</v>
      </c>
      <c r="D17" s="8">
        <f>'Tav48'!D17/'Tav48'!D$37*100</f>
        <v>0.57573492876394139</v>
      </c>
      <c r="E17" s="8">
        <f>'Tav48'!E17/'Tav48'!E$37*100</f>
        <v>0.75024681605365928</v>
      </c>
      <c r="F17" s="8" t="e">
        <f>'Tav48'!F17/'Tav48'!F$37*100</f>
        <v>#DIV/0!</v>
      </c>
      <c r="G17" s="8">
        <f>'Tav48'!G17/'Tav48'!G$37*100</f>
        <v>0.7459213755955717</v>
      </c>
      <c r="H17" s="8">
        <f>'Tav48'!H17/'Tav48'!H$37*100</f>
        <v>0.66932520276817087</v>
      </c>
      <c r="I17" s="8">
        <f>'Tav48'!I17/'Tav48'!I$37*100</f>
        <v>0.71479599172808583</v>
      </c>
      <c r="J17" s="8" t="e">
        <f>'Tav48'!J17/'Tav48'!J$37*100</f>
        <v>#DIV/0!</v>
      </c>
      <c r="K17" s="8">
        <f>'Tav48'!K17/'Tav48'!K$37*100</f>
        <v>0.89466829942447101</v>
      </c>
      <c r="L17" s="8">
        <f>'Tav48'!L17/'Tav48'!L$37*100</f>
        <v>0.48384958894809993</v>
      </c>
      <c r="M17" s="8">
        <f>'Tav48'!M17/'Tav48'!M$37*100</f>
        <v>0.72892562977896902</v>
      </c>
      <c r="N17" s="8" t="e">
        <f>'Tav48'!N17/'Tav48'!N$37*100</f>
        <v>#DIV/0!</v>
      </c>
      <c r="O17" s="8">
        <f>'Tav48'!O17/'Tav48'!O$37*100</f>
        <v>0.57025478487360992</v>
      </c>
      <c r="P17" s="8">
        <f>'Tav48'!P17/'Tav48'!P$37*100</f>
        <v>0.33517138310360189</v>
      </c>
      <c r="Q17" s="8">
        <f>'Tav48'!Q17/'Tav48'!Q$37*100</f>
        <v>0.47810837573322351</v>
      </c>
      <c r="R17" s="8" t="e">
        <f>'Tav48'!R17/'Tav48'!R$37*100</f>
        <v>#DIV/0!</v>
      </c>
      <c r="S17" s="8">
        <f>'Tav48'!S17/'Tav48'!S$37*100</f>
        <v>0.77606022858569479</v>
      </c>
      <c r="T17" s="8">
        <f>'Tav48'!T17/'Tav48'!T$37*100</f>
        <v>0.77814510242510182</v>
      </c>
      <c r="U17" s="8">
        <f>'Tav48'!U17/'Tav48'!U$37*100</f>
        <v>0.77696166330815419</v>
      </c>
      <c r="V17" s="8" t="e">
        <f>'Tav48'!V17/'Tav48'!V$37*100</f>
        <v>#DIV/0!</v>
      </c>
      <c r="W17" s="8">
        <f>'Tav48'!W17/'Tav48'!W$37*100</f>
        <v>0.69086765095788572</v>
      </c>
      <c r="X17" s="8">
        <f>'Tav48'!X17/'Tav48'!X$37*100</f>
        <v>0.23295408578490917</v>
      </c>
      <c r="Y17" s="8">
        <f>'Tav48'!Y17/'Tav48'!Y$37*100</f>
        <v>0.51779371945908181</v>
      </c>
      <c r="Z17"/>
      <c r="AA17" s="8">
        <f>'Tav48'!AA17/'Tav48'!AA$37*100</f>
        <v>0.59868193640881506</v>
      </c>
      <c r="AB17" s="8">
        <f>'Tav48'!AB17/'Tav48'!AB$37*100</f>
        <v>0.21083028162329326</v>
      </c>
      <c r="AC17" s="8">
        <f>'Tav48'!AC17/'Tav48'!AC$37*100</f>
        <v>0.45832331410243665</v>
      </c>
      <c r="AE17" s="8">
        <f t="shared" si="0"/>
        <v>-9.2185714549070652E-2</v>
      </c>
      <c r="AF17" s="8">
        <f t="shared" si="1"/>
        <v>-2.2123804161615912E-2</v>
      </c>
      <c r="AG17" s="8">
        <f t="shared" si="2"/>
        <v>-5.9470405356645162E-2</v>
      </c>
      <c r="AI17" s="8">
        <f t="shared" si="3"/>
        <v>-0.26700161076705753</v>
      </c>
      <c r="AJ17" s="8">
        <f t="shared" si="4"/>
        <v>-0.36490464714064813</v>
      </c>
      <c r="AK17" s="8">
        <f t="shared" si="5"/>
        <v>-0.29192350195122263</v>
      </c>
    </row>
    <row r="18" spans="1:39" x14ac:dyDescent="0.25">
      <c r="A18" s="277" t="s">
        <v>8</v>
      </c>
      <c r="C18" s="8">
        <f>'Tav48'!C18/'Tav48'!C$37*100</f>
        <v>5.2998933578239882</v>
      </c>
      <c r="D18" s="8">
        <f>'Tav48'!D18/'Tav48'!D$37*100</f>
        <v>4.4649496538261664</v>
      </c>
      <c r="E18" s="8">
        <f>'Tav48'!E18/'Tav48'!E$37*100</f>
        <v>4.967478696259195</v>
      </c>
      <c r="F18" s="8" t="e">
        <f>'Tav48'!F18/'Tav48'!F$37*100</f>
        <v>#DIV/0!</v>
      </c>
      <c r="G18" s="8">
        <f>'Tav48'!G18/'Tav48'!G$37*100</f>
        <v>5.1789461847482734</v>
      </c>
      <c r="H18" s="8">
        <f>'Tav48'!H18/'Tav48'!H$37*100</f>
        <v>5.2304139027704002</v>
      </c>
      <c r="I18" s="8">
        <f>'Tav48'!I18/'Tav48'!I$37*100</f>
        <v>5.1998581631555716</v>
      </c>
      <c r="J18" s="8" t="e">
        <f>'Tav48'!J18/'Tav48'!J$37*100</f>
        <v>#DIV/0!</v>
      </c>
      <c r="K18" s="8">
        <f>'Tav48'!K18/'Tav48'!K$37*100</f>
        <v>4.4519355534814444</v>
      </c>
      <c r="L18" s="8">
        <f>'Tav48'!L18/'Tav48'!L$37*100</f>
        <v>4.6957843236512424</v>
      </c>
      <c r="M18" s="8">
        <f>'Tav48'!M18/'Tav48'!M$37*100</f>
        <v>4.5503150701077679</v>
      </c>
      <c r="N18" s="8" t="e">
        <f>'Tav48'!N18/'Tav48'!N$37*100</f>
        <v>#DIV/0!</v>
      </c>
      <c r="O18" s="8">
        <f>'Tav48'!O18/'Tav48'!O$37*100</f>
        <v>5.1047668144810352</v>
      </c>
      <c r="P18" s="8">
        <f>'Tav48'!P18/'Tav48'!P$37*100</f>
        <v>4.952046119728033</v>
      </c>
      <c r="Q18" s="8">
        <f>'Tav48'!Q18/'Tav48'!Q$37*100</f>
        <v>5.0449043847350072</v>
      </c>
      <c r="R18" s="8" t="e">
        <f>'Tav48'!R18/'Tav48'!R$37*100</f>
        <v>#DIV/0!</v>
      </c>
      <c r="S18" s="8">
        <f>'Tav48'!S18/'Tav48'!S$37*100</f>
        <v>5.024927192047989</v>
      </c>
      <c r="T18" s="8">
        <f>'Tav48'!T18/'Tav48'!T$37*100</f>
        <v>4.0426726313490553</v>
      </c>
      <c r="U18" s="8">
        <f>'Tav48'!U18/'Tav48'!U$37*100</f>
        <v>4.6002308144676372</v>
      </c>
      <c r="V18" s="8" t="e">
        <f>'Tav48'!V18/'Tav48'!V$37*100</f>
        <v>#DIV/0!</v>
      </c>
      <c r="W18" s="8">
        <f>'Tav48'!W18/'Tav48'!W$37*100</f>
        <v>4.4771939701495826</v>
      </c>
      <c r="X18" s="8">
        <f>'Tav48'!X18/'Tav48'!X$37*100</f>
        <v>3.0815118186988246</v>
      </c>
      <c r="Y18" s="8">
        <f>'Tav48'!Y18/'Tav48'!Y$37*100</f>
        <v>3.9496787886962501</v>
      </c>
      <c r="Z18"/>
      <c r="AA18" s="8">
        <f>'Tav48'!AA18/'Tav48'!AA$37*100</f>
        <v>4.0134073020496288</v>
      </c>
      <c r="AB18" s="8">
        <f>'Tav48'!AB18/'Tav48'!AB$37*100</f>
        <v>2.2791652719560753</v>
      </c>
      <c r="AC18" s="8">
        <f>'Tav48'!AC18/'Tav48'!AC$37*100</f>
        <v>3.3858069835094007</v>
      </c>
      <c r="AE18" s="8">
        <f t="shared" si="0"/>
        <v>-0.46378666809995384</v>
      </c>
      <c r="AF18" s="8">
        <f t="shared" si="1"/>
        <v>-0.8023465467427493</v>
      </c>
      <c r="AG18" s="8">
        <f t="shared" si="2"/>
        <v>-0.56387180518684943</v>
      </c>
      <c r="AI18" s="8">
        <f t="shared" si="3"/>
        <v>-1.2864860557743594</v>
      </c>
      <c r="AJ18" s="8">
        <f t="shared" si="4"/>
        <v>-2.1857843818700911</v>
      </c>
      <c r="AK18" s="8">
        <f t="shared" si="5"/>
        <v>-1.5816717127497943</v>
      </c>
    </row>
    <row r="19" spans="1:39" x14ac:dyDescent="0.25">
      <c r="A19" s="27" t="s">
        <v>9</v>
      </c>
      <c r="C19" s="8">
        <f>'Tav48'!C19/'Tav48'!C$37*100</f>
        <v>5.9624955547157557</v>
      </c>
      <c r="D19" s="8">
        <f>'Tav48'!D19/'Tav48'!D$37*100</f>
        <v>3.4273041099934032</v>
      </c>
      <c r="E19" s="8">
        <f>'Tav48'!E19/'Tav48'!E$37*100</f>
        <v>4.9531642643973628</v>
      </c>
      <c r="F19" s="8" t="e">
        <f>'Tav48'!F19/'Tav48'!F$37*100</f>
        <v>#DIV/0!</v>
      </c>
      <c r="G19" s="8">
        <f>'Tav48'!G19/'Tav48'!G$37*100</f>
        <v>5.3937152449669226</v>
      </c>
      <c r="H19" s="8">
        <f>'Tav48'!H19/'Tav48'!H$37*100</f>
        <v>3.3455294335373225</v>
      </c>
      <c r="I19" s="8">
        <f>'Tav48'!I19/'Tav48'!I$37*100</f>
        <v>4.5614266461924835</v>
      </c>
      <c r="J19" s="8" t="e">
        <f>'Tav48'!J19/'Tav48'!J$37*100</f>
        <v>#DIV/0!</v>
      </c>
      <c r="K19" s="8">
        <f>'Tav48'!K19/'Tav48'!K$37*100</f>
        <v>4.5340542612500823</v>
      </c>
      <c r="L19" s="8">
        <f>'Tav48'!L19/'Tav48'!L$37*100</f>
        <v>3.690880185013433</v>
      </c>
      <c r="M19" s="8">
        <f>'Tav48'!M19/'Tav48'!M$37*100</f>
        <v>4.1938800705242185</v>
      </c>
      <c r="N19" s="8" t="e">
        <f>'Tav48'!N19/'Tav48'!N$37*100</f>
        <v>#DIV/0!</v>
      </c>
      <c r="O19" s="8">
        <f>'Tav48'!O19/'Tav48'!O$37*100</f>
        <v>4.2700691020237356</v>
      </c>
      <c r="P19" s="8">
        <f>'Tav48'!P19/'Tav48'!P$37*100</f>
        <v>2.8877063198174837</v>
      </c>
      <c r="Q19" s="8">
        <f>'Tav48'!Q19/'Tav48'!Q$37*100</f>
        <v>3.7282198453320996</v>
      </c>
      <c r="R19" s="8" t="e">
        <f>'Tav48'!R19/'Tav48'!R$37*100</f>
        <v>#DIV/0!</v>
      </c>
      <c r="S19" s="8">
        <f>'Tav48'!S19/'Tav48'!S$37*100</f>
        <v>4.425301368181211</v>
      </c>
      <c r="T19" s="8">
        <f>'Tav48'!T19/'Tav48'!T$37*100</f>
        <v>3.5030268046672397</v>
      </c>
      <c r="U19" s="8">
        <f>'Tav48'!U19/'Tav48'!U$37*100</f>
        <v>4.0265384792818457</v>
      </c>
      <c r="V19" s="8" t="e">
        <f>'Tav48'!V19/'Tav48'!V$37*100</f>
        <v>#DIV/0!</v>
      </c>
      <c r="W19" s="8">
        <f>'Tav48'!W19/'Tav48'!W$37*100</f>
        <v>4.0545081355755608</v>
      </c>
      <c r="X19" s="8">
        <f>'Tav48'!X19/'Tav48'!X$37*100</f>
        <v>2.0941727400871373</v>
      </c>
      <c r="Y19" s="8">
        <f>'Tav48'!Y19/'Tav48'!Y$37*100</f>
        <v>3.3135756672579708</v>
      </c>
      <c r="Z19"/>
      <c r="AA19" s="8">
        <f>'Tav48'!AA19/'Tav48'!AA$37*100</f>
        <v>4.4857228666466442</v>
      </c>
      <c r="AB19" s="8">
        <f>'Tav48'!AB19/'Tav48'!AB$37*100</f>
        <v>1.2395022007284136</v>
      </c>
      <c r="AC19" s="8">
        <f>'Tav48'!AC19/'Tav48'!AC$37*100</f>
        <v>3.3109565487802453</v>
      </c>
      <c r="AE19" s="8">
        <f t="shared" si="0"/>
        <v>0.43121473107108343</v>
      </c>
      <c r="AF19" s="8">
        <f t="shared" si="1"/>
        <v>-0.85467053935872372</v>
      </c>
      <c r="AG19" s="8">
        <f t="shared" si="2"/>
        <v>-2.6191184777255572E-3</v>
      </c>
      <c r="AI19" s="8">
        <f t="shared" si="3"/>
        <v>-1.4767726880691114</v>
      </c>
      <c r="AJ19" s="8">
        <f t="shared" si="4"/>
        <v>-2.1878019092649899</v>
      </c>
      <c r="AK19" s="8">
        <f t="shared" si="5"/>
        <v>-1.6422077156171175</v>
      </c>
    </row>
    <row r="20" spans="1:39" x14ac:dyDescent="0.25">
      <c r="A20" s="27" t="s">
        <v>10</v>
      </c>
      <c r="C20" s="8">
        <f>'Tav48'!C20/'Tav48'!C$37*100</f>
        <v>1.9014230794197458</v>
      </c>
      <c r="D20" s="8">
        <f>'Tav48'!D20/'Tav48'!D$37*100</f>
        <v>1.2203978379979228</v>
      </c>
      <c r="E20" s="8">
        <f>'Tav48'!E20/'Tav48'!E$37*100</f>
        <v>1.6302877033933554</v>
      </c>
      <c r="F20" s="8" t="e">
        <f>'Tav48'!F20/'Tav48'!F$37*100</f>
        <v>#DIV/0!</v>
      </c>
      <c r="G20" s="8">
        <f>'Tav48'!G20/'Tav48'!G$37*100</f>
        <v>1.9118105596396693</v>
      </c>
      <c r="H20" s="8">
        <f>'Tav48'!H20/'Tav48'!H$37*100</f>
        <v>1.305341778816566</v>
      </c>
      <c r="I20" s="8">
        <f>'Tav48'!I20/'Tav48'!I$37*100</f>
        <v>1.6653693880369389</v>
      </c>
      <c r="J20" s="8" t="e">
        <f>'Tav48'!J20/'Tav48'!J$37*100</f>
        <v>#DIV/0!</v>
      </c>
      <c r="K20" s="8">
        <f>'Tav48'!K20/'Tav48'!K$37*100</f>
        <v>1.7027113766295863</v>
      </c>
      <c r="L20" s="8">
        <f>'Tav48'!L20/'Tav48'!L$37*100</f>
        <v>0.96640348274599464</v>
      </c>
      <c r="M20" s="8">
        <f>'Tav48'!M20/'Tav48'!M$37*100</f>
        <v>1.4056517907314348</v>
      </c>
      <c r="N20" s="8" t="e">
        <f>'Tav48'!N20/'Tav48'!N$37*100</f>
        <v>#DIV/0!</v>
      </c>
      <c r="O20" s="8">
        <f>'Tav48'!O20/'Tav48'!O$37*100</f>
        <v>1.672577650276615</v>
      </c>
      <c r="P20" s="8">
        <f>'Tav48'!P20/'Tav48'!P$37*100</f>
        <v>0.87346945861829695</v>
      </c>
      <c r="Q20" s="8">
        <f>'Tav48'!Q20/'Tav48'!Q$37*100</f>
        <v>1.3593486012601221</v>
      </c>
      <c r="R20" s="8" t="e">
        <f>'Tav48'!R20/'Tav48'!R$37*100</f>
        <v>#DIV/0!</v>
      </c>
      <c r="S20" s="8">
        <f>'Tav48'!S20/'Tav48'!S$37*100</f>
        <v>2.0006363875541142</v>
      </c>
      <c r="T20" s="8">
        <f>'Tav48'!T20/'Tav48'!T$37*100</f>
        <v>1.1576007473576815</v>
      </c>
      <c r="U20" s="8">
        <f>'Tav48'!U20/'Tav48'!U$37*100</f>
        <v>1.6361339490947857</v>
      </c>
      <c r="V20" s="8" t="e">
        <f>'Tav48'!V20/'Tav48'!V$37*100</f>
        <v>#DIV/0!</v>
      </c>
      <c r="W20" s="8">
        <f>'Tav48'!W20/'Tav48'!W$37*100</f>
        <v>2.2794232050712409</v>
      </c>
      <c r="X20" s="8">
        <f>'Tav48'!X20/'Tav48'!X$37*100</f>
        <v>0.56005541867460029</v>
      </c>
      <c r="Y20" s="8">
        <f>'Tav48'!Y20/'Tav48'!Y$37*100</f>
        <v>1.6295675470553657</v>
      </c>
      <c r="Z20"/>
      <c r="AA20" s="8">
        <f>'Tav48'!AA20/'Tav48'!AA$37*100</f>
        <v>1.1095307444282629</v>
      </c>
      <c r="AB20" s="8">
        <f>'Tav48'!AB20/'Tav48'!AB$37*100</f>
        <v>7.4939673562781958E-2</v>
      </c>
      <c r="AC20" s="8">
        <f>'Tav48'!AC20/'Tav48'!AC$37*100</f>
        <v>0.73512528407909561</v>
      </c>
      <c r="AE20" s="8">
        <f t="shared" si="0"/>
        <v>-1.1698924606429779</v>
      </c>
      <c r="AF20" s="8">
        <f t="shared" si="1"/>
        <v>-0.48511574511181832</v>
      </c>
      <c r="AG20" s="8">
        <f t="shared" si="2"/>
        <v>-0.89444226297627005</v>
      </c>
      <c r="AI20" s="8">
        <f t="shared" si="3"/>
        <v>-0.79189233499148282</v>
      </c>
      <c r="AJ20" s="8">
        <f t="shared" si="4"/>
        <v>-1.1454581644351409</v>
      </c>
      <c r="AK20" s="8">
        <f t="shared" si="5"/>
        <v>-0.89516241931425977</v>
      </c>
    </row>
    <row r="21" spans="1:39" x14ac:dyDescent="0.25">
      <c r="A21" s="27" t="s">
        <v>11</v>
      </c>
      <c r="C21" s="8">
        <f>'Tav48'!C21/'Tav48'!C$37*100</f>
        <v>4.3561442551839278</v>
      </c>
      <c r="D21" s="8">
        <f>'Tav48'!D21/'Tav48'!D$37*100</f>
        <v>2.9125797585374027</v>
      </c>
      <c r="E21" s="8">
        <f>'Tav48'!E21/'Tav48'!E$37*100</f>
        <v>3.7814204728473917</v>
      </c>
      <c r="F21" s="8" t="e">
        <f>'Tav48'!F21/'Tav48'!F$37*100</f>
        <v>#DIV/0!</v>
      </c>
      <c r="G21" s="8">
        <f>'Tav48'!G21/'Tav48'!G$37*100</f>
        <v>3.5148378177592088</v>
      </c>
      <c r="H21" s="8">
        <f>'Tav48'!H21/'Tav48'!H$37*100</f>
        <v>2.2156405032858308</v>
      </c>
      <c r="I21" s="8">
        <f>'Tav48'!I21/'Tav48'!I$37*100</f>
        <v>2.9869036902063901</v>
      </c>
      <c r="J21" s="8" t="e">
        <f>'Tav48'!J21/'Tav48'!J$37*100</f>
        <v>#DIV/0!</v>
      </c>
      <c r="K21" s="8">
        <f>'Tav48'!K21/'Tav48'!K$37*100</f>
        <v>3.6328765520634629</v>
      </c>
      <c r="L21" s="8">
        <f>'Tav48'!L21/'Tav48'!L$37*100</f>
        <v>1.5690868268986393</v>
      </c>
      <c r="M21" s="8">
        <f>'Tav48'!M21/'Tav48'!M$37*100</f>
        <v>2.8002513334137671</v>
      </c>
      <c r="N21" s="8" t="e">
        <f>'Tav48'!N21/'Tav48'!N$37*100</f>
        <v>#DIV/0!</v>
      </c>
      <c r="O21" s="8">
        <f>'Tav48'!O21/'Tav48'!O$37*100</f>
        <v>2.7710818452451984</v>
      </c>
      <c r="P21" s="8">
        <f>'Tav48'!P21/'Tav48'!P$37*100</f>
        <v>1.4589087227727475</v>
      </c>
      <c r="Q21" s="8">
        <f>'Tav48'!Q21/'Tav48'!Q$37*100</f>
        <v>2.2567450588281881</v>
      </c>
      <c r="R21" s="8" t="e">
        <f>'Tav48'!R21/'Tav48'!R$37*100</f>
        <v>#DIV/0!</v>
      </c>
      <c r="S21" s="8">
        <f>'Tav48'!S21/'Tav48'!S$37*100</f>
        <v>2.616168515998162</v>
      </c>
      <c r="T21" s="8">
        <f>'Tav48'!T21/'Tav48'!T$37*100</f>
        <v>0.96498785300740031</v>
      </c>
      <c r="U21" s="8">
        <f>'Tav48'!U21/'Tav48'!U$37*100</f>
        <v>1.9022492588517075</v>
      </c>
      <c r="V21" s="8" t="e">
        <f>'Tav48'!V21/'Tav48'!V$37*100</f>
        <v>#DIV/0!</v>
      </c>
      <c r="W21" s="8">
        <f>'Tav48'!W21/'Tav48'!W$37*100</f>
        <v>2.1014502220927054</v>
      </c>
      <c r="X21" s="8">
        <f>'Tav48'!X21/'Tav48'!X$37*100</f>
        <v>0.52424727768175583</v>
      </c>
      <c r="Y21" s="8">
        <f>'Tav48'!Y21/'Tav48'!Y$37*100</f>
        <v>1.5053274681132014</v>
      </c>
      <c r="Z21"/>
      <c r="AA21" s="8">
        <f>'Tav48'!AA21/'Tav48'!AA$37*100</f>
        <v>1.7501459163261952</v>
      </c>
      <c r="AB21" s="8">
        <f>'Tav48'!AB21/'Tav48'!AB$37*100</f>
        <v>0.2018375207957594</v>
      </c>
      <c r="AC21" s="8">
        <f>'Tav48'!AC21/'Tav48'!AC$37*100</f>
        <v>1.1898326351511381</v>
      </c>
      <c r="AE21" s="8">
        <f t="shared" si="0"/>
        <v>-0.35130430576651017</v>
      </c>
      <c r="AF21" s="8">
        <f t="shared" si="1"/>
        <v>-0.32240975688599643</v>
      </c>
      <c r="AG21" s="8">
        <f t="shared" si="2"/>
        <v>-0.31549483296206327</v>
      </c>
      <c r="AI21" s="8">
        <f t="shared" si="3"/>
        <v>-2.6059983388577326</v>
      </c>
      <c r="AJ21" s="8">
        <f t="shared" si="4"/>
        <v>-2.7107422377416435</v>
      </c>
      <c r="AK21" s="8">
        <f t="shared" si="5"/>
        <v>-2.5915878376962533</v>
      </c>
    </row>
    <row r="22" spans="1:39" x14ac:dyDescent="0.25">
      <c r="A22" s="27" t="s">
        <v>12</v>
      </c>
      <c r="C22" s="8">
        <f>'Tav48'!C22/'Tav48'!C$37*100</f>
        <v>13.492093980525544</v>
      </c>
      <c r="D22" s="8">
        <f>'Tav48'!D22/'Tav48'!D$37*100</f>
        <v>23.272135416915663</v>
      </c>
      <c r="E22" s="8">
        <f>'Tav48'!E22/'Tav48'!E$37*100</f>
        <v>17.385804596703508</v>
      </c>
      <c r="F22" s="8" t="e">
        <f>'Tav48'!F22/'Tav48'!F$37*100</f>
        <v>#DIV/0!</v>
      </c>
      <c r="G22" s="8">
        <f>'Tav48'!G22/'Tav48'!G$37*100</f>
        <v>13.626810699779529</v>
      </c>
      <c r="H22" s="8">
        <f>'Tav48'!H22/'Tav48'!H$37*100</f>
        <v>19.337371217554153</v>
      </c>
      <c r="I22" s="8">
        <f>'Tav48'!I22/'Tav48'!I$37*100</f>
        <v>15.947308563834239</v>
      </c>
      <c r="J22" s="8" t="e">
        <f>'Tav48'!J22/'Tav48'!J$37*100</f>
        <v>#DIV/0!</v>
      </c>
      <c r="K22" s="8">
        <f>'Tav48'!K22/'Tav48'!K$37*100</f>
        <v>16.377049056779803</v>
      </c>
      <c r="L22" s="8">
        <f>'Tav48'!L22/'Tav48'!L$37*100</f>
        <v>21.078738902154448</v>
      </c>
      <c r="M22" s="8">
        <f>'Tav48'!M22/'Tav48'!M$37*100</f>
        <v>18.273921343618753</v>
      </c>
      <c r="N22" s="8" t="e">
        <f>'Tav48'!N22/'Tav48'!N$37*100</f>
        <v>#DIV/0!</v>
      </c>
      <c r="O22" s="8">
        <f>'Tav48'!O22/'Tav48'!O$37*100</f>
        <v>17.124827563163194</v>
      </c>
      <c r="P22" s="8">
        <f>'Tav48'!P22/'Tav48'!P$37*100</f>
        <v>23.736945948899713</v>
      </c>
      <c r="Q22" s="8">
        <f>'Tav48'!Q22/'Tav48'!Q$37*100</f>
        <v>19.716601212299153</v>
      </c>
      <c r="R22" s="8" t="e">
        <f>'Tav48'!R22/'Tav48'!R$37*100</f>
        <v>#DIV/0!</v>
      </c>
      <c r="S22" s="8">
        <f>'Tav48'!S22/'Tav48'!S$37*100</f>
        <v>17.998611509623512</v>
      </c>
      <c r="T22" s="8">
        <f>'Tav48'!T22/'Tav48'!T$37*100</f>
        <v>27.379606947828989</v>
      </c>
      <c r="U22" s="8">
        <f>'Tav48'!U22/'Tav48'!U$37*100</f>
        <v>22.054662700537563</v>
      </c>
      <c r="V22" s="8" t="e">
        <f>'Tav48'!V22/'Tav48'!V$37*100</f>
        <v>#DIV/0!</v>
      </c>
      <c r="W22" s="8">
        <f>'Tav48'!W22/'Tav48'!W$37*100</f>
        <v>16.918678928588619</v>
      </c>
      <c r="X22" s="8">
        <f>'Tav48'!X22/'Tav48'!X$37*100</f>
        <v>33.99158193011754</v>
      </c>
      <c r="Y22" s="8">
        <f>'Tav48'!Y22/'Tav48'!Y$37*100</f>
        <v>23.371581361934137</v>
      </c>
      <c r="Z22"/>
      <c r="AA22" s="8">
        <f>'Tav48'!AA22/'Tav48'!AA$37*100</f>
        <v>15.312147604988921</v>
      </c>
      <c r="AB22" s="8">
        <f>'Tav48'!AB22/'Tav48'!AB$37*100</f>
        <v>39.878897487522543</v>
      </c>
      <c r="AC22" s="8">
        <f>'Tav48'!AC22/'Tav48'!AC$37*100</f>
        <v>24.202544553184488</v>
      </c>
      <c r="AE22" s="8">
        <f t="shared" si="0"/>
        <v>-1.6065313235996985</v>
      </c>
      <c r="AF22" s="8">
        <f t="shared" si="1"/>
        <v>5.8873155574050031</v>
      </c>
      <c r="AG22" s="8">
        <f t="shared" si="2"/>
        <v>0.83096319125035123</v>
      </c>
      <c r="AI22" s="8">
        <f t="shared" si="3"/>
        <v>1.8200536244633767</v>
      </c>
      <c r="AJ22" s="8">
        <f t="shared" si="4"/>
        <v>16.60676207060688</v>
      </c>
      <c r="AK22" s="8">
        <f t="shared" si="5"/>
        <v>6.8167399564809799</v>
      </c>
    </row>
    <row r="23" spans="1:39" x14ac:dyDescent="0.25">
      <c r="A23" s="27" t="s">
        <v>13</v>
      </c>
      <c r="C23" s="8">
        <f>'Tav48'!C23/'Tav48'!C$37*100</f>
        <v>3.0508413408123372</v>
      </c>
      <c r="D23" s="8">
        <f>'Tav48'!D23/'Tav48'!D$37*100</f>
        <v>2.904289771697087</v>
      </c>
      <c r="E23" s="8">
        <f>'Tav48'!E23/'Tav48'!E$37*100</f>
        <v>2.9924950235504939</v>
      </c>
      <c r="F23" s="8" t="e">
        <f>'Tav48'!F23/'Tav48'!F$37*100</f>
        <v>#DIV/0!</v>
      </c>
      <c r="G23" s="8">
        <f>'Tav48'!G23/'Tav48'!G$37*100</f>
        <v>2.8542048107694704</v>
      </c>
      <c r="H23" s="8">
        <f>'Tav48'!H23/'Tav48'!H$37*100</f>
        <v>2.7130767434754057</v>
      </c>
      <c r="I23" s="8">
        <f>'Tav48'!I23/'Tav48'!I$37*100</f>
        <v>2.7968558507474772</v>
      </c>
      <c r="J23" s="8" t="e">
        <f>'Tav48'!J23/'Tav48'!J$37*100</f>
        <v>#DIV/0!</v>
      </c>
      <c r="K23" s="8">
        <f>'Tav48'!K23/'Tav48'!K$37*100</f>
        <v>2.8590078761096254</v>
      </c>
      <c r="L23" s="8">
        <f>'Tav48'!L23/'Tav48'!L$37*100</f>
        <v>2.1395628916033234</v>
      </c>
      <c r="M23" s="8">
        <f>'Tav48'!M23/'Tav48'!M$37*100</f>
        <v>2.5687515431960843</v>
      </c>
      <c r="N23" s="8" t="e">
        <f>'Tav48'!N23/'Tav48'!N$37*100</f>
        <v>#DIV/0!</v>
      </c>
      <c r="O23" s="8">
        <f>'Tav48'!O23/'Tav48'!O$37*100</f>
        <v>2.1844385997571965</v>
      </c>
      <c r="P23" s="8">
        <f>'Tav48'!P23/'Tav48'!P$37*100</f>
        <v>2.5530285617258159</v>
      </c>
      <c r="Q23" s="8">
        <f>'Tav48'!Q23/'Tav48'!Q$37*100</f>
        <v>2.3289160115390306</v>
      </c>
      <c r="R23" s="8" t="e">
        <f>'Tav48'!R23/'Tav48'!R$37*100</f>
        <v>#DIV/0!</v>
      </c>
      <c r="S23" s="8">
        <f>'Tav48'!S23/'Tav48'!S$37*100</f>
        <v>2.1818845423424671</v>
      </c>
      <c r="T23" s="8">
        <f>'Tav48'!T23/'Tav48'!T$37*100</f>
        <v>2.5100125390724948</v>
      </c>
      <c r="U23" s="8">
        <f>'Tav48'!U23/'Tav48'!U$37*100</f>
        <v>2.3237569012702597</v>
      </c>
      <c r="V23" s="8" t="e">
        <f>'Tav48'!V23/'Tav48'!V$37*100</f>
        <v>#DIV/0!</v>
      </c>
      <c r="W23" s="8">
        <f>'Tav48'!W23/'Tav48'!W$37*100</f>
        <v>2.4578851248162006</v>
      </c>
      <c r="X23" s="8">
        <f>'Tav48'!X23/'Tav48'!X$37*100</f>
        <v>1.8740934915131382</v>
      </c>
      <c r="Y23" s="8">
        <f>'Tav48'!Y23/'Tav48'!Y$37*100</f>
        <v>2.2372338327994159</v>
      </c>
      <c r="Z23"/>
      <c r="AA23" s="8">
        <f>'Tav48'!AA23/'Tav48'!AA$37*100</f>
        <v>2.5242107768415205</v>
      </c>
      <c r="AB23" s="8">
        <f>'Tav48'!AB23/'Tav48'!AB$37*100</f>
        <v>1.7081249594076766</v>
      </c>
      <c r="AC23" s="8">
        <f>'Tav48'!AC23/'Tav48'!AC$37*100</f>
        <v>2.2288796119348477</v>
      </c>
      <c r="AE23" s="8">
        <f t="shared" si="0"/>
        <v>6.6325652025319926E-2</v>
      </c>
      <c r="AF23" s="8">
        <f t="shared" si="1"/>
        <v>-0.16596853210546159</v>
      </c>
      <c r="AG23" s="8">
        <f t="shared" si="2"/>
        <v>-8.3542208645681626E-3</v>
      </c>
      <c r="AI23" s="8">
        <f t="shared" si="3"/>
        <v>-0.52663056397081665</v>
      </c>
      <c r="AJ23" s="8">
        <f t="shared" si="4"/>
        <v>-1.1961648122894104</v>
      </c>
      <c r="AK23" s="8">
        <f t="shared" si="5"/>
        <v>-0.76361541161564617</v>
      </c>
    </row>
    <row r="24" spans="1:39" x14ac:dyDescent="0.25">
      <c r="A24" s="27" t="s">
        <v>14</v>
      </c>
      <c r="C24" s="8">
        <f>'Tav48'!C24/'Tav48'!C$37*100</f>
        <v>0.45798048442407552</v>
      </c>
      <c r="D24" s="8">
        <f>'Tav48'!D24/'Tav48'!D$37*100</f>
        <v>0.43843784334118624</v>
      </c>
      <c r="E24" s="8">
        <f>'Tav48'!E24/'Tav48'!E$37*100</f>
        <v>0.45020000726070997</v>
      </c>
      <c r="F24" s="8" t="e">
        <f>'Tav48'!F24/'Tav48'!F$37*100</f>
        <v>#DIV/0!</v>
      </c>
      <c r="G24" s="8">
        <f>'Tav48'!G24/'Tav48'!G$37*100</f>
        <v>0.56455458074950382</v>
      </c>
      <c r="H24" s="8">
        <f>'Tav48'!H24/'Tav48'!H$37*100</f>
        <v>0.33555357288070498</v>
      </c>
      <c r="I24" s="8">
        <f>'Tav48'!I24/'Tav48'!I$37*100</f>
        <v>0.4714991093258199</v>
      </c>
      <c r="J24" s="8" t="e">
        <f>'Tav48'!J24/'Tav48'!J$37*100</f>
        <v>#DIV/0!</v>
      </c>
      <c r="K24" s="8">
        <f>'Tav48'!K24/'Tav48'!K$37*100</f>
        <v>0.48670356067753506</v>
      </c>
      <c r="L24" s="8">
        <f>'Tav48'!L24/'Tav48'!L$37*100</f>
        <v>0.56640387994689589</v>
      </c>
      <c r="M24" s="8">
        <f>'Tav48'!M24/'Tav48'!M$37*100</f>
        <v>0.51885823949434251</v>
      </c>
      <c r="N24" s="8" t="e">
        <f>'Tav48'!N24/'Tav48'!N$37*100</f>
        <v>#DIV/0!</v>
      </c>
      <c r="O24" s="8">
        <f>'Tav48'!O24/'Tav48'!O$37*100</f>
        <v>0.67176777392198139</v>
      </c>
      <c r="P24" s="8">
        <f>'Tav48'!P24/'Tav48'!P$37*100</f>
        <v>0.56643470119496797</v>
      </c>
      <c r="Q24" s="8">
        <f>'Tav48'!Q24/'Tav48'!Q$37*100</f>
        <v>0.63048002522327351</v>
      </c>
      <c r="R24" s="8" t="e">
        <f>'Tav48'!R24/'Tav48'!R$37*100</f>
        <v>#DIV/0!</v>
      </c>
      <c r="S24" s="8">
        <f>'Tav48'!S24/'Tav48'!S$37*100</f>
        <v>0.52888462719418838</v>
      </c>
      <c r="T24" s="8">
        <f>'Tav48'!T24/'Tav48'!T$37*100</f>
        <v>0.47480040147972319</v>
      </c>
      <c r="U24" s="8">
        <f>'Tav48'!U24/'Tav48'!U$37*100</f>
        <v>0.50550028706058048</v>
      </c>
      <c r="V24" s="8" t="e">
        <f>'Tav48'!V24/'Tav48'!V$37*100</f>
        <v>#DIV/0!</v>
      </c>
      <c r="W24" s="8">
        <f>'Tav48'!W24/'Tav48'!W$37*100</f>
        <v>0.81456865286329627</v>
      </c>
      <c r="X24" s="8">
        <f>'Tav48'!X24/'Tav48'!X$37*100</f>
        <v>0.29169553055968767</v>
      </c>
      <c r="Y24" s="8">
        <f>'Tav48'!Y24/'Tav48'!Y$37*100</f>
        <v>0.61694247278869152</v>
      </c>
      <c r="Z24"/>
      <c r="AA24" s="8">
        <f>'Tav48'!AA24/'Tav48'!AA$37*100</f>
        <v>0.62814853432008655</v>
      </c>
      <c r="AB24" s="8">
        <f>'Tav48'!AB24/'Tav48'!AB$37*100</f>
        <v>0.29126553124734589</v>
      </c>
      <c r="AC24" s="8">
        <f>'Tav48'!AC24/'Tav48'!AC$37*100</f>
        <v>0.50623482425515676</v>
      </c>
      <c r="AE24" s="8">
        <f t="shared" si="0"/>
        <v>-0.18642011854320972</v>
      </c>
      <c r="AF24" s="8">
        <f t="shared" si="1"/>
        <v>-4.299993123417778E-4</v>
      </c>
      <c r="AG24" s="8">
        <f t="shared" si="2"/>
        <v>-0.11070764853353476</v>
      </c>
      <c r="AI24" s="8">
        <f t="shared" si="3"/>
        <v>0.17016804989601103</v>
      </c>
      <c r="AJ24" s="8">
        <f t="shared" si="4"/>
        <v>-0.14717231209384035</v>
      </c>
      <c r="AK24" s="8">
        <f t="shared" si="5"/>
        <v>5.603481699444679E-2</v>
      </c>
    </row>
    <row r="25" spans="1:39" x14ac:dyDescent="0.25">
      <c r="A25" s="27" t="s">
        <v>15</v>
      </c>
      <c r="C25" s="8">
        <f>'Tav48'!C25/'Tav48'!C$37*100</f>
        <v>17.609482097253494</v>
      </c>
      <c r="D25" s="8">
        <f>'Tav48'!D25/'Tav48'!D$37*100</f>
        <v>14.156503145672438</v>
      </c>
      <c r="E25" s="8">
        <f>'Tav48'!E25/'Tav48'!E$37*100</f>
        <v>16.234753688518566</v>
      </c>
      <c r="F25" s="8" t="e">
        <f>'Tav48'!F25/'Tav48'!F$37*100</f>
        <v>#DIV/0!</v>
      </c>
      <c r="G25" s="8">
        <f>'Tav48'!G25/'Tav48'!G$37*100</f>
        <v>15.885404329130045</v>
      </c>
      <c r="H25" s="8">
        <f>'Tav48'!H25/'Tav48'!H$37*100</f>
        <v>15.657110646363776</v>
      </c>
      <c r="I25" s="8">
        <f>'Tav48'!I25/'Tav48'!I$37*100</f>
        <v>15.792630120054227</v>
      </c>
      <c r="J25" s="8" t="e">
        <f>'Tav48'!J25/'Tav48'!J$37*100</f>
        <v>#DIV/0!</v>
      </c>
      <c r="K25" s="8">
        <f>'Tav48'!K25/'Tav48'!K$37*100</f>
        <v>16.138829695676577</v>
      </c>
      <c r="L25" s="8">
        <f>'Tav48'!L25/'Tav48'!L$37*100</f>
        <v>12.51511945583316</v>
      </c>
      <c r="M25" s="8">
        <f>'Tav48'!M25/'Tav48'!M$37*100</f>
        <v>14.676862667746054</v>
      </c>
      <c r="N25" s="8" t="e">
        <f>'Tav48'!N25/'Tav48'!N$37*100</f>
        <v>#DIV/0!</v>
      </c>
      <c r="O25" s="8">
        <f>'Tav48'!O25/'Tav48'!O$37*100</f>
        <v>16.592441260097598</v>
      </c>
      <c r="P25" s="8">
        <f>'Tav48'!P25/'Tav48'!P$37*100</f>
        <v>12.236223608341144</v>
      </c>
      <c r="Q25" s="8">
        <f>'Tav48'!Q25/'Tav48'!Q$37*100</f>
        <v>14.884920392945777</v>
      </c>
      <c r="R25" s="8" t="e">
        <f>'Tav48'!R25/'Tav48'!R$37*100</f>
        <v>#DIV/0!</v>
      </c>
      <c r="S25" s="8">
        <f>'Tav48'!S25/'Tav48'!S$37*100</f>
        <v>18.6740015737136</v>
      </c>
      <c r="T25" s="8">
        <f>'Tav48'!T25/'Tav48'!T$37*100</f>
        <v>10.856113346333254</v>
      </c>
      <c r="U25" s="8">
        <f>'Tav48'!U25/'Tav48'!U$37*100</f>
        <v>15.293789413503353</v>
      </c>
      <c r="V25" s="8" t="e">
        <f>'Tav48'!V25/'Tav48'!V$37*100</f>
        <v>#DIV/0!</v>
      </c>
      <c r="W25" s="8">
        <f>'Tav48'!W25/'Tav48'!W$37*100</f>
        <v>22.119010376280109</v>
      </c>
      <c r="X25" s="8">
        <f>'Tav48'!X25/'Tav48'!X$37*100</f>
        <v>9.3093119808138667</v>
      </c>
      <c r="Y25" s="8">
        <f>'Tav48'!Y25/'Tav48'!Y$37*100</f>
        <v>17.277430610884885</v>
      </c>
      <c r="Z25"/>
      <c r="AA25" s="8">
        <f>'Tav48'!AA25/'Tav48'!AA$37*100</f>
        <v>26.710621008550977</v>
      </c>
      <c r="AB25" s="8">
        <f>'Tav48'!AB25/'Tav48'!AB$37*100</f>
        <v>4.2890473169098868</v>
      </c>
      <c r="AC25" s="8">
        <f>'Tav48'!AC25/'Tav48'!AC$37*100</f>
        <v>18.596536269013185</v>
      </c>
      <c r="AE25" s="8">
        <f t="shared" si="0"/>
        <v>4.5916106322708679</v>
      </c>
      <c r="AF25" s="8">
        <f t="shared" si="1"/>
        <v>-5.0202646639039799</v>
      </c>
      <c r="AG25" s="8">
        <f t="shared" si="2"/>
        <v>1.3191056581283007</v>
      </c>
      <c r="AI25" s="8">
        <f t="shared" si="3"/>
        <v>9.1011389112974825</v>
      </c>
      <c r="AJ25" s="8">
        <f t="shared" si="4"/>
        <v>-9.8674558287625516</v>
      </c>
      <c r="AK25" s="8">
        <f t="shared" si="5"/>
        <v>2.3617825804946193</v>
      </c>
    </row>
    <row r="26" spans="1:39" x14ac:dyDescent="0.25">
      <c r="A26" s="27" t="s">
        <v>16</v>
      </c>
      <c r="C26" s="8">
        <f>'Tav48'!C26/'Tav48'!C$37*100</f>
        <v>8.0991011323255595</v>
      </c>
      <c r="D26" s="8">
        <f>'Tav48'!D26/'Tav48'!D$37*100</f>
        <v>5.1535774370896865</v>
      </c>
      <c r="E26" s="8">
        <f>'Tav48'!E26/'Tav48'!E$37*100</f>
        <v>6.9264049881487946</v>
      </c>
      <c r="F26" s="8" t="e">
        <f>'Tav48'!F26/'Tav48'!F$37*100</f>
        <v>#DIV/0!</v>
      </c>
      <c r="G26" s="8">
        <f>'Tav48'!G26/'Tav48'!G$37*100</f>
        <v>9.2350695894019292</v>
      </c>
      <c r="H26" s="8">
        <f>'Tav48'!H26/'Tav48'!H$37*100</f>
        <v>5.8346296500163746</v>
      </c>
      <c r="I26" s="8">
        <f>'Tav48'!I26/'Tav48'!I$37*100</f>
        <v>7.853286936937427</v>
      </c>
      <c r="J26" s="8" t="e">
        <f>'Tav48'!J26/'Tav48'!J$37*100</f>
        <v>#DIV/0!</v>
      </c>
      <c r="K26" s="8">
        <f>'Tav48'!K26/'Tav48'!K$37*100</f>
        <v>9.3019465501096388</v>
      </c>
      <c r="L26" s="8">
        <f>'Tav48'!L26/'Tav48'!L$37*100</f>
        <v>5.5925904669004938</v>
      </c>
      <c r="M26" s="8">
        <f>'Tav48'!M26/'Tav48'!M$37*100</f>
        <v>7.8054261526234399</v>
      </c>
      <c r="N26" s="8" t="e">
        <f>'Tav48'!N26/'Tav48'!N$37*100</f>
        <v>#DIV/0!</v>
      </c>
      <c r="O26" s="8">
        <f>'Tav48'!O26/'Tav48'!O$37*100</f>
        <v>8.6693365537453992</v>
      </c>
      <c r="P26" s="8">
        <f>'Tav48'!P26/'Tav48'!P$37*100</f>
        <v>4.899228243451029</v>
      </c>
      <c r="Q26" s="8">
        <f>'Tav48'!Q26/'Tav48'!Q$37*100</f>
        <v>7.1915548803126077</v>
      </c>
      <c r="R26" s="8" t="e">
        <f>'Tav48'!R26/'Tav48'!R$37*100</f>
        <v>#DIV/0!</v>
      </c>
      <c r="S26" s="8">
        <f>'Tav48'!S26/'Tav48'!S$37*100</f>
        <v>9.0561289349792364</v>
      </c>
      <c r="T26" s="8">
        <f>'Tav48'!T26/'Tav48'!T$37*100</f>
        <v>4.8373038588255364</v>
      </c>
      <c r="U26" s="8">
        <f>'Tav48'!U26/'Tav48'!U$37*100</f>
        <v>7.2320399470770473</v>
      </c>
      <c r="V26" s="8" t="e">
        <f>'Tav48'!V26/'Tav48'!V$37*100</f>
        <v>#DIV/0!</v>
      </c>
      <c r="W26" s="8">
        <f>'Tav48'!W26/'Tav48'!W$37*100</f>
        <v>8.2789217974836511</v>
      </c>
      <c r="X26" s="8">
        <f>'Tav48'!X26/'Tav48'!X$37*100</f>
        <v>3.3691839626301028</v>
      </c>
      <c r="Y26" s="8">
        <f>'Tav48'!Y26/'Tav48'!Y$37*100</f>
        <v>6.4232272881739076</v>
      </c>
      <c r="Z26"/>
      <c r="AA26" s="8">
        <f>'Tav48'!AA26/'Tav48'!AA$37*100</f>
        <v>8.0304979288381659</v>
      </c>
      <c r="AB26" s="8">
        <f>'Tav48'!AB26/'Tav48'!AB$37*100</f>
        <v>2.9840978012699777</v>
      </c>
      <c r="AC26" s="8">
        <f>'Tav48'!AC26/'Tav48'!AC$37*100</f>
        <v>6.204269367549986</v>
      </c>
      <c r="AE26" s="8">
        <f t="shared" si="0"/>
        <v>-0.24842386864548516</v>
      </c>
      <c r="AF26" s="8">
        <f t="shared" si="1"/>
        <v>-0.38508616136012508</v>
      </c>
      <c r="AG26" s="8">
        <f t="shared" si="2"/>
        <v>-0.21895792062392161</v>
      </c>
      <c r="AI26" s="8">
        <f t="shared" si="3"/>
        <v>-6.8603203487393571E-2</v>
      </c>
      <c r="AJ26" s="8">
        <f t="shared" si="4"/>
        <v>-2.1694796358197088</v>
      </c>
      <c r="AK26" s="8">
        <f t="shared" si="5"/>
        <v>-0.72213562059880854</v>
      </c>
    </row>
    <row r="27" spans="1:39" x14ac:dyDescent="0.25">
      <c r="A27" s="27" t="s">
        <v>17</v>
      </c>
      <c r="C27" s="8">
        <f>'Tav48'!C27/'Tav48'!C$37*100</f>
        <v>0.98077940953349052</v>
      </c>
      <c r="D27" s="8">
        <f>'Tav48'!D27/'Tav48'!D$37*100</f>
        <v>0.59687905250272399</v>
      </c>
      <c r="E27" s="8">
        <f>'Tav48'!E27/'Tav48'!E$37*100</f>
        <v>0.82793783872344406</v>
      </c>
      <c r="F27" s="8" t="e">
        <f>'Tav48'!F27/'Tav48'!F$37*100</f>
        <v>#DIV/0!</v>
      </c>
      <c r="G27" s="8">
        <f>'Tav48'!G27/'Tav48'!G$37*100</f>
        <v>1.1136277744583447</v>
      </c>
      <c r="H27" s="8">
        <f>'Tav48'!H27/'Tav48'!H$37*100</f>
        <v>0.60860206846010212</v>
      </c>
      <c r="I27" s="8">
        <f>'Tav48'!I27/'Tav48'!I$37*100</f>
        <v>0.90840862067274619</v>
      </c>
      <c r="J27" s="8" t="e">
        <f>'Tav48'!J27/'Tav48'!J$37*100</f>
        <v>#DIV/0!</v>
      </c>
      <c r="K27" s="8">
        <f>'Tav48'!K27/'Tav48'!K$37*100</f>
        <v>0.94736948230647777</v>
      </c>
      <c r="L27" s="8">
        <f>'Tav48'!L27/'Tav48'!L$37*100</f>
        <v>0.63063333953564515</v>
      </c>
      <c r="M27" s="8">
        <f>'Tav48'!M27/'Tav48'!M$37*100</f>
        <v>0.81958393472228108</v>
      </c>
      <c r="N27" s="8" t="e">
        <f>'Tav48'!N27/'Tav48'!N$37*100</f>
        <v>#DIV/0!</v>
      </c>
      <c r="O27" s="8">
        <f>'Tav48'!O27/'Tav48'!O$37*100</f>
        <v>0.93509692262896371</v>
      </c>
      <c r="P27" s="8">
        <f>'Tav48'!P27/'Tav48'!P$37*100</f>
        <v>0.54471520066984491</v>
      </c>
      <c r="Q27" s="8">
        <f>'Tav48'!Q27/'Tav48'!Q$37*100</f>
        <v>0.78207772347781845</v>
      </c>
      <c r="R27" s="8" t="e">
        <f>'Tav48'!R27/'Tav48'!R$37*100</f>
        <v>#DIV/0!</v>
      </c>
      <c r="S27" s="8">
        <f>'Tav48'!S27/'Tav48'!S$37*100</f>
        <v>1.0868610482862764</v>
      </c>
      <c r="T27" s="8">
        <f>'Tav48'!T27/'Tav48'!T$37*100</f>
        <v>0.75149253359203871</v>
      </c>
      <c r="U27" s="8">
        <f>'Tav48'!U27/'Tav48'!U$37*100</f>
        <v>0.94185811417538934</v>
      </c>
      <c r="V27" s="8" t="e">
        <f>'Tav48'!V27/'Tav48'!V$37*100</f>
        <v>#DIV/0!</v>
      </c>
      <c r="W27" s="8">
        <f>'Tav48'!W27/'Tav48'!W$37*100</f>
        <v>1.1553575790612061</v>
      </c>
      <c r="X27" s="8">
        <f>'Tav48'!X27/'Tav48'!X$37*100</f>
        <v>1.0102723823936217</v>
      </c>
      <c r="Y27" s="8">
        <f>'Tav48'!Y27/'Tav48'!Y$37*100</f>
        <v>1.1005207482306534</v>
      </c>
      <c r="Z27"/>
      <c r="AA27" s="8">
        <f>'Tav48'!AA27/'Tav48'!AA$37*100</f>
        <v>1.2296637974511393</v>
      </c>
      <c r="AB27" s="8">
        <f>'Tav48'!AB27/'Tav48'!AB$37*100</f>
        <v>0.71142730102267671</v>
      </c>
      <c r="AC27" s="8">
        <f>'Tav48'!AC27/'Tav48'!AC$37*100</f>
        <v>1.0421205453595441</v>
      </c>
      <c r="AE27" s="8">
        <f t="shared" si="0"/>
        <v>7.4306218389933232E-2</v>
      </c>
      <c r="AF27" s="8">
        <f t="shared" si="1"/>
        <v>-0.29884508137094501</v>
      </c>
      <c r="AG27" s="8">
        <f t="shared" si="2"/>
        <v>-5.8400202871109252E-2</v>
      </c>
      <c r="AI27" s="8">
        <f t="shared" si="3"/>
        <v>0.24888438791764878</v>
      </c>
      <c r="AJ27" s="8">
        <f t="shared" si="4"/>
        <v>0.11454824851995271</v>
      </c>
      <c r="AK27" s="8">
        <f t="shared" si="5"/>
        <v>0.21418270663610006</v>
      </c>
    </row>
    <row r="28" spans="1:39" x14ac:dyDescent="0.25">
      <c r="A28" s="27" t="s">
        <v>18</v>
      </c>
      <c r="C28" s="8">
        <f>'Tav48'!C28/'Tav48'!C$37*100</f>
        <v>4.5171429106124377</v>
      </c>
      <c r="D28" s="8">
        <f>'Tav48'!D28/'Tav48'!D$37*100</f>
        <v>3.492692545520387</v>
      </c>
      <c r="E28" s="8">
        <f>'Tav48'!E28/'Tav48'!E$37*100</f>
        <v>4.1092802969159203</v>
      </c>
      <c r="F28" s="8" t="e">
        <f>'Tav48'!F28/'Tav48'!F$37*100</f>
        <v>#DIV/0!</v>
      </c>
      <c r="G28" s="8">
        <f>'Tav48'!G28/'Tav48'!G$37*100</f>
        <v>4.8521481783081004</v>
      </c>
      <c r="H28" s="8">
        <f>'Tav48'!H28/'Tav48'!H$37*100</f>
        <v>4.7030958493095865</v>
      </c>
      <c r="I28" s="8">
        <f>'Tav48'!I28/'Tav48'!I$37*100</f>
        <v>4.7915783673660544</v>
      </c>
      <c r="J28" s="8" t="e">
        <f>'Tav48'!J28/'Tav48'!J$37*100</f>
        <v>#DIV/0!</v>
      </c>
      <c r="K28" s="8">
        <f>'Tav48'!K28/'Tav48'!K$37*100</f>
        <v>4.2912032047391726</v>
      </c>
      <c r="L28" s="8">
        <f>'Tav48'!L28/'Tav48'!L$37*100</f>
        <v>2.9393769978943487</v>
      </c>
      <c r="M28" s="8">
        <f>'Tav48'!M28/'Tav48'!M$37*100</f>
        <v>3.7458159604254777</v>
      </c>
      <c r="N28" s="8" t="e">
        <f>'Tav48'!N28/'Tav48'!N$37*100</f>
        <v>#DIV/0!</v>
      </c>
      <c r="O28" s="8">
        <f>'Tav48'!O28/'Tav48'!O$37*100</f>
        <v>3.722567228488554</v>
      </c>
      <c r="P28" s="8">
        <f>'Tav48'!P28/'Tav48'!P$37*100</f>
        <v>2.6579238767619211</v>
      </c>
      <c r="Q28" s="8">
        <f>'Tav48'!Q28/'Tav48'!Q$37*100</f>
        <v>3.3052554951286082</v>
      </c>
      <c r="R28" s="8" t="e">
        <f>'Tav48'!R28/'Tav48'!R$37*100</f>
        <v>#DIV/0!</v>
      </c>
      <c r="S28" s="8">
        <f>'Tav48'!S28/'Tav48'!S$37*100</f>
        <v>4.8823983312964092</v>
      </c>
      <c r="T28" s="8">
        <f>'Tav48'!T28/'Tav48'!T$37*100</f>
        <v>3.6101866175012058</v>
      </c>
      <c r="U28" s="8">
        <f>'Tav48'!U28/'Tav48'!U$37*100</f>
        <v>4.3323334825471651</v>
      </c>
      <c r="V28" s="8" t="e">
        <f>'Tav48'!V28/'Tav48'!V$37*100</f>
        <v>#DIV/0!</v>
      </c>
      <c r="W28" s="8">
        <f>'Tav48'!W28/'Tav48'!W$37*100</f>
        <v>5.1186790076985886</v>
      </c>
      <c r="X28" s="8">
        <f>'Tav48'!X28/'Tav48'!X$37*100</f>
        <v>2.9632242518235858</v>
      </c>
      <c r="Y28" s="8">
        <f>'Tav48'!Y28/'Tav48'!Y$37*100</f>
        <v>4.3039987200735368</v>
      </c>
      <c r="Z28"/>
      <c r="AA28" s="8">
        <f>'Tav48'!AA28/'Tav48'!AA$37*100</f>
        <v>4.7894554912705205</v>
      </c>
      <c r="AB28" s="8">
        <f>'Tav48'!AB28/'Tav48'!AB$37*100</f>
        <v>2.169253750730662</v>
      </c>
      <c r="AC28" s="8">
        <f>'Tav48'!AC28/'Tav48'!AC$37*100</f>
        <v>3.8412375271875221</v>
      </c>
      <c r="AE28" s="8">
        <f t="shared" si="0"/>
        <v>-0.32922351642806813</v>
      </c>
      <c r="AF28" s="8">
        <f t="shared" si="1"/>
        <v>-0.79397050109292389</v>
      </c>
      <c r="AG28" s="8">
        <f t="shared" si="2"/>
        <v>-0.46276119288601469</v>
      </c>
      <c r="AI28" s="8">
        <f t="shared" si="3"/>
        <v>0.27231258065808284</v>
      </c>
      <c r="AJ28" s="8">
        <f t="shared" si="4"/>
        <v>-1.323438794789725</v>
      </c>
      <c r="AK28" s="8">
        <f t="shared" si="5"/>
        <v>-0.26804276972839824</v>
      </c>
    </row>
    <row r="29" spans="1:39" x14ac:dyDescent="0.25">
      <c r="A29" s="27" t="s">
        <v>19</v>
      </c>
      <c r="C29" s="8">
        <f>'Tav48'!C29/'Tav48'!C$37*100</f>
        <v>6.2770991270915566</v>
      </c>
      <c r="D29" s="8">
        <f>'Tav48'!D29/'Tav48'!D$37*100</f>
        <v>8.4974228031626087</v>
      </c>
      <c r="E29" s="8">
        <f>'Tav48'!E29/'Tav48'!E$37*100</f>
        <v>7.161072669033949</v>
      </c>
      <c r="F29" s="8" t="e">
        <f>'Tav48'!F29/'Tav48'!F$37*100</f>
        <v>#DIV/0!</v>
      </c>
      <c r="G29" s="8">
        <f>'Tav48'!G29/'Tav48'!G$37*100</f>
        <v>6.3765487555786979</v>
      </c>
      <c r="H29" s="8">
        <f>'Tav48'!H29/'Tav48'!H$37*100</f>
        <v>7.810530284442585</v>
      </c>
      <c r="I29" s="8">
        <f>'Tav48'!I29/'Tav48'!I$37*100</f>
        <v>6.9592488738791012</v>
      </c>
      <c r="J29" s="8" t="e">
        <f>'Tav48'!J29/'Tav48'!J$37*100</f>
        <v>#DIV/0!</v>
      </c>
      <c r="K29" s="8">
        <f>'Tav48'!K29/'Tav48'!K$37*100</f>
        <v>6.7935705344572606</v>
      </c>
      <c r="L29" s="8">
        <f>'Tav48'!L29/'Tav48'!L$37*100</f>
        <v>8.4579277419259675</v>
      </c>
      <c r="M29" s="8">
        <f>'Tav48'!M29/'Tav48'!M$37*100</f>
        <v>7.4650467836517631</v>
      </c>
      <c r="N29" s="8" t="e">
        <f>'Tav48'!N29/'Tav48'!N$37*100</f>
        <v>#DIV/0!</v>
      </c>
      <c r="O29" s="8">
        <f>'Tav48'!O29/'Tav48'!O$37*100</f>
        <v>11.132219872679164</v>
      </c>
      <c r="P29" s="8">
        <f>'Tav48'!P29/'Tav48'!P$37*100</f>
        <v>9.6930675468540208</v>
      </c>
      <c r="Q29" s="8">
        <f>'Tav48'!Q29/'Tav48'!Q$37*100</f>
        <v>10.568110633012115</v>
      </c>
      <c r="R29" s="8" t="e">
        <f>'Tav48'!R29/'Tav48'!R$37*100</f>
        <v>#DIV/0!</v>
      </c>
      <c r="S29" s="8">
        <f>'Tav48'!S29/'Tav48'!S$37*100</f>
        <v>6.6243479759886261</v>
      </c>
      <c r="T29" s="8">
        <f>'Tav48'!T29/'Tav48'!T$37*100</f>
        <v>9.5012286358607341</v>
      </c>
      <c r="U29" s="8">
        <f>'Tav48'!U29/'Tav48'!U$37*100</f>
        <v>7.8682218594646871</v>
      </c>
      <c r="V29" s="8" t="e">
        <f>'Tav48'!V29/'Tav48'!V$37*100</f>
        <v>#DIV/0!</v>
      </c>
      <c r="W29" s="8">
        <f>'Tav48'!W29/'Tav48'!W$37*100</f>
        <v>7.0362890056156644</v>
      </c>
      <c r="X29" s="8">
        <f>'Tav48'!X29/'Tav48'!X$37*100</f>
        <v>7.3032514078888973</v>
      </c>
      <c r="Y29" s="8">
        <f>'Tav48'!Y29/'Tav48'!Y$37*100</f>
        <v>7.1371895533311438</v>
      </c>
      <c r="Z29"/>
      <c r="AA29" s="8">
        <f>'Tav48'!AA29/'Tav48'!AA$37*100</f>
        <v>6.9453337942211464</v>
      </c>
      <c r="AB29" s="8">
        <f>'Tav48'!AB29/'Tav48'!AB$37*100</f>
        <v>4.9115462053047292</v>
      </c>
      <c r="AC29" s="8">
        <f>'Tav48'!AC29/'Tav48'!AC$37*100</f>
        <v>6.2093317157925378</v>
      </c>
      <c r="AE29" s="8">
        <f t="shared" si="0"/>
        <v>-9.095521139451801E-2</v>
      </c>
      <c r="AF29" s="8">
        <f t="shared" si="1"/>
        <v>-2.3917052025841681</v>
      </c>
      <c r="AG29" s="8">
        <f t="shared" si="2"/>
        <v>-0.92785783753860596</v>
      </c>
      <c r="AI29" s="8">
        <f t="shared" si="3"/>
        <v>0.66823466712958979</v>
      </c>
      <c r="AJ29" s="8">
        <f t="shared" si="4"/>
        <v>-3.5858765978578795</v>
      </c>
      <c r="AK29" s="8">
        <f t="shared" si="5"/>
        <v>-0.95174095324141117</v>
      </c>
    </row>
    <row r="30" spans="1:39" x14ac:dyDescent="0.25">
      <c r="A30" s="27" t="s">
        <v>20</v>
      </c>
      <c r="C30" s="8">
        <f>'Tav48'!C30/'Tav48'!C$37*100</f>
        <v>2.3586641899956997</v>
      </c>
      <c r="D30" s="8">
        <f>'Tav48'!D30/'Tav48'!D$37*100</f>
        <v>1.3771624206074866</v>
      </c>
      <c r="E30" s="8">
        <f>'Tav48'!E30/'Tav48'!E$37*100</f>
        <v>1.9679006248185205</v>
      </c>
      <c r="F30" s="8" t="e">
        <f>'Tav48'!F30/'Tav48'!F$37*100</f>
        <v>#DIV/0!</v>
      </c>
      <c r="G30" s="8">
        <f>'Tav48'!G30/'Tav48'!G$37*100</f>
        <v>1.7501473482998993</v>
      </c>
      <c r="H30" s="8">
        <f>'Tav48'!H30/'Tav48'!H$37*100</f>
        <v>1.53411584464087</v>
      </c>
      <c r="I30" s="8">
        <f>'Tav48'!I30/'Tav48'!I$37*100</f>
        <v>1.6623615969083394</v>
      </c>
      <c r="J30" s="8" t="e">
        <f>'Tav48'!J30/'Tav48'!J$37*100</f>
        <v>#DIV/0!</v>
      </c>
      <c r="K30" s="8">
        <f>'Tav48'!K30/'Tav48'!K$37*100</f>
        <v>1.7535348451571273</v>
      </c>
      <c r="L30" s="8">
        <f>'Tav48'!L30/'Tav48'!L$37*100</f>
        <v>2.0233205266991892</v>
      </c>
      <c r="M30" s="8">
        <f>'Tav48'!M30/'Tav48'!M$37*100</f>
        <v>1.8623784736254188</v>
      </c>
      <c r="N30" s="8" t="e">
        <f>'Tav48'!N30/'Tav48'!N$37*100</f>
        <v>#DIV/0!</v>
      </c>
      <c r="O30" s="8">
        <f>'Tav48'!O30/'Tav48'!O$37*100</f>
        <v>1.5674051020619231</v>
      </c>
      <c r="P30" s="8">
        <f>'Tav48'!P30/'Tav48'!P$37*100</f>
        <v>1.7960546059240876</v>
      </c>
      <c r="Q30" s="8">
        <f>'Tav48'!Q30/'Tav48'!Q$37*100</f>
        <v>1.657029595216239</v>
      </c>
      <c r="R30" s="8" t="e">
        <f>'Tav48'!R30/'Tav48'!R$37*100</f>
        <v>#DIV/0!</v>
      </c>
      <c r="S30" s="8">
        <f>'Tav48'!S30/'Tav48'!S$37*100</f>
        <v>1.7965752433062576</v>
      </c>
      <c r="T30" s="8">
        <f>'Tav48'!T30/'Tav48'!T$37*100</f>
        <v>1.2191489475494974</v>
      </c>
      <c r="U30" s="8">
        <f>'Tav48'!U30/'Tav48'!U$37*100</f>
        <v>1.5469140394396752</v>
      </c>
      <c r="V30" s="8" t="e">
        <f>'Tav48'!V30/'Tav48'!V$37*100</f>
        <v>#DIV/0!</v>
      </c>
      <c r="W30" s="8">
        <f>'Tav48'!W30/'Tav48'!W$37*100</f>
        <v>1.4010483041895412</v>
      </c>
      <c r="X30" s="8">
        <f>'Tav48'!X30/'Tav48'!X$37*100</f>
        <v>2.4132272997200088</v>
      </c>
      <c r="Y30" s="8">
        <f>'Tav48'!Y30/'Tav48'!Y$37*100</f>
        <v>1.7836130794524434</v>
      </c>
      <c r="Z30"/>
      <c r="AA30" s="8">
        <f>'Tav48'!AA30/'Tav48'!AA$37*100</f>
        <v>1.5169631270860369</v>
      </c>
      <c r="AB30" s="8">
        <f>'Tav48'!AB30/'Tav48'!AB$37*100</f>
        <v>1.940437947452301</v>
      </c>
      <c r="AC30" s="8">
        <f>'Tav48'!AC30/'Tav48'!AC$37*100</f>
        <v>1.6702133237389782</v>
      </c>
      <c r="AE30" s="8">
        <f t="shared" si="0"/>
        <v>0.11591482289649568</v>
      </c>
      <c r="AF30" s="8">
        <f t="shared" si="1"/>
        <v>-0.4727893522677078</v>
      </c>
      <c r="AG30" s="8">
        <f t="shared" si="2"/>
        <v>-0.11339975571346517</v>
      </c>
      <c r="AI30" s="8">
        <f t="shared" si="3"/>
        <v>-0.84170106290966284</v>
      </c>
      <c r="AJ30" s="8">
        <f t="shared" si="4"/>
        <v>0.56327552684481441</v>
      </c>
      <c r="AK30" s="8">
        <f t="shared" si="5"/>
        <v>-0.29768730107954222</v>
      </c>
    </row>
    <row r="31" spans="1:39" s="277" customFormat="1" x14ac:dyDescent="0.25"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AA31" s="179"/>
      <c r="AB31" s="179"/>
      <c r="AC31" s="179"/>
      <c r="AE31" s="179"/>
      <c r="AF31" s="179"/>
      <c r="AG31" s="179"/>
      <c r="AI31" s="179"/>
      <c r="AJ31" s="179"/>
      <c r="AK31" s="179"/>
    </row>
    <row r="32" spans="1:39" s="43" customFormat="1" x14ac:dyDescent="0.25">
      <c r="A32" s="43" t="s">
        <v>38</v>
      </c>
      <c r="C32" s="36">
        <f>'Tav48'!C32/'Tav48'!C$37*100</f>
        <v>19.721194434912444</v>
      </c>
      <c r="D32" s="36">
        <f>'Tav48'!D32/'Tav48'!D$37*100</f>
        <v>22.576199393626418</v>
      </c>
      <c r="E32" s="36">
        <f>'Tav48'!E32/'Tav48'!E$37*100</f>
        <v>20.857852514460266</v>
      </c>
      <c r="F32" s="36" t="e">
        <f>'Tav48'!F32/'Tav48'!F$37*100</f>
        <v>#DIV/0!</v>
      </c>
      <c r="G32" s="36">
        <f>'Tav48'!G32/'Tav48'!G$37*100</f>
        <v>21.605728272259878</v>
      </c>
      <c r="H32" s="36">
        <f>'Tav48'!H32/'Tav48'!H$37*100</f>
        <v>23.662901916625472</v>
      </c>
      <c r="I32" s="36">
        <f>'Tav48'!I32/'Tav48'!I$37*100</f>
        <v>22.441658245924241</v>
      </c>
      <c r="J32" s="36" t="e">
        <f>'Tav48'!J32/'Tav48'!J$37*100</f>
        <v>#DIV/0!</v>
      </c>
      <c r="K32" s="36">
        <f>'Tav48'!K32/'Tav48'!K$37*100</f>
        <v>21.064898990619511</v>
      </c>
      <c r="L32" s="36">
        <f>'Tav48'!L32/'Tav48'!L$37*100</f>
        <v>28.04583631143025</v>
      </c>
      <c r="M32" s="36">
        <f>'Tav48'!M32/'Tav48'!M$37*100</f>
        <v>23.881321803585916</v>
      </c>
      <c r="N32" s="36" t="e">
        <f>'Tav48'!N32/'Tav48'!N$37*100</f>
        <v>#DIV/0!</v>
      </c>
      <c r="O32" s="36">
        <f>'Tav48'!O32/'Tav48'!O$37*100</f>
        <v>18.945856026577946</v>
      </c>
      <c r="P32" s="36">
        <f>'Tav48'!P32/'Tav48'!P$37*100</f>
        <v>26.153755146822714</v>
      </c>
      <c r="Q32" s="36">
        <f>'Tav48'!Q32/'Tav48'!Q$37*100</f>
        <v>21.771159796967073</v>
      </c>
      <c r="R32" s="36" t="e">
        <f>'Tav48'!R32/'Tav48'!R$37*100</f>
        <v>#DIV/0!</v>
      </c>
      <c r="S32" s="36">
        <f>'Tav48'!S32/'Tav48'!S$37*100</f>
        <v>18.447184110402166</v>
      </c>
      <c r="T32" s="36">
        <f>'Tav48'!T32/'Tav48'!T$37*100</f>
        <v>25.183850948898566</v>
      </c>
      <c r="U32" s="36">
        <f>'Tav48'!U32/'Tav48'!U$37*100</f>
        <v>21.359909708987622</v>
      </c>
      <c r="V32" s="36" t="e">
        <f>'Tav48'!V32/'Tav48'!V$37*100</f>
        <v>#DIV/0!</v>
      </c>
      <c r="W32" s="36">
        <f>'Tav48'!W32/'Tav48'!W$37*100</f>
        <v>16.889350831619417</v>
      </c>
      <c r="X32" s="36">
        <f>'Tav48'!X32/'Tav48'!X$37*100</f>
        <v>27.958053035235647</v>
      </c>
      <c r="Y32" s="36">
        <f>'Tav48'!Y32/'Tav48'!Y$37*100</f>
        <v>21.072894804873453</v>
      </c>
      <c r="Z32"/>
      <c r="AA32" s="36">
        <f>'Tav48'!AA32/'Tav48'!AA$37*100</f>
        <v>16.711527673102097</v>
      </c>
      <c r="AB32" s="36">
        <f>'Tav48'!AB32/'Tav48'!AB$37*100</f>
        <v>34.54569071897123</v>
      </c>
      <c r="AC32" s="36">
        <f>'Tav48'!AC32/'Tav48'!AC$37*100</f>
        <v>23.165486356067497</v>
      </c>
      <c r="AD32" s="36"/>
      <c r="AE32" s="36">
        <f t="shared" si="0"/>
        <v>-0.17782315851732022</v>
      </c>
      <c r="AF32" s="36">
        <f t="shared" si="1"/>
        <v>6.5876376837355828</v>
      </c>
      <c r="AG32" s="36">
        <f t="shared" si="2"/>
        <v>2.0925915511940438</v>
      </c>
      <c r="AH32" s="36"/>
      <c r="AI32" s="36">
        <f t="shared" si="3"/>
        <v>-3.0096667618103474</v>
      </c>
      <c r="AJ32" s="36">
        <f t="shared" si="4"/>
        <v>11.969491325344812</v>
      </c>
      <c r="AK32" s="36">
        <f t="shared" si="5"/>
        <v>2.3076338416072311</v>
      </c>
      <c r="AL32"/>
      <c r="AM32"/>
    </row>
    <row r="33" spans="1:37" s="43" customFormat="1" x14ac:dyDescent="0.25">
      <c r="A33" s="43" t="s">
        <v>39</v>
      </c>
      <c r="C33" s="36">
        <f>'Tav48'!C33/'Tav48'!C$37*100</f>
        <v>11.215541606346569</v>
      </c>
      <c r="D33" s="36">
        <f>'Tav48'!D33/'Tav48'!D$37*100</f>
        <v>9.974533476191219</v>
      </c>
      <c r="E33" s="36">
        <f>'Tav48'!E33/'Tav48'!E$37*100</f>
        <v>10.721461232293201</v>
      </c>
      <c r="F33" s="36" t="e">
        <f>'Tav48'!F33/'Tav48'!F$37*100</f>
        <v>#DIV/0!</v>
      </c>
      <c r="G33" s="36">
        <f>'Tav48'!G33/'Tav48'!G$37*100</f>
        <v>11.315529497665198</v>
      </c>
      <c r="H33" s="36">
        <f>'Tav48'!H33/'Tav48'!H$37*100</f>
        <v>10.93654369174304</v>
      </c>
      <c r="I33" s="36">
        <f>'Tav48'!I33/'Tav48'!I$37*100</f>
        <v>11.161522931480667</v>
      </c>
      <c r="J33" s="36" t="e">
        <f>'Tav48'!J33/'Tav48'!J$37*100</f>
        <v>#DIV/0!</v>
      </c>
      <c r="K33" s="36">
        <f>'Tav48'!K33/'Tav48'!K$37*100</f>
        <v>10.116221401987879</v>
      </c>
      <c r="L33" s="36">
        <f>'Tav48'!L33/'Tav48'!L$37*100</f>
        <v>9.7839087667310753</v>
      </c>
      <c r="M33" s="36">
        <f>'Tav48'!M33/'Tav48'!M$37*100</f>
        <v>9.9821515996156176</v>
      </c>
      <c r="N33" s="36" t="e">
        <f>'Tav48'!N33/'Tav48'!N$37*100</f>
        <v>#DIV/0!</v>
      </c>
      <c r="O33" s="36">
        <f>'Tav48'!O33/'Tav48'!O$37*100</f>
        <v>9.7401553880644265</v>
      </c>
      <c r="P33" s="36">
        <f>'Tav48'!P33/'Tav48'!P$37*100</f>
        <v>9.9427493049700715</v>
      </c>
      <c r="Q33" s="36">
        <f>'Tav48'!Q33/'Tav48'!Q$37*100</f>
        <v>9.8195667876612607</v>
      </c>
      <c r="R33" s="36" t="e">
        <f>'Tav48'!R33/'Tav48'!R$37*100</f>
        <v>#DIV/0!</v>
      </c>
      <c r="S33" s="36">
        <f>'Tav48'!S33/'Tav48'!S$37*100</f>
        <v>9.6810465030934481</v>
      </c>
      <c r="T33" s="36">
        <f>'Tav48'!T33/'Tav48'!T$37*100</f>
        <v>8.0507260404596561</v>
      </c>
      <c r="U33" s="36">
        <f>'Tav48'!U33/'Tav48'!U$37*100</f>
        <v>8.9761465489685044</v>
      </c>
      <c r="V33" s="36" t="e">
        <f>'Tav48'!V33/'Tav48'!V$37*100</f>
        <v>#DIV/0!</v>
      </c>
      <c r="W33" s="36">
        <f>'Tav48'!W33/'Tav48'!W$37*100</f>
        <v>9.3746405737210221</v>
      </c>
      <c r="X33" s="36">
        <f>'Tav48'!X33/'Tav48'!X$37*100</f>
        <v>6.3375209169181934</v>
      </c>
      <c r="Y33" s="36">
        <f>'Tav48'!Y33/'Tav48'!Y$37*100</f>
        <v>8.2267240159803752</v>
      </c>
      <c r="Z33"/>
      <c r="AA33" s="36">
        <f>'Tav48'!AA33/'Tav48'!AA$37*100</f>
        <v>8.2563140686005063</v>
      </c>
      <c r="AB33" s="36">
        <f>'Tav48'!AB33/'Tav48'!AB$37*100</f>
        <v>5.0529323894265117</v>
      </c>
      <c r="AC33" s="36">
        <f>'Tav48'!AC33/'Tav48'!AC$37*100</f>
        <v>7.0970506397542588</v>
      </c>
      <c r="AD33" s="36"/>
      <c r="AE33" s="36">
        <f t="shared" si="0"/>
        <v>-1.1183265051205158</v>
      </c>
      <c r="AF33" s="36">
        <f t="shared" si="1"/>
        <v>-1.2845885274916817</v>
      </c>
      <c r="AG33" s="36">
        <f t="shared" si="2"/>
        <v>-1.1296733762261164</v>
      </c>
      <c r="AH33" s="36"/>
      <c r="AI33" s="36">
        <f t="shared" si="3"/>
        <v>-2.9592275377460631</v>
      </c>
      <c r="AJ33" s="36">
        <f t="shared" si="4"/>
        <v>-4.9216010867647073</v>
      </c>
      <c r="AK33" s="36">
        <f t="shared" si="5"/>
        <v>-3.6244105925389425</v>
      </c>
    </row>
    <row r="34" spans="1:37" s="43" customFormat="1" x14ac:dyDescent="0.25">
      <c r="A34" s="43" t="s">
        <v>23</v>
      </c>
      <c r="C34" s="36">
        <f>'Tav48'!C34/'Tav48'!C$37*100</f>
        <v>25.712161536526246</v>
      </c>
      <c r="D34" s="36">
        <f>'Tav48'!D34/'Tav48'!D$37*100</f>
        <v>30.832357503535668</v>
      </c>
      <c r="E34" s="36">
        <f>'Tav48'!E34/'Tav48'!E$37*100</f>
        <v>27.750656109716402</v>
      </c>
      <c r="F34" s="36" t="e">
        <f>'Tav48'!F34/'Tav48'!F$37*100</f>
        <v>#DIV/0!</v>
      </c>
      <c r="G34" s="36">
        <f>'Tav48'!G34/'Tav48'!G$37*100</f>
        <v>24.447092069066848</v>
      </c>
      <c r="H34" s="36">
        <f>'Tav48'!H34/'Tav48'!H$37*100</f>
        <v>26.203759854391329</v>
      </c>
      <c r="I34" s="36">
        <f>'Tav48'!I34/'Tav48'!I$37*100</f>
        <v>25.160946875859185</v>
      </c>
      <c r="J34" s="36" t="e">
        <f>'Tav48'!J34/'Tav48'!J$37*100</f>
        <v>#DIV/0!</v>
      </c>
      <c r="K34" s="36">
        <f>'Tav48'!K34/'Tav48'!K$37*100</f>
        <v>26.246688120954442</v>
      </c>
      <c r="L34" s="36">
        <f>'Tav48'!L34/'Tav48'!L$37*100</f>
        <v>27.305157128370855</v>
      </c>
      <c r="M34" s="36">
        <f>'Tav48'!M34/'Tav48'!M$37*100</f>
        <v>26.673721930643378</v>
      </c>
      <c r="N34" s="36" t="e">
        <f>'Tav48'!N34/'Tav48'!N$37*100</f>
        <v>#DIV/0!</v>
      </c>
      <c r="O34" s="36">
        <f>'Tav48'!O34/'Tav48'!O$37*100</f>
        <v>25.838397049440644</v>
      </c>
      <c r="P34" s="36">
        <f>'Tav48'!P34/'Tav48'!P$37*100</f>
        <v>28.957009424150858</v>
      </c>
      <c r="Q34" s="36">
        <f>'Tav48'!Q34/'Tav48'!Q$37*100</f>
        <v>27.060809732201907</v>
      </c>
      <c r="R34" s="36" t="e">
        <f>'Tav48'!R34/'Tav48'!R$37*100</f>
        <v>#DIV/0!</v>
      </c>
      <c r="S34" s="36">
        <f>'Tav48'!S34/'Tav48'!S$37*100</f>
        <v>27.040883539701237</v>
      </c>
      <c r="T34" s="36">
        <f>'Tav48'!T34/'Tav48'!T$37*100</f>
        <v>33.005176298870978</v>
      </c>
      <c r="U34" s="36">
        <f>'Tav48'!U34/'Tav48'!U$37*100</f>
        <v>29.61965856503247</v>
      </c>
      <c r="V34" s="36" t="e">
        <f>'Tav48'!V34/'Tav48'!V$37*100</f>
        <v>#DIV/0!</v>
      </c>
      <c r="W34" s="36">
        <f>'Tav48'!W34/'Tav48'!W$37*100</f>
        <v>25.353975289207209</v>
      </c>
      <c r="X34" s="36">
        <f>'Tav48'!X34/'Tav48'!X$37*100</f>
        <v>37.17016722110953</v>
      </c>
      <c r="Y34" s="36">
        <f>'Tav48'!Y34/'Tav48'!Y$37*100</f>
        <v>29.820040566219724</v>
      </c>
      <c r="Z34"/>
      <c r="AA34" s="36">
        <f>'Tav48'!AA34/'Tav48'!AA$37*100</f>
        <v>22.656980467045575</v>
      </c>
      <c r="AB34" s="36">
        <f>'Tav48'!AB34/'Tav48'!AB$37*100</f>
        <v>41.395176882609498</v>
      </c>
      <c r="AC34" s="36">
        <f>'Tav48'!AC34/'Tav48'!AC$37*100</f>
        <v>29.438097424891929</v>
      </c>
      <c r="AD34" s="36"/>
      <c r="AE34" s="36">
        <f t="shared" si="0"/>
        <v>-2.6969948221616349</v>
      </c>
      <c r="AF34" s="36">
        <f t="shared" si="1"/>
        <v>4.2250096614999677</v>
      </c>
      <c r="AG34" s="36">
        <f t="shared" si="2"/>
        <v>-0.38194314132779539</v>
      </c>
      <c r="AH34" s="36"/>
      <c r="AI34" s="36">
        <f t="shared" si="3"/>
        <v>-3.0551810694806711</v>
      </c>
      <c r="AJ34" s="36">
        <f t="shared" si="4"/>
        <v>10.562819379073829</v>
      </c>
      <c r="AK34" s="36">
        <f t="shared" si="5"/>
        <v>1.6874413151755263</v>
      </c>
    </row>
    <row r="35" spans="1:37" s="43" customFormat="1" x14ac:dyDescent="0.25">
      <c r="A35" s="43" t="s">
        <v>24</v>
      </c>
      <c r="C35" s="36">
        <f>'Tav48'!C35/'Tav48'!C$37*100</f>
        <v>34.715336232660093</v>
      </c>
      <c r="D35" s="36">
        <f>'Tav48'!D35/'Tav48'!D$37*100</f>
        <v>26.742351564226752</v>
      </c>
      <c r="E35" s="36">
        <f>'Tav48'!E35/'Tav48'!E$37*100</f>
        <v>31.541065934520969</v>
      </c>
      <c r="F35" s="36" t="e">
        <f>'Tav48'!F35/'Tav48'!F$37*100</f>
        <v>#DIV/0!</v>
      </c>
      <c r="G35" s="36">
        <f>'Tav48'!G35/'Tav48'!G$37*100</f>
        <v>34.505019124930072</v>
      </c>
      <c r="H35" s="36">
        <f>'Tav48'!H35/'Tav48'!H$37*100</f>
        <v>29.852155870385676</v>
      </c>
      <c r="I35" s="36">
        <f>'Tav48'!I35/'Tav48'!I$37*100</f>
        <v>32.61430313552659</v>
      </c>
      <c r="J35" s="36" t="e">
        <f>'Tav48'!J35/'Tav48'!J$37*100</f>
        <v>#DIV/0!</v>
      </c>
      <c r="K35" s="36">
        <f>'Tav48'!K35/'Tav48'!K$37*100</f>
        <v>34.025058469372098</v>
      </c>
      <c r="L35" s="36">
        <f>'Tav48'!L35/'Tav48'!L$37*100</f>
        <v>24.383764654959322</v>
      </c>
      <c r="M35" s="36">
        <f>'Tav48'!M35/'Tav48'!M$37*100</f>
        <v>30.13532868129969</v>
      </c>
      <c r="N35" s="36" t="e">
        <f>'Tav48'!N35/'Tav48'!N$37*100</f>
        <v>#DIV/0!</v>
      </c>
      <c r="O35" s="36">
        <f>'Tav48'!O35/'Tav48'!O$37*100</f>
        <v>32.775648338639698</v>
      </c>
      <c r="P35" s="36">
        <f>'Tav48'!P35/'Tav48'!P$37*100</f>
        <v>23.457270219547855</v>
      </c>
      <c r="Q35" s="36">
        <f>'Tav48'!Q35/'Tav48'!Q$37*100</f>
        <v>29.123093218960427</v>
      </c>
      <c r="R35" s="36" t="e">
        <f>'Tav48'!R35/'Tav48'!R$37*100</f>
        <v>#DIV/0!</v>
      </c>
      <c r="S35" s="36">
        <f>'Tav48'!S35/'Tav48'!S$37*100</f>
        <v>36.410024289553718</v>
      </c>
      <c r="T35" s="36">
        <f>'Tav48'!T35/'Tav48'!T$37*100</f>
        <v>23.03981523796546</v>
      </c>
      <c r="U35" s="36">
        <f>'Tav48'!U35/'Tav48'!U$37*100</f>
        <v>30.629160978864562</v>
      </c>
      <c r="V35" s="36" t="e">
        <f>'Tav48'!V35/'Tav48'!V$37*100</f>
        <v>#DIV/0!</v>
      </c>
      <c r="W35" s="36">
        <f>'Tav48'!W35/'Tav48'!W$37*100</f>
        <v>39.944756787599999</v>
      </c>
      <c r="X35" s="36">
        <f>'Tav48'!X35/'Tav48'!X$37*100</f>
        <v>18.81764726690125</v>
      </c>
      <c r="Y35" s="36">
        <f>'Tav48'!Y35/'Tav48'!Y$37*100</f>
        <v>31.959525581986636</v>
      </c>
      <c r="Z35"/>
      <c r="AA35" s="36">
        <f>'Tav48'!AA35/'Tav48'!AA$37*100</f>
        <v>43.912880869944637</v>
      </c>
      <c r="AB35" s="36">
        <f>'Tav48'!AB35/'Tav48'!AB$37*100</f>
        <v>12.15421585623573</v>
      </c>
      <c r="AC35" s="36">
        <f>'Tav48'!AC35/'Tav48'!AC$37*100</f>
        <v>32.419820539754802</v>
      </c>
      <c r="AD35" s="36"/>
      <c r="AE35" s="36">
        <f t="shared" si="0"/>
        <v>3.9681240823446373</v>
      </c>
      <c r="AF35" s="36">
        <f t="shared" si="1"/>
        <v>-6.6634314106655204</v>
      </c>
      <c r="AG35" s="36">
        <f t="shared" si="2"/>
        <v>0.46029495776816631</v>
      </c>
      <c r="AH35" s="36"/>
      <c r="AI35" s="36">
        <f t="shared" si="3"/>
        <v>9.197544637284544</v>
      </c>
      <c r="AJ35" s="36">
        <f t="shared" si="4"/>
        <v>-14.588135707991022</v>
      </c>
      <c r="AK35" s="36">
        <f t="shared" si="5"/>
        <v>0.87875460523383353</v>
      </c>
    </row>
    <row r="36" spans="1:37" s="43" customFormat="1" x14ac:dyDescent="0.25">
      <c r="A36" s="43" t="s">
        <v>25</v>
      </c>
      <c r="C36" s="36">
        <f>'Tav48'!C36/'Tav48'!C$37*100</f>
        <v>8.6357661895546567</v>
      </c>
      <c r="D36" s="36">
        <f>'Tav48'!D36/'Tav48'!D$37*100</f>
        <v>9.8745580652143321</v>
      </c>
      <c r="E36" s="36">
        <f>'Tav48'!E36/'Tav48'!E$37*100</f>
        <v>9.1289642101216799</v>
      </c>
      <c r="F36" s="36" t="e">
        <f>'Tav48'!F36/'Tav48'!F$37*100</f>
        <v>#DIV/0!</v>
      </c>
      <c r="G36" s="36">
        <f>'Tav48'!G36/'Tav48'!G$37*100</f>
        <v>8.1266310313866672</v>
      </c>
      <c r="H36" s="36">
        <f>'Tav48'!H36/'Tav48'!H$37*100</f>
        <v>9.3446386668544914</v>
      </c>
      <c r="I36" s="36">
        <f>'Tav48'!I36/'Tav48'!I$37*100</f>
        <v>8.6215688084243229</v>
      </c>
      <c r="J36" s="36" t="e">
        <f>'Tav48'!J36/'Tav48'!J$37*100</f>
        <v>#DIV/0!</v>
      </c>
      <c r="K36" s="36">
        <f>'Tav48'!K36/'Tav48'!K$37*100</f>
        <v>8.5471330170660664</v>
      </c>
      <c r="L36" s="36">
        <f>'Tav48'!L36/'Tav48'!L$37*100</f>
        <v>10.481333138508488</v>
      </c>
      <c r="M36" s="36">
        <f>'Tav48'!M36/'Tav48'!M$37*100</f>
        <v>9.3274759848554059</v>
      </c>
      <c r="N36" s="36" t="e">
        <f>'Tav48'!N36/'Tav48'!N$37*100</f>
        <v>#DIV/0!</v>
      </c>
      <c r="O36" s="36">
        <f>'Tav48'!O36/'Tav48'!O$37*100</f>
        <v>12.699624974741086</v>
      </c>
      <c r="P36" s="36">
        <f>'Tav48'!P36/'Tav48'!P$37*100</f>
        <v>11.4892159045085</v>
      </c>
      <c r="Q36" s="36">
        <f>'Tav48'!Q36/'Tav48'!Q$37*100</f>
        <v>12.225176976400453</v>
      </c>
      <c r="R36" s="36" t="e">
        <f>'Tav48'!R36/'Tav48'!R$37*100</f>
        <v>#DIV/0!</v>
      </c>
      <c r="S36" s="36">
        <f>'Tav48'!S36/'Tav48'!S$37*100</f>
        <v>8.4208615572494292</v>
      </c>
      <c r="T36" s="36">
        <f>'Tav48'!T36/'Tav48'!T$37*100</f>
        <v>10.720431473805338</v>
      </c>
      <c r="U36" s="36">
        <f>'Tav48'!U36/'Tav48'!U$37*100</f>
        <v>9.4151241981468381</v>
      </c>
      <c r="V36" s="36" t="e">
        <f>'Tav48'!V36/'Tav48'!V$37*100</f>
        <v>#DIV/0!</v>
      </c>
      <c r="W36" s="36">
        <f>'Tav48'!W36/'Tav48'!W$37*100</f>
        <v>8.4372765178523519</v>
      </c>
      <c r="X36" s="36">
        <f>'Tav48'!X36/'Tav48'!X$37*100</f>
        <v>9.7166115598353766</v>
      </c>
      <c r="Y36" s="36">
        <f>'Tav48'!Y36/'Tav48'!Y$37*100</f>
        <v>8.9208150309398135</v>
      </c>
      <c r="Z36"/>
      <c r="AA36" s="36">
        <f>'Tav48'!AA36/'Tav48'!AA$37*100</f>
        <v>8.4622969213071837</v>
      </c>
      <c r="AB36" s="36">
        <f>'Tav48'!AB36/'Tav48'!AB$37*100</f>
        <v>6.8519841527570309</v>
      </c>
      <c r="AC36" s="36">
        <f>'Tav48'!AC36/'Tav48'!AC$37*100</f>
        <v>7.8795450395315161</v>
      </c>
      <c r="AD36" s="36"/>
      <c r="AE36" s="36">
        <f t="shared" si="0"/>
        <v>2.5020403454831808E-2</v>
      </c>
      <c r="AF36" s="36">
        <f t="shared" si="1"/>
        <v>-2.8646274070783457</v>
      </c>
      <c r="AG36" s="36">
        <f t="shared" si="2"/>
        <v>-1.0412699914082975</v>
      </c>
      <c r="AH36" s="36"/>
      <c r="AI36" s="36">
        <f t="shared" si="3"/>
        <v>-0.173469268247473</v>
      </c>
      <c r="AJ36" s="36">
        <f t="shared" si="4"/>
        <v>-3.0225739124573012</v>
      </c>
      <c r="AK36" s="36">
        <f t="shared" si="5"/>
        <v>-1.2494191705901638</v>
      </c>
    </row>
    <row r="37" spans="1:37" s="43" customFormat="1" x14ac:dyDescent="0.25">
      <c r="A37" s="43" t="s">
        <v>1</v>
      </c>
      <c r="C37" s="36">
        <f>'Tav48'!C37/'Tav48'!C$37*100</f>
        <v>100</v>
      </c>
      <c r="D37" s="36">
        <f>'Tav48'!D37/'Tav48'!D$37*100</f>
        <v>100</v>
      </c>
      <c r="E37" s="36">
        <f>'Tav48'!E37/'Tav48'!E$37*100</f>
        <v>100</v>
      </c>
      <c r="F37" s="36" t="e">
        <f>'Tav48'!F37/'Tav48'!F$37*100</f>
        <v>#DIV/0!</v>
      </c>
      <c r="G37" s="36">
        <f>'Tav48'!G37/'Tav48'!G$37*100</f>
        <v>100</v>
      </c>
      <c r="H37" s="36">
        <f>'Tav48'!H37/'Tav48'!H$37*100</f>
        <v>100</v>
      </c>
      <c r="I37" s="36">
        <f>'Tav48'!I37/'Tav48'!I$37*100</f>
        <v>100</v>
      </c>
      <c r="J37" s="36" t="e">
        <f>'Tav48'!J37/'Tav48'!J$37*100</f>
        <v>#DIV/0!</v>
      </c>
      <c r="K37" s="36">
        <f>'Tav48'!K37/'Tav48'!K$37*100</f>
        <v>100</v>
      </c>
      <c r="L37" s="36">
        <f>'Tav48'!L37/'Tav48'!L$37*100</f>
        <v>100</v>
      </c>
      <c r="M37" s="36">
        <f>'Tav48'!M37/'Tav48'!M$37*100</f>
        <v>100</v>
      </c>
      <c r="N37" s="36" t="e">
        <f>'Tav48'!N37/'Tav48'!N$37*100</f>
        <v>#DIV/0!</v>
      </c>
      <c r="O37" s="36">
        <f>'Tav48'!O37/'Tav48'!O$37*100</f>
        <v>100</v>
      </c>
      <c r="P37" s="36">
        <f>'Tav48'!P37/'Tav48'!P$37*100</f>
        <v>100</v>
      </c>
      <c r="Q37" s="36">
        <f>'Tav48'!Q37/'Tav48'!Q$37*100</f>
        <v>100</v>
      </c>
      <c r="R37" s="36" t="e">
        <f>'Tav48'!R37/'Tav48'!R$37*100</f>
        <v>#DIV/0!</v>
      </c>
      <c r="S37" s="36">
        <f>'Tav48'!S37/'Tav48'!S$37*100</f>
        <v>100</v>
      </c>
      <c r="T37" s="36">
        <f>'Tav48'!T37/'Tav48'!T$37*100</f>
        <v>100</v>
      </c>
      <c r="U37" s="36">
        <f>'Tav48'!U37/'Tav48'!U$37*100</f>
        <v>100</v>
      </c>
      <c r="V37" s="36" t="e">
        <f>'Tav48'!V37/'Tav48'!V$37*100</f>
        <v>#DIV/0!</v>
      </c>
      <c r="W37" s="36">
        <f>'Tav48'!W37/'Tav48'!W$37*100</f>
        <v>100</v>
      </c>
      <c r="X37" s="36">
        <f>'Tav48'!X37/'Tav48'!X$37*100</f>
        <v>100</v>
      </c>
      <c r="Y37" s="36">
        <f>'Tav48'!Y37/'Tav48'!Y$37*100</f>
        <v>100</v>
      </c>
      <c r="Z37"/>
      <c r="AA37" s="36">
        <f>'Tav48'!AA37/'Tav48'!AA$37*100</f>
        <v>100</v>
      </c>
      <c r="AB37" s="36">
        <f>'Tav48'!AB37/'Tav48'!AB$37*100</f>
        <v>100</v>
      </c>
      <c r="AC37" s="36">
        <f>'Tav48'!AC37/'Tav48'!AC$37*100</f>
        <v>100</v>
      </c>
      <c r="AD37" s="36"/>
      <c r="AE37" s="36">
        <f t="shared" si="0"/>
        <v>0</v>
      </c>
      <c r="AF37" s="36">
        <f t="shared" si="1"/>
        <v>0</v>
      </c>
      <c r="AG37" s="36">
        <f t="shared" si="2"/>
        <v>0</v>
      </c>
      <c r="AH37" s="36"/>
      <c r="AI37" s="36">
        <f t="shared" si="3"/>
        <v>0</v>
      </c>
      <c r="AJ37" s="36">
        <f t="shared" si="4"/>
        <v>0</v>
      </c>
      <c r="AK37" s="36">
        <f t="shared" si="5"/>
        <v>0</v>
      </c>
    </row>
    <row r="38" spans="1:37" s="280" customFormat="1" x14ac:dyDescent="0.25">
      <c r="A38" s="82"/>
      <c r="B38" s="82"/>
      <c r="C38" s="83"/>
      <c r="D38" s="83"/>
      <c r="E38" s="83"/>
      <c r="F38" s="84"/>
      <c r="G38" s="83"/>
      <c r="H38" s="83"/>
      <c r="I38" s="83"/>
      <c r="J38" s="84"/>
      <c r="K38" s="83"/>
      <c r="L38" s="83"/>
      <c r="M38" s="83"/>
      <c r="N38" s="84"/>
      <c r="O38" s="83"/>
      <c r="P38" s="83"/>
      <c r="Q38" s="83"/>
      <c r="R38" s="83"/>
      <c r="S38" s="83"/>
      <c r="T38" s="83"/>
      <c r="U38" s="83"/>
      <c r="V38" s="84"/>
      <c r="W38" s="83"/>
      <c r="X38" s="83"/>
      <c r="Y38" s="83"/>
      <c r="Z38" s="83"/>
      <c r="AA38" s="83"/>
      <c r="AB38" s="83"/>
      <c r="AC38" s="83"/>
      <c r="AD38" s="84"/>
      <c r="AE38" s="84"/>
      <c r="AF38" s="84"/>
      <c r="AG38" s="84"/>
      <c r="AH38" s="84"/>
      <c r="AI38" s="85"/>
      <c r="AJ38" s="85"/>
      <c r="AK38" s="85"/>
    </row>
    <row r="39" spans="1:37" x14ac:dyDescent="0.25">
      <c r="O39" s="7"/>
      <c r="Q39" s="7"/>
    </row>
  </sheetData>
  <mergeCells count="12">
    <mergeCell ref="A4:A7"/>
    <mergeCell ref="AI4:AK6"/>
    <mergeCell ref="C6:E6"/>
    <mergeCell ref="G6:I6"/>
    <mergeCell ref="K6:M6"/>
    <mergeCell ref="O6:Q6"/>
    <mergeCell ref="S6:U6"/>
    <mergeCell ref="W6:Y6"/>
    <mergeCell ref="AA6:AD6"/>
    <mergeCell ref="B5:AD5"/>
    <mergeCell ref="C4:AC4"/>
    <mergeCell ref="AE4:AG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K39"/>
  <sheetViews>
    <sheetView topLeftCell="A20" zoomScale="98" zoomScaleNormal="98" workbookViewId="0"/>
  </sheetViews>
  <sheetFormatPr defaultColWidth="8.85546875" defaultRowHeight="15" x14ac:dyDescent="0.25"/>
  <cols>
    <col min="1" max="1" width="26" customWidth="1"/>
    <col min="2" max="2" width="0.85546875" customWidth="1"/>
    <col min="6" max="6" width="0.85546875" customWidth="1"/>
    <col min="10" max="10" width="0.85546875" customWidth="1"/>
    <col min="14" max="14" width="0.85546875" customWidth="1"/>
    <col min="18" max="18" width="0.85546875" customWidth="1"/>
    <col min="22" max="22" width="0.85546875" customWidth="1"/>
    <col min="26" max="26" width="0.85546875" style="141" customWidth="1"/>
    <col min="27" max="28" width="8.85546875" style="141"/>
    <col min="30" max="30" width="0.85546875" style="141" customWidth="1"/>
    <col min="31" max="31" width="11.5703125" style="141" customWidth="1"/>
    <col min="32" max="33" width="8.140625" style="141" customWidth="1"/>
    <col min="34" max="34" width="0.85546875" style="141" customWidth="1"/>
    <col min="35" max="35" width="12.42578125" customWidth="1"/>
  </cols>
  <sheetData>
    <row r="1" spans="1:37" s="27" customFormat="1" x14ac:dyDescent="0.25">
      <c r="A1" s="27" t="s">
        <v>556</v>
      </c>
      <c r="Z1" s="141"/>
      <c r="AA1" s="141"/>
      <c r="AB1" s="141"/>
      <c r="AD1" s="141"/>
      <c r="AE1" s="141"/>
      <c r="AF1" s="141"/>
      <c r="AG1" s="141"/>
      <c r="AH1" s="141"/>
    </row>
    <row r="2" spans="1:37" s="27" customFormat="1" x14ac:dyDescent="0.25">
      <c r="A2" s="11" t="s">
        <v>78</v>
      </c>
      <c r="Z2" s="141"/>
      <c r="AA2" s="141"/>
      <c r="AB2" s="141"/>
      <c r="AD2" s="141"/>
      <c r="AE2" s="141"/>
      <c r="AF2" s="141"/>
      <c r="AG2" s="141"/>
      <c r="AH2" s="141"/>
    </row>
    <row r="3" spans="1:37" s="27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7" customFormat="1" ht="15" customHeight="1" x14ac:dyDescent="0.25">
      <c r="A4" s="490" t="s">
        <v>42</v>
      </c>
      <c r="B4" s="19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141"/>
      <c r="AE4" s="495" t="s">
        <v>121</v>
      </c>
      <c r="AF4" s="490"/>
      <c r="AG4" s="490"/>
      <c r="AH4" s="141"/>
      <c r="AI4" s="495" t="s">
        <v>127</v>
      </c>
      <c r="AJ4" s="490"/>
      <c r="AK4" s="490"/>
    </row>
    <row r="5" spans="1:37" s="27" customFormat="1" x14ac:dyDescent="0.25">
      <c r="A5" s="495"/>
      <c r="B5" s="2"/>
      <c r="C5" s="502" t="s">
        <v>33</v>
      </c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128"/>
      <c r="AE5" s="495"/>
      <c r="AF5" s="495"/>
      <c r="AG5" s="495"/>
      <c r="AH5" s="128"/>
      <c r="AI5" s="495"/>
      <c r="AJ5" s="495"/>
      <c r="AK5" s="495"/>
    </row>
    <row r="6" spans="1:37" s="27" customFormat="1" x14ac:dyDescent="0.25">
      <c r="A6" s="495"/>
      <c r="B6" s="2"/>
      <c r="C6" s="502">
        <v>2013</v>
      </c>
      <c r="D6" s="502"/>
      <c r="E6" s="502"/>
      <c r="G6" s="503">
        <v>2014</v>
      </c>
      <c r="H6" s="503"/>
      <c r="I6" s="503"/>
      <c r="K6" s="502">
        <v>2015</v>
      </c>
      <c r="L6" s="502"/>
      <c r="M6" s="502"/>
      <c r="O6" s="502">
        <v>2016</v>
      </c>
      <c r="P6" s="502"/>
      <c r="Q6" s="502"/>
      <c r="S6" s="502">
        <v>2017</v>
      </c>
      <c r="T6" s="502"/>
      <c r="U6" s="502"/>
      <c r="W6" s="502">
        <v>2018</v>
      </c>
      <c r="X6" s="502"/>
      <c r="Y6" s="502"/>
      <c r="Z6" s="130"/>
      <c r="AA6" s="502">
        <v>2019</v>
      </c>
      <c r="AB6" s="502"/>
      <c r="AC6" s="502"/>
      <c r="AD6" s="129"/>
      <c r="AE6" s="491"/>
      <c r="AF6" s="491"/>
      <c r="AG6" s="491"/>
      <c r="AH6" s="129"/>
      <c r="AI6" s="491"/>
      <c r="AJ6" s="491"/>
      <c r="AK6" s="491"/>
    </row>
    <row r="7" spans="1:37" s="27" customFormat="1" ht="60" x14ac:dyDescent="0.25">
      <c r="A7" s="491"/>
      <c r="B7" s="1"/>
      <c r="C7" s="96" t="s">
        <v>41</v>
      </c>
      <c r="D7" s="95" t="s">
        <v>2</v>
      </c>
      <c r="E7" s="95" t="s">
        <v>68</v>
      </c>
      <c r="F7" s="95"/>
      <c r="G7" s="96" t="s">
        <v>41</v>
      </c>
      <c r="H7" s="95" t="s">
        <v>2</v>
      </c>
      <c r="I7" s="95" t="s">
        <v>68</v>
      </c>
      <c r="J7" s="95"/>
      <c r="K7" s="96" t="s">
        <v>41</v>
      </c>
      <c r="L7" s="95" t="s">
        <v>2</v>
      </c>
      <c r="M7" s="95" t="s">
        <v>0</v>
      </c>
      <c r="N7" s="95"/>
      <c r="O7" s="96" t="s">
        <v>41</v>
      </c>
      <c r="P7" s="95" t="s">
        <v>2</v>
      </c>
      <c r="Q7" s="95" t="s">
        <v>0</v>
      </c>
      <c r="R7" s="95"/>
      <c r="S7" s="96" t="s">
        <v>41</v>
      </c>
      <c r="T7" s="96" t="s">
        <v>2</v>
      </c>
      <c r="U7" s="95" t="s">
        <v>0</v>
      </c>
      <c r="V7" s="95"/>
      <c r="W7" s="96" t="s">
        <v>41</v>
      </c>
      <c r="X7" s="95" t="s">
        <v>2</v>
      </c>
      <c r="Y7" s="95" t="s">
        <v>68</v>
      </c>
      <c r="Z7" s="119"/>
      <c r="AA7" s="127" t="s">
        <v>41</v>
      </c>
      <c r="AB7" s="131" t="s">
        <v>2</v>
      </c>
      <c r="AC7" s="131" t="s">
        <v>0</v>
      </c>
      <c r="AD7" s="131"/>
      <c r="AE7" s="127" t="s">
        <v>41</v>
      </c>
      <c r="AF7" s="131" t="s">
        <v>2</v>
      </c>
      <c r="AG7" s="131" t="s">
        <v>0</v>
      </c>
      <c r="AH7" s="131"/>
      <c r="AI7" s="96" t="s">
        <v>41</v>
      </c>
      <c r="AJ7" s="95" t="s">
        <v>2</v>
      </c>
      <c r="AK7" s="95" t="s">
        <v>0</v>
      </c>
    </row>
    <row r="8" spans="1:37" s="27" customFormat="1" x14ac:dyDescent="0.25">
      <c r="Q8" s="7"/>
      <c r="Z8" s="141"/>
      <c r="AA8" s="141"/>
      <c r="AB8" s="141"/>
      <c r="AD8" s="141"/>
      <c r="AE8" s="141"/>
      <c r="AF8" s="141"/>
      <c r="AG8" s="141"/>
      <c r="AH8" s="141"/>
    </row>
    <row r="9" spans="1:37" s="27" customFormat="1" x14ac:dyDescent="0.25">
      <c r="A9" s="27" t="s">
        <v>37</v>
      </c>
      <c r="C9" s="46">
        <f>'Tav48'!C9/'Tav48'!$E9*100</f>
        <v>66.994383676160652</v>
      </c>
      <c r="D9" s="46">
        <f>'Tav48'!D9/'Tav48'!$E9*100</f>
        <v>33.005616323839355</v>
      </c>
      <c r="E9" s="46">
        <f>'Tav48'!E9/'Tav48'!$E9*100</f>
        <v>100</v>
      </c>
      <c r="F9" s="30"/>
      <c r="G9" s="46">
        <f>'Tav48'!G9/'Tav48'!$I9*100</f>
        <v>65.142889037731635</v>
      </c>
      <c r="H9" s="46">
        <f>'Tav48'!H9/'Tav48'!$I9*100</f>
        <v>34.857110962268365</v>
      </c>
      <c r="I9" s="46">
        <f>'Tav48'!I9/'Tav48'!$I9*100</f>
        <v>100</v>
      </c>
      <c r="J9" s="30"/>
      <c r="K9" s="46">
        <f>'Tav48'!K9/'Tav48'!$M9*100</f>
        <v>57.353778222398532</v>
      </c>
      <c r="L9" s="46">
        <f>'Tav48'!L9/'Tav48'!$M9*100</f>
        <v>42.646221777601461</v>
      </c>
      <c r="M9" s="46">
        <f>'Tav48'!M9/'Tav48'!$M9*100</f>
        <v>100</v>
      </c>
      <c r="N9" s="30"/>
      <c r="O9" s="52">
        <f>'Tav48'!O9/'Tav48'!$Q9*100</f>
        <v>62.96588755527479</v>
      </c>
      <c r="P9" s="52">
        <f>'Tav48'!P9/'Tav48'!$Q9*100</f>
        <v>37.034112444725203</v>
      </c>
      <c r="Q9" s="52">
        <f>'Tav48'!Q9/'Tav48'!$Q9*100</f>
        <v>100</v>
      </c>
      <c r="R9" s="28"/>
      <c r="S9" s="46">
        <f>'Tav48'!S9/'Tav48'!$U9*100</f>
        <v>67.722182611248584</v>
      </c>
      <c r="T9" s="46">
        <f>'Tav48'!T9/'Tav48'!$U9*100</f>
        <v>32.277817388751416</v>
      </c>
      <c r="U9" s="46">
        <f>'Tav48'!U9/'Tav48'!$U9*100</f>
        <v>100</v>
      </c>
      <c r="V9" s="30"/>
      <c r="W9" s="46">
        <f>'Tav48'!W9/'Tav48'!$Y9*100</f>
        <v>78.416241244212287</v>
      </c>
      <c r="X9" s="46">
        <f>'Tav48'!X9/'Tav48'!$Y9*100</f>
        <v>21.583758755787724</v>
      </c>
      <c r="Y9" s="46">
        <f>'Tav48'!Y9/'Tav48'!$Y9*100</f>
        <v>100</v>
      </c>
      <c r="Z9" s="46"/>
      <c r="AA9" s="46">
        <f>'Tav48'!AA9/'Tav48'!$AC9*100</f>
        <v>84.024946030223077</v>
      </c>
      <c r="AB9" s="46">
        <f>'Tav48'!AB9/'Tav48'!$AC9*100</f>
        <v>15.975053969776926</v>
      </c>
      <c r="AC9" s="46">
        <f>'Tav48'!AC9/'Tav48'!$AC9*100</f>
        <v>100</v>
      </c>
      <c r="AD9" s="30"/>
      <c r="AE9" s="47">
        <f>AA9-W9</f>
        <v>5.6087047860107901</v>
      </c>
      <c r="AF9" s="47">
        <f t="shared" ref="AF9:AG9" si="0">AB9-X9</f>
        <v>-5.6087047860107972</v>
      </c>
      <c r="AG9" s="47">
        <f t="shared" si="0"/>
        <v>0</v>
      </c>
      <c r="AH9" s="30"/>
      <c r="AI9" s="8">
        <f>AA9-C9</f>
        <v>17.030562354062425</v>
      </c>
      <c r="AJ9" s="8">
        <f>AB9-D9</f>
        <v>-17.030562354062429</v>
      </c>
      <c r="AK9" s="8">
        <f>AC9-E9</f>
        <v>0</v>
      </c>
    </row>
    <row r="10" spans="1:37" s="27" customFormat="1" x14ac:dyDescent="0.25">
      <c r="A10" s="277" t="s">
        <v>117</v>
      </c>
      <c r="C10" s="46">
        <f>'Tav48'!C10/'Tav48'!$E10*100</f>
        <v>80.033840947546537</v>
      </c>
      <c r="D10" s="46">
        <f>'Tav48'!D10/'Tav48'!$E10*100</f>
        <v>19.96615905245347</v>
      </c>
      <c r="E10" s="46">
        <f>'Tav48'!E10/'Tav48'!$E10*100</f>
        <v>100</v>
      </c>
      <c r="F10" s="30"/>
      <c r="G10" s="46">
        <f>'Tav48'!G10/'Tav48'!$I10*100</f>
        <v>84.160401002506262</v>
      </c>
      <c r="H10" s="46">
        <f>'Tav48'!H10/'Tav48'!$I10*100</f>
        <v>15.839598997493734</v>
      </c>
      <c r="I10" s="46">
        <f>'Tav48'!I10/'Tav48'!$I10*100</f>
        <v>100</v>
      </c>
      <c r="J10" s="30"/>
      <c r="K10" s="46">
        <f>'Tav48'!K10/'Tav48'!$M10*100</f>
        <v>55.778894472361806</v>
      </c>
      <c r="L10" s="46">
        <f>'Tav48'!L10/'Tav48'!$M10*100</f>
        <v>44.221105527638194</v>
      </c>
      <c r="M10" s="46">
        <f>'Tav48'!M10/'Tav48'!$M10*100</f>
        <v>100</v>
      </c>
      <c r="N10" s="30"/>
      <c r="O10" s="52">
        <f>'Tav48'!O10/'Tav48'!$Q10*100</f>
        <v>89.37360178970917</v>
      </c>
      <c r="P10" s="52">
        <f>'Tav48'!P10/'Tav48'!$Q10*100</f>
        <v>10.626398210290827</v>
      </c>
      <c r="Q10" s="52">
        <f>'Tav48'!Q10/'Tav48'!$Q10*100</f>
        <v>100</v>
      </c>
      <c r="R10" s="28"/>
      <c r="S10" s="46">
        <f>'Tav48'!S10/'Tav48'!$U10*100</f>
        <v>84.210526315789465</v>
      </c>
      <c r="T10" s="46">
        <f>'Tav48'!T10/'Tav48'!$U10*100</f>
        <v>15.789473684210526</v>
      </c>
      <c r="U10" s="46">
        <f>'Tav48'!U10/'Tav48'!$U10*100</f>
        <v>100</v>
      </c>
      <c r="V10" s="30"/>
      <c r="W10" s="46">
        <f>'Tav48'!W10/'Tav48'!$Y10*100</f>
        <v>97.71573604060913</v>
      </c>
      <c r="X10" s="46">
        <f>'Tav48'!X10/'Tav48'!$Y10*100</f>
        <v>2.2842639593908629</v>
      </c>
      <c r="Y10" s="46">
        <f>'Tav48'!Y10/'Tav48'!$Y10*100</f>
        <v>100</v>
      </c>
      <c r="Z10" s="46"/>
      <c r="AA10" s="46">
        <f>'Tav48'!AA10/'Tav48'!$AC10*100</f>
        <v>100</v>
      </c>
      <c r="AB10" s="46">
        <f>'Tav48'!AB10/'Tav48'!$AC10*100</f>
        <v>0</v>
      </c>
      <c r="AC10" s="46">
        <f>'Tav48'!AC10/'Tav48'!$AC10*100</f>
        <v>100</v>
      </c>
      <c r="AD10" s="30"/>
      <c r="AE10" s="47">
        <f t="shared" ref="AE10:AE37" si="1">AA10-W10</f>
        <v>2.28426395939087</v>
      </c>
      <c r="AF10" s="47">
        <f t="shared" ref="AF10:AF37" si="2">AB10-X10</f>
        <v>-2.2842639593908629</v>
      </c>
      <c r="AG10" s="47">
        <f t="shared" ref="AG10:AG37" si="3">AC10-Y10</f>
        <v>0</v>
      </c>
      <c r="AH10" s="30"/>
      <c r="AI10" s="8">
        <f t="shared" ref="AI10:AI37" si="4">AA10-C10</f>
        <v>19.966159052453463</v>
      </c>
      <c r="AJ10" s="8">
        <f t="shared" ref="AJ10:AJ37" si="5">AB10-D10</f>
        <v>-19.96615905245347</v>
      </c>
      <c r="AK10" s="8">
        <f t="shared" ref="AK10:AK37" si="6">AC10-E10</f>
        <v>0</v>
      </c>
    </row>
    <row r="11" spans="1:37" s="27" customFormat="1" x14ac:dyDescent="0.25">
      <c r="A11" s="27" t="s">
        <v>5</v>
      </c>
      <c r="C11" s="46">
        <f>'Tav48'!C11/'Tav48'!$E11*100</f>
        <v>65.744410971935935</v>
      </c>
      <c r="D11" s="46">
        <f>'Tav48'!D11/'Tav48'!$E11*100</f>
        <v>34.255589028064051</v>
      </c>
      <c r="E11" s="46">
        <f>'Tav48'!E11/'Tav48'!$E11*100</f>
        <v>100</v>
      </c>
      <c r="F11" s="30"/>
      <c r="G11" s="46">
        <f>'Tav48'!G11/'Tav48'!$I11*100</f>
        <v>74.665326449490564</v>
      </c>
      <c r="H11" s="46">
        <f>'Tav48'!H11/'Tav48'!$I11*100</f>
        <v>25.334673550509436</v>
      </c>
      <c r="I11" s="46">
        <f>'Tav48'!I11/'Tav48'!$I11*100</f>
        <v>100</v>
      </c>
      <c r="J11" s="30"/>
      <c r="K11" s="46">
        <f>'Tav48'!K11/'Tav48'!$M11*100</f>
        <v>62.927686332531906</v>
      </c>
      <c r="L11" s="46">
        <f>'Tav48'!L11/'Tav48'!$M11*100</f>
        <v>37.072313667468102</v>
      </c>
      <c r="M11" s="46">
        <f>'Tav48'!M11/'Tav48'!$M11*100</f>
        <v>100</v>
      </c>
      <c r="N11" s="30"/>
      <c r="O11" s="52">
        <f>'Tav48'!O11/'Tav48'!$Q11*100</f>
        <v>65.77415599534342</v>
      </c>
      <c r="P11" s="52">
        <f>'Tav48'!P11/'Tav48'!$Q11*100</f>
        <v>34.225844004656572</v>
      </c>
      <c r="Q11" s="52">
        <f>'Tav48'!Q11/'Tav48'!$Q11*100</f>
        <v>100</v>
      </c>
      <c r="R11" s="28"/>
      <c r="S11" s="46">
        <f>'Tav48'!S11/'Tav48'!$U11*100</f>
        <v>59.713583104296255</v>
      </c>
      <c r="T11" s="46">
        <f>'Tav48'!T11/'Tav48'!$U11*100</f>
        <v>40.286416895703745</v>
      </c>
      <c r="U11" s="46">
        <f>'Tav48'!U11/'Tav48'!$U11*100</f>
        <v>100</v>
      </c>
      <c r="V11" s="30"/>
      <c r="W11" s="46">
        <f>'Tav48'!W11/'Tav48'!$Y11*100</f>
        <v>71.118012422360238</v>
      </c>
      <c r="X11" s="46">
        <f>'Tav48'!X11/'Tav48'!$Y11*100</f>
        <v>28.881987577639752</v>
      </c>
      <c r="Y11" s="46">
        <f>'Tav48'!Y11/'Tav48'!$Y11*100</f>
        <v>100</v>
      </c>
      <c r="Z11" s="46"/>
      <c r="AA11" s="46">
        <f>'Tav48'!AA11/'Tav48'!$AC11*100</f>
        <v>81.439153439153444</v>
      </c>
      <c r="AB11" s="46">
        <f>'Tav48'!AB11/'Tav48'!$AC11*100</f>
        <v>18.56084656084656</v>
      </c>
      <c r="AC11" s="46">
        <f>'Tav48'!AC11/'Tav48'!$AC11*100</f>
        <v>100</v>
      </c>
      <c r="AD11" s="30"/>
      <c r="AE11" s="47">
        <f t="shared" si="1"/>
        <v>10.321141016793206</v>
      </c>
      <c r="AF11" s="47">
        <f t="shared" si="2"/>
        <v>-10.321141016793192</v>
      </c>
      <c r="AG11" s="47">
        <f t="shared" si="3"/>
        <v>0</v>
      </c>
      <c r="AH11" s="30"/>
      <c r="AI11" s="8">
        <f t="shared" si="4"/>
        <v>15.694742467217509</v>
      </c>
      <c r="AJ11" s="8">
        <f t="shared" si="5"/>
        <v>-15.694742467217491</v>
      </c>
      <c r="AK11" s="8">
        <f t="shared" si="6"/>
        <v>0</v>
      </c>
    </row>
    <row r="12" spans="1:37" s="27" customFormat="1" x14ac:dyDescent="0.25">
      <c r="A12" s="27" t="s">
        <v>6</v>
      </c>
      <c r="C12" s="46">
        <f>'Tav48'!C12/'Tav48'!$E12*100</f>
        <v>54.419820827673163</v>
      </c>
      <c r="D12" s="46">
        <f>'Tav48'!D12/'Tav48'!$E12*100</f>
        <v>45.580179172326844</v>
      </c>
      <c r="E12" s="46">
        <f>'Tav48'!E12/'Tav48'!$E12*100</f>
        <v>100</v>
      </c>
      <c r="F12" s="30"/>
      <c r="G12" s="46">
        <f>'Tav48'!G12/'Tav48'!$I12*100</f>
        <v>53.867977628620793</v>
      </c>
      <c r="H12" s="46">
        <f>'Tav48'!H12/'Tav48'!$I12*100</f>
        <v>46.132022371379207</v>
      </c>
      <c r="I12" s="46">
        <f>'Tav48'!I12/'Tav48'!$I12*100</f>
        <v>100</v>
      </c>
      <c r="J12" s="30"/>
      <c r="K12" s="46">
        <f>'Tav48'!K12/'Tav48'!$M12*100</f>
        <v>51.064170203234305</v>
      </c>
      <c r="L12" s="46">
        <f>'Tav48'!L12/'Tav48'!$M12*100</f>
        <v>48.935829796765688</v>
      </c>
      <c r="M12" s="46">
        <f>'Tav48'!M12/'Tav48'!$M12*100</f>
        <v>100</v>
      </c>
      <c r="N12" s="30"/>
      <c r="O12" s="52">
        <f>'Tav48'!O12/'Tav48'!$Q12*100</f>
        <v>50.3310824100177</v>
      </c>
      <c r="P12" s="52">
        <f>'Tav48'!P12/'Tav48'!$Q12*100</f>
        <v>49.6689175899823</v>
      </c>
      <c r="Q12" s="52">
        <f>'Tav48'!Q12/'Tav48'!$Q12*100</f>
        <v>100</v>
      </c>
      <c r="R12" s="28"/>
      <c r="S12" s="46">
        <f>'Tav48'!S12/'Tav48'!$U12*100</f>
        <v>45.4114051856439</v>
      </c>
      <c r="T12" s="46">
        <f>'Tav48'!T12/'Tav48'!$U12*100</f>
        <v>54.588594814356107</v>
      </c>
      <c r="U12" s="46">
        <f>'Tav48'!U12/'Tav48'!$U12*100</f>
        <v>100</v>
      </c>
      <c r="V12" s="30"/>
      <c r="W12" s="46">
        <f>'Tav48'!W12/'Tav48'!$Y12*100</f>
        <v>44.608075191723401</v>
      </c>
      <c r="X12" s="46">
        <f>'Tav48'!X12/'Tav48'!$Y12*100</f>
        <v>55.391924808276592</v>
      </c>
      <c r="Y12" s="46">
        <f>'Tav48'!Y12/'Tav48'!$Y12*100</f>
        <v>100</v>
      </c>
      <c r="Z12" s="46"/>
      <c r="AA12" s="46">
        <f>'Tav48'!AA12/'Tav48'!$AC12*100</f>
        <v>40.126122544856621</v>
      </c>
      <c r="AB12" s="46">
        <f>'Tav48'!AB12/'Tav48'!$AC12*100</f>
        <v>59.873877455143379</v>
      </c>
      <c r="AC12" s="46">
        <f>'Tav48'!AC12/'Tav48'!$AC12*100</f>
        <v>100</v>
      </c>
      <c r="AD12" s="30"/>
      <c r="AE12" s="47">
        <f t="shared" si="1"/>
        <v>-4.4819526468667803</v>
      </c>
      <c r="AF12" s="47">
        <f t="shared" si="2"/>
        <v>4.4819526468667874</v>
      </c>
      <c r="AG12" s="47">
        <f t="shared" si="3"/>
        <v>0</v>
      </c>
      <c r="AH12" s="30"/>
      <c r="AI12" s="8">
        <f t="shared" si="4"/>
        <v>-14.293698282816543</v>
      </c>
      <c r="AJ12" s="8">
        <f t="shared" si="5"/>
        <v>14.293698282816536</v>
      </c>
      <c r="AK12" s="8">
        <f t="shared" si="6"/>
        <v>0</v>
      </c>
    </row>
    <row r="13" spans="1:37" s="27" customFormat="1" x14ac:dyDescent="0.25">
      <c r="A13" s="277" t="s">
        <v>118</v>
      </c>
      <c r="C13" s="46">
        <f>'Tav48'!C13/'Tav48'!$E13*100</f>
        <v>59.752540874944756</v>
      </c>
      <c r="D13" s="46">
        <f>'Tav48'!D13/'Tav48'!$E13*100</f>
        <v>40.247459125055236</v>
      </c>
      <c r="E13" s="46">
        <f>'Tav48'!E13/'Tav48'!$E13*100</f>
        <v>100</v>
      </c>
      <c r="F13" s="30"/>
      <c r="G13" s="46">
        <f>'Tav48'!G13/'Tav48'!$I13*100</f>
        <v>57.701348509216878</v>
      </c>
      <c r="H13" s="46">
        <f>'Tav48'!H13/'Tav48'!$I13*100</f>
        <v>42.298651490783122</v>
      </c>
      <c r="I13" s="46">
        <f>'Tav48'!I13/'Tav48'!$I13*100</f>
        <v>100</v>
      </c>
      <c r="J13" s="30"/>
      <c r="K13" s="46">
        <f>'Tav48'!K13/'Tav48'!$M13*100</f>
        <v>61.143257934420483</v>
      </c>
      <c r="L13" s="46">
        <f>'Tav48'!L13/'Tav48'!$M13*100</f>
        <v>38.856742065579517</v>
      </c>
      <c r="M13" s="46">
        <f>'Tav48'!M13/'Tav48'!$M13*100</f>
        <v>100</v>
      </c>
      <c r="N13" s="30"/>
      <c r="O13" s="52">
        <f>'Tav48'!O13/'Tav48'!$Q13*100</f>
        <v>67.094430992736079</v>
      </c>
      <c r="P13" s="52">
        <f>'Tav48'!P13/'Tav48'!$Q13*100</f>
        <v>32.905569007263921</v>
      </c>
      <c r="Q13" s="52">
        <f>'Tav48'!Q13/'Tav48'!$Q13*100</f>
        <v>100</v>
      </c>
      <c r="R13" s="28"/>
      <c r="S13" s="46">
        <f>'Tav48'!S13/'Tav48'!$U13*100</f>
        <v>44.404332129963898</v>
      </c>
      <c r="T13" s="46">
        <f>'Tav48'!T13/'Tav48'!$U13*100</f>
        <v>55.595667870036102</v>
      </c>
      <c r="U13" s="46">
        <f>'Tav48'!U13/'Tav48'!$U13*100</f>
        <v>100</v>
      </c>
      <c r="V13" s="30"/>
      <c r="W13" s="46">
        <f>'Tav48'!W13/'Tav48'!$Y13*100</f>
        <v>79.332181922855497</v>
      </c>
      <c r="X13" s="46">
        <f>'Tav48'!X13/'Tav48'!$Y13*100</f>
        <v>20.667818077144499</v>
      </c>
      <c r="Y13" s="46">
        <f>'Tav48'!Y13/'Tav48'!$Y13*100</f>
        <v>100</v>
      </c>
      <c r="Z13" s="46"/>
      <c r="AA13" s="46">
        <f>'Tav48'!AA13/'Tav48'!$AC13*100</f>
        <v>77.848678213309014</v>
      </c>
      <c r="AB13" s="46">
        <f>'Tav48'!AB13/'Tav48'!$AC13*100</f>
        <v>22.151321786690975</v>
      </c>
      <c r="AC13" s="46">
        <f>'Tav48'!AC13/'Tav48'!$AC13*100</f>
        <v>100</v>
      </c>
      <c r="AD13" s="30"/>
      <c r="AE13" s="47">
        <f t="shared" si="1"/>
        <v>-1.4835037095464827</v>
      </c>
      <c r="AF13" s="47">
        <f t="shared" si="2"/>
        <v>1.4835037095464756</v>
      </c>
      <c r="AG13" s="47">
        <f t="shared" si="3"/>
        <v>0</v>
      </c>
      <c r="AH13" s="30"/>
      <c r="AI13" s="8">
        <f t="shared" si="4"/>
        <v>18.096137338364258</v>
      </c>
      <c r="AJ13" s="8">
        <f t="shared" si="5"/>
        <v>-18.096137338364262</v>
      </c>
      <c r="AK13" s="8">
        <f t="shared" si="6"/>
        <v>0</v>
      </c>
    </row>
    <row r="14" spans="1:37" s="27" customFormat="1" x14ac:dyDescent="0.25">
      <c r="A14" s="27" t="s">
        <v>3</v>
      </c>
      <c r="C14" s="46">
        <f>'Tav48'!C14/'Tav48'!$E14*100</f>
        <v>59.017412935323385</v>
      </c>
      <c r="D14" s="46">
        <f>'Tav48'!D14/'Tav48'!$E14*100</f>
        <v>40.982587064676615</v>
      </c>
      <c r="E14" s="46">
        <f>'Tav48'!E14/'Tav48'!$E14*100</f>
        <v>100</v>
      </c>
      <c r="F14" s="30"/>
      <c r="G14" s="46">
        <f>'Tav48'!G14/'Tav48'!$I14*100</f>
        <v>60.54233536247925</v>
      </c>
      <c r="H14" s="46">
        <f>'Tav48'!H14/'Tav48'!$I14*100</f>
        <v>39.45766463752075</v>
      </c>
      <c r="I14" s="46">
        <f>'Tav48'!I14/'Tav48'!$I14*100</f>
        <v>100</v>
      </c>
      <c r="J14" s="30"/>
      <c r="K14" s="46">
        <f>'Tav48'!K14/'Tav48'!$M14*100</f>
        <v>53.685258964143422</v>
      </c>
      <c r="L14" s="46">
        <f>'Tav48'!L14/'Tav48'!$M14*100</f>
        <v>46.314741035856571</v>
      </c>
      <c r="M14" s="46">
        <f>'Tav48'!M14/'Tav48'!$M14*100</f>
        <v>100</v>
      </c>
      <c r="N14" s="30"/>
      <c r="O14" s="52">
        <f>'Tav48'!O14/'Tav48'!$Q14*100</f>
        <v>68.487727632620746</v>
      </c>
      <c r="P14" s="52">
        <f>'Tav48'!P14/'Tav48'!$Q14*100</f>
        <v>31.512272367379257</v>
      </c>
      <c r="Q14" s="52">
        <f>'Tav48'!Q14/'Tav48'!$Q14*100</f>
        <v>100</v>
      </c>
      <c r="R14" s="28"/>
      <c r="S14" s="46">
        <f>'Tav48'!S14/'Tav48'!$U14*100</f>
        <v>37.721324095458044</v>
      </c>
      <c r="T14" s="46">
        <f>'Tav48'!T14/'Tav48'!$U14*100</f>
        <v>62.278675904541956</v>
      </c>
      <c r="U14" s="46">
        <f>'Tav48'!U14/'Tav48'!$U14*100</f>
        <v>100</v>
      </c>
      <c r="V14" s="30"/>
      <c r="W14" s="46">
        <f>'Tav48'!W14/'Tav48'!$Y14*100</f>
        <v>76.688453159041387</v>
      </c>
      <c r="X14" s="46">
        <f>'Tav48'!X14/'Tav48'!$Y14*100</f>
        <v>23.311546840958606</v>
      </c>
      <c r="Y14" s="46">
        <f>'Tav48'!Y14/'Tav48'!$Y14*100</f>
        <v>100</v>
      </c>
      <c r="Z14" s="46"/>
      <c r="AA14" s="46">
        <f>'Tav48'!AA14/'Tav48'!$AC14*100</f>
        <v>98.341232227488149</v>
      </c>
      <c r="AB14" s="46">
        <f>'Tav48'!AB14/'Tav48'!$AC14*100</f>
        <v>1.6587677725118484</v>
      </c>
      <c r="AC14" s="46">
        <f>'Tav48'!AC14/'Tav48'!$AC14*100</f>
        <v>100</v>
      </c>
      <c r="AD14" s="30"/>
      <c r="AE14" s="47">
        <f t="shared" si="1"/>
        <v>21.652779068446762</v>
      </c>
      <c r="AF14" s="47">
        <f t="shared" si="2"/>
        <v>-21.652779068446758</v>
      </c>
      <c r="AG14" s="47">
        <f t="shared" si="3"/>
        <v>0</v>
      </c>
      <c r="AH14" s="30"/>
      <c r="AI14" s="8">
        <f t="shared" si="4"/>
        <v>39.323819292164764</v>
      </c>
      <c r="AJ14" s="8">
        <f t="shared" si="5"/>
        <v>-39.323819292164764</v>
      </c>
      <c r="AK14" s="8">
        <f t="shared" si="6"/>
        <v>0</v>
      </c>
    </row>
    <row r="15" spans="1:37" s="27" customFormat="1" x14ac:dyDescent="0.25">
      <c r="A15" s="27" t="s">
        <v>4</v>
      </c>
      <c r="C15" s="46">
        <f>'Tav48'!C15/'Tav48'!$E15*100</f>
        <v>60.049382716049379</v>
      </c>
      <c r="D15" s="46">
        <f>'Tav48'!D15/'Tav48'!$E15*100</f>
        <v>39.950617283950621</v>
      </c>
      <c r="E15" s="46">
        <f>'Tav48'!E15/'Tav48'!$E15*100</f>
        <v>100</v>
      </c>
      <c r="F15" s="30"/>
      <c r="G15" s="46">
        <f>'Tav48'!G15/'Tav48'!$I15*100</f>
        <v>56.874303010992513</v>
      </c>
      <c r="H15" s="46">
        <f>'Tav48'!H15/'Tav48'!$I15*100</f>
        <v>43.125696989007487</v>
      </c>
      <c r="I15" s="46">
        <f>'Tav48'!I15/'Tav48'!$I15*100</f>
        <v>100</v>
      </c>
      <c r="J15" s="30"/>
      <c r="K15" s="46">
        <f>'Tav48'!K15/'Tav48'!$M15*100</f>
        <v>65.196211096075771</v>
      </c>
      <c r="L15" s="46">
        <f>'Tav48'!L15/'Tav48'!$M15*100</f>
        <v>34.803788903924222</v>
      </c>
      <c r="M15" s="46">
        <f>'Tav48'!M15/'Tav48'!$M15*100</f>
        <v>100</v>
      </c>
      <c r="N15" s="30"/>
      <c r="O15" s="52">
        <f>'Tav48'!O15/'Tav48'!$Q15*100</f>
        <v>66.492146596858632</v>
      </c>
      <c r="P15" s="52">
        <f>'Tav48'!P15/'Tav48'!$Q15*100</f>
        <v>33.507853403141361</v>
      </c>
      <c r="Q15" s="52">
        <f>'Tav48'!Q15/'Tav48'!$Q15*100</f>
        <v>100</v>
      </c>
      <c r="R15" s="28"/>
      <c r="S15" s="46">
        <f>'Tav48'!S15/'Tav48'!$U15*100</f>
        <v>50.30591434398368</v>
      </c>
      <c r="T15" s="46">
        <f>'Tav48'!T15/'Tav48'!$U15*100</f>
        <v>49.69408565601632</v>
      </c>
      <c r="U15" s="46">
        <f>'Tav48'!U15/'Tav48'!$U15*100</f>
        <v>100</v>
      </c>
      <c r="V15" s="30"/>
      <c r="W15" s="46">
        <f>'Tav48'!W15/'Tav48'!$Y15*100</f>
        <v>80.281690140845072</v>
      </c>
      <c r="X15" s="46">
        <f>'Tav48'!X15/'Tav48'!$Y15*100</f>
        <v>19.718309859154928</v>
      </c>
      <c r="Y15" s="46">
        <f>'Tav48'!Y15/'Tav48'!$Y15*100</f>
        <v>100</v>
      </c>
      <c r="Z15" s="46"/>
      <c r="AA15" s="46">
        <f>'Tav48'!AA15/'Tav48'!$AC15*100</f>
        <v>65.133531157270028</v>
      </c>
      <c r="AB15" s="46">
        <f>'Tav48'!AB15/'Tav48'!$AC15*100</f>
        <v>34.866468842729972</v>
      </c>
      <c r="AC15" s="46">
        <f>'Tav48'!AC15/'Tav48'!$AC15*100</f>
        <v>100</v>
      </c>
      <c r="AD15" s="30"/>
      <c r="AE15" s="47">
        <f t="shared" si="1"/>
        <v>-15.148158983575044</v>
      </c>
      <c r="AF15" s="47">
        <f t="shared" si="2"/>
        <v>15.148158983575044</v>
      </c>
      <c r="AG15" s="47">
        <f t="shared" si="3"/>
        <v>0</v>
      </c>
      <c r="AH15" s="30"/>
      <c r="AI15" s="8">
        <f t="shared" si="4"/>
        <v>5.0841484412206484</v>
      </c>
      <c r="AJ15" s="8">
        <f t="shared" si="5"/>
        <v>-5.0841484412206484</v>
      </c>
      <c r="AK15" s="8">
        <f t="shared" si="6"/>
        <v>0</v>
      </c>
    </row>
    <row r="16" spans="1:37" s="27" customFormat="1" x14ac:dyDescent="0.25">
      <c r="A16" s="27" t="s">
        <v>7</v>
      </c>
      <c r="C16" s="46">
        <f>'Tav48'!C16/'Tav48'!$E16*100</f>
        <v>60.833232212919143</v>
      </c>
      <c r="D16" s="46">
        <f>'Tav48'!D16/'Tav48'!$E16*100</f>
        <v>39.166767787080857</v>
      </c>
      <c r="E16" s="46">
        <f>'Tav48'!E16/'Tav48'!$E16*100</f>
        <v>100</v>
      </c>
      <c r="F16" s="30"/>
      <c r="G16" s="46">
        <f>'Tav48'!G16/'Tav48'!$I16*100</f>
        <v>61.300323977844094</v>
      </c>
      <c r="H16" s="46">
        <f>'Tav48'!H16/'Tav48'!$I16*100</f>
        <v>38.699676022155906</v>
      </c>
      <c r="I16" s="46">
        <f>'Tav48'!I16/'Tav48'!$I16*100</f>
        <v>100</v>
      </c>
      <c r="J16" s="30"/>
      <c r="K16" s="46">
        <f>'Tav48'!K16/'Tav48'!$M16*100</f>
        <v>60.438236577913571</v>
      </c>
      <c r="L16" s="46">
        <f>'Tav48'!L16/'Tav48'!$M16*100</f>
        <v>39.561763422086429</v>
      </c>
      <c r="M16" s="46">
        <f>'Tav48'!M16/'Tav48'!$M16*100</f>
        <v>100</v>
      </c>
      <c r="N16" s="30"/>
      <c r="O16" s="52">
        <f>'Tav48'!O16/'Tav48'!$Q16*100</f>
        <v>56.546023235031271</v>
      </c>
      <c r="P16" s="52">
        <f>'Tav48'!P16/'Tav48'!$Q16*100</f>
        <v>43.453976764968722</v>
      </c>
      <c r="Q16" s="52">
        <f>'Tav48'!Q16/'Tav48'!$Q16*100</f>
        <v>100</v>
      </c>
      <c r="R16" s="28"/>
      <c r="S16" s="46">
        <f>'Tav48'!S16/'Tav48'!$U16*100</f>
        <v>62.886935038511851</v>
      </c>
      <c r="T16" s="46">
        <f>'Tav48'!T16/'Tav48'!$U16*100</f>
        <v>37.113064961488156</v>
      </c>
      <c r="U16" s="46">
        <f>'Tav48'!U16/'Tav48'!$U16*100</f>
        <v>100</v>
      </c>
      <c r="V16" s="30"/>
      <c r="W16" s="46">
        <f>'Tav48'!W16/'Tav48'!$Y16*100</f>
        <v>68.866652164455076</v>
      </c>
      <c r="X16" s="46">
        <f>'Tav48'!X16/'Tav48'!$Y16*100</f>
        <v>31.133347835544921</v>
      </c>
      <c r="Y16" s="46">
        <f>'Tav48'!Y16/'Tav48'!$Y16*100</f>
        <v>100</v>
      </c>
      <c r="Z16" s="46"/>
      <c r="AA16" s="46">
        <f>'Tav48'!AA16/'Tav48'!$AC16*100</f>
        <v>71.074282332050899</v>
      </c>
      <c r="AB16" s="46">
        <f>'Tav48'!AB16/'Tav48'!$AC16*100</f>
        <v>28.925717667949097</v>
      </c>
      <c r="AC16" s="46">
        <f>'Tav48'!AC16/'Tav48'!$AC16*100</f>
        <v>100</v>
      </c>
      <c r="AD16" s="30"/>
      <c r="AE16" s="47">
        <f t="shared" si="1"/>
        <v>2.2076301675958234</v>
      </c>
      <c r="AF16" s="47">
        <f t="shared" si="2"/>
        <v>-2.2076301675958234</v>
      </c>
      <c r="AG16" s="47">
        <f t="shared" si="3"/>
        <v>0</v>
      </c>
      <c r="AH16" s="30"/>
      <c r="AI16" s="8">
        <f t="shared" si="4"/>
        <v>10.241050119131756</v>
      </c>
      <c r="AJ16" s="8">
        <f t="shared" si="5"/>
        <v>-10.24105011913176</v>
      </c>
      <c r="AK16" s="8">
        <f t="shared" si="6"/>
        <v>0</v>
      </c>
    </row>
    <row r="17" spans="1:37" s="27" customFormat="1" x14ac:dyDescent="0.25">
      <c r="A17" s="277" t="s">
        <v>50</v>
      </c>
      <c r="C17" s="46">
        <f>'Tav48'!C17/'Tav48'!$E17*100</f>
        <v>69.447877020414211</v>
      </c>
      <c r="D17" s="46">
        <f>'Tav48'!D17/'Tav48'!$E17*100</f>
        <v>30.552122979585782</v>
      </c>
      <c r="E17" s="46">
        <f>'Tav48'!E17/'Tav48'!$E17*100</f>
        <v>100</v>
      </c>
      <c r="F17" s="30"/>
      <c r="G17" s="46">
        <f>'Tav48'!G17/'Tav48'!$I17*100</f>
        <v>61.949661030156619</v>
      </c>
      <c r="H17" s="46">
        <f>'Tav48'!H17/'Tav48'!$I17*100</f>
        <v>38.050338969843374</v>
      </c>
      <c r="I17" s="46">
        <f>'Tav48'!I17/'Tav48'!$I17*100</f>
        <v>100</v>
      </c>
      <c r="J17" s="30"/>
      <c r="K17" s="46">
        <f>'Tav48'!K17/'Tav48'!$M17*100</f>
        <v>73.219956971621755</v>
      </c>
      <c r="L17" s="46">
        <f>'Tav48'!L17/'Tav48'!$M17*100</f>
        <v>26.780043028378241</v>
      </c>
      <c r="M17" s="46">
        <f>'Tav48'!M17/'Tav48'!$M17*100</f>
        <v>100</v>
      </c>
      <c r="N17" s="30"/>
      <c r="O17" s="52">
        <f>'Tav48'!O17/'Tav48'!$Q17*100</f>
        <v>72.521246458923514</v>
      </c>
      <c r="P17" s="52">
        <f>'Tav48'!P17/'Tav48'!$Q17*100</f>
        <v>27.47875354107649</v>
      </c>
      <c r="Q17" s="52">
        <f>'Tav48'!Q17/'Tav48'!$Q17*100</f>
        <v>100</v>
      </c>
      <c r="R17" s="28"/>
      <c r="S17" s="46">
        <f>'Tav48'!S17/'Tav48'!$U17*100</f>
        <v>56.697247706422019</v>
      </c>
      <c r="T17" s="46">
        <f>'Tav48'!T17/'Tav48'!$U17*100</f>
        <v>43.302752293577981</v>
      </c>
      <c r="U17" s="46">
        <f>'Tav48'!U17/'Tav48'!$U17*100</f>
        <v>100</v>
      </c>
      <c r="V17" s="30"/>
      <c r="W17" s="46">
        <f>'Tav48'!W17/'Tav48'!$Y17*100</f>
        <v>82.995594713656388</v>
      </c>
      <c r="X17" s="46">
        <f>'Tav48'!X17/'Tav48'!$Y17*100</f>
        <v>17.004405286343612</v>
      </c>
      <c r="Y17" s="46">
        <f>'Tav48'!Y17/'Tav48'!$Y17*100</f>
        <v>100</v>
      </c>
      <c r="Z17" s="46"/>
      <c r="AA17" s="46">
        <f>'Tav48'!AA17/'Tav48'!$AC17*100</f>
        <v>83.353057199211051</v>
      </c>
      <c r="AB17" s="46">
        <f>'Tav48'!AB17/'Tav48'!$AC17*100</f>
        <v>16.646942800788956</v>
      </c>
      <c r="AC17" s="46">
        <f>'Tav48'!AC17/'Tav48'!$AC17*100</f>
        <v>100</v>
      </c>
      <c r="AD17" s="30"/>
      <c r="AE17" s="47">
        <f t="shared" si="1"/>
        <v>0.35746248555466309</v>
      </c>
      <c r="AF17" s="47">
        <f t="shared" si="2"/>
        <v>-0.35746248555465598</v>
      </c>
      <c r="AG17" s="47">
        <f t="shared" si="3"/>
        <v>0</v>
      </c>
      <c r="AH17" s="30"/>
      <c r="AI17" s="8">
        <f t="shared" si="4"/>
        <v>13.90518017879684</v>
      </c>
      <c r="AJ17" s="8">
        <f t="shared" si="5"/>
        <v>-13.905180178796826</v>
      </c>
      <c r="AK17" s="8">
        <f t="shared" si="6"/>
        <v>0</v>
      </c>
    </row>
    <row r="18" spans="1:37" s="27" customFormat="1" x14ac:dyDescent="0.25">
      <c r="A18" s="277" t="s">
        <v>8</v>
      </c>
      <c r="C18" s="46">
        <f>'Tav48'!C18/'Tav48'!$E18*100</f>
        <v>64.214793358815101</v>
      </c>
      <c r="D18" s="46">
        <f>'Tav48'!D18/'Tav48'!$E18*100</f>
        <v>35.785206641184899</v>
      </c>
      <c r="E18" s="46">
        <f>'Tav48'!E18/'Tav48'!$E18*100</f>
        <v>100</v>
      </c>
      <c r="F18" s="30"/>
      <c r="G18" s="46">
        <f>'Tav48'!G18/'Tav48'!$I18*100</f>
        <v>59.125917197793363</v>
      </c>
      <c r="H18" s="46">
        <f>'Tav48'!H18/'Tav48'!$I18*100</f>
        <v>40.87408280220663</v>
      </c>
      <c r="I18" s="46">
        <f>'Tav48'!I18/'Tav48'!$I18*100</f>
        <v>100</v>
      </c>
      <c r="J18" s="30"/>
      <c r="K18" s="46">
        <f>'Tav48'!K18/'Tav48'!$M18*100</f>
        <v>58.365745983293124</v>
      </c>
      <c r="L18" s="46">
        <f>'Tav48'!L18/'Tav48'!$M18*100</f>
        <v>41.634254016706876</v>
      </c>
      <c r="M18" s="46">
        <f>'Tav48'!M18/'Tav48'!$M18*100</f>
        <v>100</v>
      </c>
      <c r="N18" s="30"/>
      <c r="O18" s="52">
        <f>'Tav48'!O18/'Tav48'!$Q18*100</f>
        <v>61.524152875524962</v>
      </c>
      <c r="P18" s="52">
        <f>'Tav48'!P18/'Tav48'!$Q18*100</f>
        <v>38.475847124475045</v>
      </c>
      <c r="Q18" s="52">
        <f>'Tav48'!Q18/'Tav48'!$Q18*100</f>
        <v>100</v>
      </c>
      <c r="R18" s="28"/>
      <c r="S18" s="46">
        <f>'Tav48'!S18/'Tav48'!$U18*100</f>
        <v>62.003512215278135</v>
      </c>
      <c r="T18" s="46">
        <f>'Tav48'!T18/'Tav48'!$U18*100</f>
        <v>37.996487784721865</v>
      </c>
      <c r="U18" s="46">
        <f>'Tav48'!U18/'Tav48'!$U18*100</f>
        <v>100</v>
      </c>
      <c r="V18" s="30"/>
      <c r="W18" s="46">
        <f>'Tav48'!W18/'Tav48'!$Y18*100</f>
        <v>70.511685211565862</v>
      </c>
      <c r="X18" s="46">
        <f>'Tav48'!X18/'Tav48'!$Y18*100</f>
        <v>29.488314788434145</v>
      </c>
      <c r="Y18" s="46">
        <f>'Tav48'!Y18/'Tav48'!$Y18*100</f>
        <v>100</v>
      </c>
      <c r="Z18" s="46"/>
      <c r="AA18" s="46">
        <f>'Tav48'!AA18/'Tav48'!$AC18*100</f>
        <v>75.639451059966888</v>
      </c>
      <c r="AB18" s="46">
        <f>'Tav48'!AB18/'Tav48'!$AC18*100</f>
        <v>24.360548940033109</v>
      </c>
      <c r="AC18" s="46">
        <f>'Tav48'!AC18/'Tav48'!$AC18*100</f>
        <v>100</v>
      </c>
      <c r="AD18" s="30"/>
      <c r="AE18" s="47">
        <f t="shared" si="1"/>
        <v>5.127765848401026</v>
      </c>
      <c r="AF18" s="47">
        <f t="shared" si="2"/>
        <v>-5.1277658484010367</v>
      </c>
      <c r="AG18" s="47">
        <f t="shared" si="3"/>
        <v>0</v>
      </c>
      <c r="AH18" s="30"/>
      <c r="AI18" s="8">
        <f t="shared" si="4"/>
        <v>11.424657701151787</v>
      </c>
      <c r="AJ18" s="8">
        <f t="shared" si="5"/>
        <v>-11.424657701151791</v>
      </c>
      <c r="AK18" s="8">
        <f t="shared" si="6"/>
        <v>0</v>
      </c>
    </row>
    <row r="19" spans="1:37" s="27" customFormat="1" x14ac:dyDescent="0.25">
      <c r="A19" s="27" t="s">
        <v>9</v>
      </c>
      <c r="C19" s="46">
        <f>'Tav48'!C19/'Tav48'!$E19*100</f>
        <v>72.451821571357982</v>
      </c>
      <c r="D19" s="46">
        <f>'Tav48'!D19/'Tav48'!$E19*100</f>
        <v>27.548178428642018</v>
      </c>
      <c r="E19" s="46">
        <f>'Tav48'!E19/'Tav48'!$E19*100</f>
        <v>100</v>
      </c>
      <c r="F19" s="30"/>
      <c r="G19" s="46">
        <f>'Tav48'!G19/'Tav48'!$I19*100</f>
        <v>70.196475889270147</v>
      </c>
      <c r="H19" s="46">
        <f>'Tav48'!H19/'Tav48'!$I19*100</f>
        <v>29.803524110729857</v>
      </c>
      <c r="I19" s="46">
        <f>'Tav48'!I19/'Tav48'!$I19*100</f>
        <v>100</v>
      </c>
      <c r="J19" s="30"/>
      <c r="K19" s="46">
        <f>'Tav48'!K19/'Tav48'!$M19*100</f>
        <v>64.494301994301992</v>
      </c>
      <c r="L19" s="46">
        <f>'Tav48'!L19/'Tav48'!$M19*100</f>
        <v>35.505698005698008</v>
      </c>
      <c r="M19" s="46">
        <f>'Tav48'!M19/'Tav48'!$M19*100</f>
        <v>100</v>
      </c>
      <c r="N19" s="30"/>
      <c r="O19" s="52">
        <f>'Tav48'!O19/'Tav48'!$Q19*100</f>
        <v>69.639567169214004</v>
      </c>
      <c r="P19" s="52">
        <f>'Tav48'!P19/'Tav48'!$Q19*100</f>
        <v>30.360432830785999</v>
      </c>
      <c r="Q19" s="52">
        <f>'Tav48'!Q19/'Tav48'!$Q19*100</f>
        <v>100</v>
      </c>
      <c r="R19" s="28"/>
      <c r="S19" s="46">
        <f>'Tav48'!S19/'Tav48'!$U19*100</f>
        <v>62.384563184138322</v>
      </c>
      <c r="T19" s="46">
        <f>'Tav48'!T19/'Tav48'!$U19*100</f>
        <v>37.615436815861678</v>
      </c>
      <c r="U19" s="46">
        <f>'Tav48'!U19/'Tav48'!$U19*100</f>
        <v>100</v>
      </c>
      <c r="V19" s="30"/>
      <c r="W19" s="46">
        <f>'Tav48'!W19/'Tav48'!$Y19*100</f>
        <v>76.112895823772377</v>
      </c>
      <c r="X19" s="46">
        <f>'Tav48'!X19/'Tav48'!$Y19*100</f>
        <v>23.887104176227627</v>
      </c>
      <c r="Y19" s="46">
        <f>'Tav48'!Y19/'Tav48'!$Y19*100</f>
        <v>100</v>
      </c>
      <c r="Z19" s="46"/>
      <c r="AA19" s="46">
        <f>'Tav48'!AA19/'Tav48'!$AC19*100</f>
        <v>86.452247037623536</v>
      </c>
      <c r="AB19" s="46">
        <f>'Tav48'!AB19/'Tav48'!$AC19*100</f>
        <v>13.547752962376453</v>
      </c>
      <c r="AC19" s="46">
        <f>'Tav48'!AC19/'Tav48'!$AC19*100</f>
        <v>100</v>
      </c>
      <c r="AD19" s="30"/>
      <c r="AE19" s="47">
        <f t="shared" si="1"/>
        <v>10.33935121385116</v>
      </c>
      <c r="AF19" s="47">
        <f t="shared" si="2"/>
        <v>-10.339351213851174</v>
      </c>
      <c r="AG19" s="47">
        <f t="shared" si="3"/>
        <v>0</v>
      </c>
      <c r="AH19" s="30"/>
      <c r="AI19" s="8">
        <f t="shared" si="4"/>
        <v>14.000425466265554</v>
      </c>
      <c r="AJ19" s="8">
        <f t="shared" si="5"/>
        <v>-14.000425466265565</v>
      </c>
      <c r="AK19" s="8">
        <f t="shared" si="6"/>
        <v>0</v>
      </c>
    </row>
    <row r="20" spans="1:37" s="27" customFormat="1" x14ac:dyDescent="0.25">
      <c r="A20" s="27" t="s">
        <v>10</v>
      </c>
      <c r="C20" s="46">
        <f>'Tav48'!C20/'Tav48'!$E20*100</f>
        <v>70.196988308084258</v>
      </c>
      <c r="D20" s="46">
        <f>'Tav48'!D20/'Tav48'!$E20*100</f>
        <v>29.803011691915742</v>
      </c>
      <c r="E20" s="46">
        <f>'Tav48'!E20/'Tav48'!$E20*100</f>
        <v>100</v>
      </c>
      <c r="F20" s="30"/>
      <c r="G20" s="46">
        <f>'Tav48'!G20/'Tav48'!$I20*100</f>
        <v>68.14943643600121</v>
      </c>
      <c r="H20" s="46">
        <f>'Tav48'!H20/'Tav48'!$I20*100</f>
        <v>31.850563563998797</v>
      </c>
      <c r="I20" s="46">
        <f>'Tav48'!I20/'Tav48'!$I20*100</f>
        <v>100</v>
      </c>
      <c r="J20" s="30"/>
      <c r="K20" s="46">
        <f>'Tav48'!K20/'Tav48'!$M20*100</f>
        <v>72.262657387239017</v>
      </c>
      <c r="L20" s="46">
        <f>'Tav48'!L20/'Tav48'!$M20*100</f>
        <v>27.737342612760983</v>
      </c>
      <c r="M20" s="46">
        <f>'Tav48'!M20/'Tav48'!$M20*100</f>
        <v>100</v>
      </c>
      <c r="N20" s="30"/>
      <c r="O20" s="52">
        <f>'Tav48'!O20/'Tav48'!$Q20*100</f>
        <v>74.813180556544026</v>
      </c>
      <c r="P20" s="52">
        <f>'Tav48'!P20/'Tav48'!$Q20*100</f>
        <v>25.186819443455981</v>
      </c>
      <c r="Q20" s="52">
        <f>'Tav48'!Q20/'Tav48'!$Q20*100</f>
        <v>100</v>
      </c>
      <c r="R20" s="28"/>
      <c r="S20" s="46">
        <f>'Tav48'!S20/'Tav48'!$U20*100</f>
        <v>69.408945686900964</v>
      </c>
      <c r="T20" s="46">
        <f>'Tav48'!T20/'Tav48'!$U20*100</f>
        <v>30.591054313099043</v>
      </c>
      <c r="U20" s="46">
        <f>'Tav48'!U20/'Tav48'!$U20*100</f>
        <v>100</v>
      </c>
      <c r="V20" s="30"/>
      <c r="W20" s="46">
        <f>'Tav48'!W20/'Tav48'!$Y20*100</f>
        <v>87.010078387458009</v>
      </c>
      <c r="X20" s="46">
        <f>'Tav48'!X20/'Tav48'!$Y20*100</f>
        <v>12.989921612541993</v>
      </c>
      <c r="Y20" s="46">
        <f>'Tav48'!Y20/'Tav48'!$Y20*100</f>
        <v>100</v>
      </c>
      <c r="Z20" s="46"/>
      <c r="AA20" s="46">
        <f>'Tav48'!AA20/'Tav48'!$AC20*100</f>
        <v>96.310870634530261</v>
      </c>
      <c r="AB20" s="46">
        <f>'Tav48'!AB20/'Tav48'!$AC20*100</f>
        <v>3.689129365469749</v>
      </c>
      <c r="AC20" s="46">
        <f>'Tav48'!AC20/'Tav48'!$AC20*100</f>
        <v>100</v>
      </c>
      <c r="AD20" s="30"/>
      <c r="AE20" s="47">
        <f t="shared" si="1"/>
        <v>9.3007922470722519</v>
      </c>
      <c r="AF20" s="47">
        <f t="shared" si="2"/>
        <v>-9.3007922470722448</v>
      </c>
      <c r="AG20" s="47">
        <f t="shared" si="3"/>
        <v>0</v>
      </c>
      <c r="AH20" s="30"/>
      <c r="AI20" s="8">
        <f t="shared" si="4"/>
        <v>26.113882326446003</v>
      </c>
      <c r="AJ20" s="8">
        <f t="shared" si="5"/>
        <v>-26.113882326445992</v>
      </c>
      <c r="AK20" s="8">
        <f t="shared" si="6"/>
        <v>0</v>
      </c>
    </row>
    <row r="21" spans="1:37" s="27" customFormat="1" x14ac:dyDescent="0.25">
      <c r="A21" s="27" t="s">
        <v>11</v>
      </c>
      <c r="C21" s="46">
        <f>'Tav48'!C21/'Tav48'!$E21*100</f>
        <v>69.334797830713256</v>
      </c>
      <c r="D21" s="46">
        <f>'Tav48'!D21/'Tav48'!$E21*100</f>
        <v>30.665202169286744</v>
      </c>
      <c r="E21" s="46">
        <f>'Tav48'!E21/'Tav48'!$E21*100</f>
        <v>100</v>
      </c>
      <c r="F21" s="30"/>
      <c r="G21" s="46">
        <f>'Tav48'!G21/'Tav48'!$I21*100</f>
        <v>69.857342657342656</v>
      </c>
      <c r="H21" s="46">
        <f>'Tav48'!H21/'Tav48'!$I21*100</f>
        <v>30.142657342657341</v>
      </c>
      <c r="I21" s="46">
        <f>'Tav48'!I21/'Tav48'!$I21*100</f>
        <v>100</v>
      </c>
      <c r="J21" s="30"/>
      <c r="K21" s="46">
        <f>'Tav48'!K21/'Tav48'!$M21*100</f>
        <v>77.393460984585843</v>
      </c>
      <c r="L21" s="46">
        <f>'Tav48'!L21/'Tav48'!$M21*100</f>
        <v>22.606539015414157</v>
      </c>
      <c r="M21" s="46">
        <f>'Tav48'!M21/'Tav48'!$M21*100</f>
        <v>100</v>
      </c>
      <c r="N21" s="30"/>
      <c r="O21" s="52">
        <f>'Tav48'!O21/'Tav48'!$Q21*100</f>
        <v>74.660264929052161</v>
      </c>
      <c r="P21" s="52">
        <f>'Tav48'!P21/'Tav48'!$Q21*100</f>
        <v>25.339735070947828</v>
      </c>
      <c r="Q21" s="52">
        <f>'Tav48'!Q21/'Tav48'!$Q21*100</f>
        <v>100</v>
      </c>
      <c r="R21" s="28"/>
      <c r="S21" s="46">
        <f>'Tav48'!S21/'Tav48'!$U21*100</f>
        <v>78.066450162378217</v>
      </c>
      <c r="T21" s="46">
        <f>'Tav48'!T21/'Tav48'!$U21*100</f>
        <v>21.933549837621783</v>
      </c>
      <c r="U21" s="46">
        <f>'Tav48'!U21/'Tav48'!$U21*100</f>
        <v>100</v>
      </c>
      <c r="V21" s="30"/>
      <c r="W21" s="46">
        <f>'Tav48'!W21/'Tav48'!$Y21*100</f>
        <v>86.837054247903836</v>
      </c>
      <c r="X21" s="46">
        <f>'Tav48'!X21/'Tav48'!$Y21*100</f>
        <v>13.162945752096173</v>
      </c>
      <c r="Y21" s="46">
        <f>'Tav48'!Y21/'Tav48'!$Y21*100</f>
        <v>100</v>
      </c>
      <c r="Z21" s="46"/>
      <c r="AA21" s="46">
        <f>'Tav48'!AA21/'Tav48'!$AC21*100</f>
        <v>93.861115332016411</v>
      </c>
      <c r="AB21" s="46">
        <f>'Tav48'!AB21/'Tav48'!$AC21*100</f>
        <v>6.1388846679835893</v>
      </c>
      <c r="AC21" s="46">
        <f>'Tav48'!AC21/'Tav48'!$AC21*100</f>
        <v>100</v>
      </c>
      <c r="AD21" s="30"/>
      <c r="AE21" s="47">
        <f t="shared" si="1"/>
        <v>7.0240610841125743</v>
      </c>
      <c r="AF21" s="47">
        <f t="shared" si="2"/>
        <v>-7.0240610841125832</v>
      </c>
      <c r="AG21" s="47">
        <f t="shared" si="3"/>
        <v>0</v>
      </c>
      <c r="AH21" s="30"/>
      <c r="AI21" s="8">
        <f t="shared" si="4"/>
        <v>24.526317501303154</v>
      </c>
      <c r="AJ21" s="8">
        <f t="shared" si="5"/>
        <v>-24.526317501303154</v>
      </c>
      <c r="AK21" s="8">
        <f t="shared" si="6"/>
        <v>0</v>
      </c>
    </row>
    <row r="22" spans="1:37" s="27" customFormat="1" x14ac:dyDescent="0.25">
      <c r="A22" s="27" t="s">
        <v>12</v>
      </c>
      <c r="C22" s="46">
        <f>'Tav48'!C22/'Tav48'!$E22*100</f>
        <v>46.707705696405036</v>
      </c>
      <c r="D22" s="46">
        <f>'Tav48'!D22/'Tav48'!$E22*100</f>
        <v>53.292294303594964</v>
      </c>
      <c r="E22" s="46">
        <f>'Tav48'!E22/'Tav48'!$E22*100</f>
        <v>100</v>
      </c>
      <c r="F22" s="30"/>
      <c r="G22" s="46">
        <f>'Tav48'!G22/'Tav48'!$I22*100</f>
        <v>50.726490353046373</v>
      </c>
      <c r="H22" s="46">
        <f>'Tav48'!H22/'Tav48'!$I22*100</f>
        <v>49.273509646953627</v>
      </c>
      <c r="I22" s="46">
        <f>'Tav48'!I22/'Tav48'!$I22*100</f>
        <v>100</v>
      </c>
      <c r="J22" s="30"/>
      <c r="K22" s="46">
        <f>'Tav48'!K22/'Tav48'!$M22*100</f>
        <v>53.463149506548703</v>
      </c>
      <c r="L22" s="46">
        <f>'Tav48'!L22/'Tav48'!$M22*100</f>
        <v>46.536850493451297</v>
      </c>
      <c r="M22" s="46">
        <f>'Tav48'!M22/'Tav48'!$M22*100</f>
        <v>100</v>
      </c>
      <c r="N22" s="30"/>
      <c r="O22" s="52">
        <f>'Tav48'!O22/'Tav48'!$Q22*100</f>
        <v>52.810080372125888</v>
      </c>
      <c r="P22" s="52">
        <f>'Tav48'!P22/'Tav48'!$Q22*100</f>
        <v>47.189919627874112</v>
      </c>
      <c r="Q22" s="52">
        <f>'Tav48'!Q22/'Tav48'!$Q22*100</f>
        <v>100</v>
      </c>
      <c r="R22" s="28"/>
      <c r="S22" s="46">
        <f>'Tav48'!S22/'Tav48'!$U22*100</f>
        <v>46.323858157862134</v>
      </c>
      <c r="T22" s="46">
        <f>'Tav48'!T22/'Tav48'!$U22*100</f>
        <v>53.676141842137866</v>
      </c>
      <c r="U22" s="46">
        <f>'Tav48'!U22/'Tav48'!$U22*100</f>
        <v>100</v>
      </c>
      <c r="V22" s="30"/>
      <c r="W22" s="46">
        <f>'Tav48'!W22/'Tav48'!$Y22*100</f>
        <v>45.02931206121373</v>
      </c>
      <c r="X22" s="46">
        <f>'Tav48'!X22/'Tav48'!$Y22*100</f>
        <v>54.97068793878627</v>
      </c>
      <c r="Y22" s="46">
        <f>'Tav48'!Y22/'Tav48'!$Y22*100</f>
        <v>100</v>
      </c>
      <c r="Z22" s="46"/>
      <c r="AA22" s="46">
        <f>'Tav48'!AA22/'Tav48'!$AC22*100</f>
        <v>40.371269562619055</v>
      </c>
      <c r="AB22" s="46">
        <f>'Tav48'!AB22/'Tav48'!$AC22*100</f>
        <v>59.628730437380938</v>
      </c>
      <c r="AC22" s="46">
        <f>'Tav48'!AC22/'Tav48'!$AC22*100</f>
        <v>100</v>
      </c>
      <c r="AD22" s="30"/>
      <c r="AE22" s="47">
        <f t="shared" si="1"/>
        <v>-4.6580424985946749</v>
      </c>
      <c r="AF22" s="47">
        <f t="shared" si="2"/>
        <v>4.6580424985946678</v>
      </c>
      <c r="AG22" s="47">
        <f t="shared" si="3"/>
        <v>0</v>
      </c>
      <c r="AH22" s="30"/>
      <c r="AI22" s="8">
        <f t="shared" si="4"/>
        <v>-6.3364361337859805</v>
      </c>
      <c r="AJ22" s="8">
        <f t="shared" si="5"/>
        <v>6.3364361337859734</v>
      </c>
      <c r="AK22" s="8">
        <f t="shared" si="6"/>
        <v>0</v>
      </c>
    </row>
    <row r="23" spans="1:37" s="27" customFormat="1" x14ac:dyDescent="0.25">
      <c r="A23" s="27" t="s">
        <v>13</v>
      </c>
      <c r="C23" s="46">
        <f>'Tav48'!C23/'Tav48'!$E23*100</f>
        <v>61.360679100316005</v>
      </c>
      <c r="D23" s="46">
        <f>'Tav48'!D23/'Tav48'!$E23*100</f>
        <v>38.639320899683995</v>
      </c>
      <c r="E23" s="46">
        <f>'Tav48'!E23/'Tav48'!$E23*100</f>
        <v>100</v>
      </c>
      <c r="F23" s="30"/>
      <c r="G23" s="46">
        <f>'Tav48'!G23/'Tav48'!$I23*100</f>
        <v>60.581921016469842</v>
      </c>
      <c r="H23" s="46">
        <f>'Tav48'!H23/'Tav48'!$I23*100</f>
        <v>39.418078983530165</v>
      </c>
      <c r="I23" s="46">
        <f>'Tav48'!I23/'Tav48'!$I23*100</f>
        <v>100</v>
      </c>
      <c r="J23" s="30"/>
      <c r="K23" s="46">
        <f>'Tav48'!K23/'Tav48'!$M23*100</f>
        <v>66.396302110587825</v>
      </c>
      <c r="L23" s="46">
        <f>'Tav48'!L23/'Tav48'!$M23*100</f>
        <v>33.603697889412175</v>
      </c>
      <c r="M23" s="46">
        <f>'Tav48'!M23/'Tav48'!$M23*100</f>
        <v>100</v>
      </c>
      <c r="N23" s="30"/>
      <c r="O23" s="52">
        <f>'Tav48'!O23/'Tav48'!$Q23*100</f>
        <v>57.03069829269306</v>
      </c>
      <c r="P23" s="52">
        <f>'Tav48'!P23/'Tav48'!$Q23*100</f>
        <v>42.96930170730694</v>
      </c>
      <c r="Q23" s="52">
        <f>'Tav48'!Q23/'Tav48'!$Q23*100</f>
        <v>100</v>
      </c>
      <c r="R23" s="28"/>
      <c r="S23" s="46">
        <f>'Tav48'!S23/'Tav48'!$U23*100</f>
        <v>53.297546012269933</v>
      </c>
      <c r="T23" s="46">
        <f>'Tav48'!T23/'Tav48'!$U23*100</f>
        <v>46.702453987730067</v>
      </c>
      <c r="U23" s="46">
        <f>'Tav48'!U23/'Tav48'!$U23*100</f>
        <v>100</v>
      </c>
      <c r="V23" s="30"/>
      <c r="W23" s="46">
        <f>'Tav48'!W23/'Tav48'!$Y23*100</f>
        <v>68.338771071234362</v>
      </c>
      <c r="X23" s="46">
        <f>'Tav48'!X23/'Tav48'!$Y23*100</f>
        <v>31.661228928765635</v>
      </c>
      <c r="Y23" s="46">
        <f>'Tav48'!Y23/'Tav48'!$Y23*100</f>
        <v>100</v>
      </c>
      <c r="Z23" s="46"/>
      <c r="AA23" s="46">
        <f>'Tav48'!AA23/'Tav48'!$AC23*100</f>
        <v>72.266385463984435</v>
      </c>
      <c r="AB23" s="46">
        <f>'Tav48'!AB23/'Tav48'!$AC23*100</f>
        <v>27.733614536015573</v>
      </c>
      <c r="AC23" s="46">
        <f>'Tav48'!AC23/'Tav48'!$AC23*100</f>
        <v>100</v>
      </c>
      <c r="AD23" s="30"/>
      <c r="AE23" s="47">
        <f t="shared" si="1"/>
        <v>3.9276143927500726</v>
      </c>
      <c r="AF23" s="47">
        <f t="shared" si="2"/>
        <v>-3.927614392750062</v>
      </c>
      <c r="AG23" s="47">
        <f t="shared" si="3"/>
        <v>0</v>
      </c>
      <c r="AH23" s="30"/>
      <c r="AI23" s="8">
        <f t="shared" si="4"/>
        <v>10.905706363668429</v>
      </c>
      <c r="AJ23" s="8">
        <f t="shared" si="5"/>
        <v>-10.905706363668422</v>
      </c>
      <c r="AK23" s="8">
        <f t="shared" si="6"/>
        <v>0</v>
      </c>
    </row>
    <row r="24" spans="1:37" s="27" customFormat="1" x14ac:dyDescent="0.25">
      <c r="A24" s="27" t="s">
        <v>14</v>
      </c>
      <c r="C24" s="46">
        <f>'Tav48'!C24/'Tav48'!$E24*100</f>
        <v>61.227347611202632</v>
      </c>
      <c r="D24" s="46">
        <f>'Tav48'!D24/'Tav48'!$E24*100</f>
        <v>38.772652388797361</v>
      </c>
      <c r="E24" s="46">
        <f>'Tav48'!E24/'Tav48'!$E24*100</f>
        <v>100</v>
      </c>
      <c r="F24" s="30"/>
      <c r="G24" s="46">
        <f>'Tav48'!G24/'Tav48'!$I24*100</f>
        <v>71.080921441228583</v>
      </c>
      <c r="H24" s="46">
        <f>'Tav48'!H24/'Tav48'!$I24*100</f>
        <v>28.91907855877141</v>
      </c>
      <c r="I24" s="46">
        <f>'Tav48'!I24/'Tav48'!$I24*100</f>
        <v>100</v>
      </c>
      <c r="J24" s="30"/>
      <c r="K24" s="46">
        <f>'Tav48'!K24/'Tav48'!$M24*100</f>
        <v>55.958549222797927</v>
      </c>
      <c r="L24" s="46">
        <f>'Tav48'!L24/'Tav48'!$M24*100</f>
        <v>44.041450777202073</v>
      </c>
      <c r="M24" s="46">
        <f>'Tav48'!M24/'Tav48'!$M24*100</f>
        <v>100</v>
      </c>
      <c r="N24" s="30"/>
      <c r="O24" s="52">
        <f>'Tav48'!O24/'Tav48'!$Q24*100</f>
        <v>64.784410004603345</v>
      </c>
      <c r="P24" s="52">
        <f>'Tav48'!P24/'Tav48'!$Q24*100</f>
        <v>35.215589995396655</v>
      </c>
      <c r="Q24" s="52">
        <f>'Tav48'!Q24/'Tav48'!$Q24*100</f>
        <v>100</v>
      </c>
      <c r="R24" s="28"/>
      <c r="S24" s="46">
        <f>'Tav48'!S24/'Tav48'!$U24*100</f>
        <v>59.388954171562872</v>
      </c>
      <c r="T24" s="46">
        <f>'Tav48'!T24/'Tav48'!$U24*100</f>
        <v>40.611045828437128</v>
      </c>
      <c r="U24" s="46">
        <f>'Tav48'!U24/'Tav48'!$U24*100</f>
        <v>100</v>
      </c>
      <c r="V24" s="30"/>
      <c r="W24" s="46">
        <f>'Tav48'!W24/'Tav48'!$Y24*100</f>
        <v>82.129652452551156</v>
      </c>
      <c r="X24" s="46">
        <f>'Tav48'!X24/'Tav48'!$Y24*100</f>
        <v>17.870347547448855</v>
      </c>
      <c r="Y24" s="46">
        <f>'Tav48'!Y24/'Tav48'!$Y24*100</f>
        <v>100</v>
      </c>
      <c r="Z24" s="46"/>
      <c r="AA24" s="46">
        <f>'Tav48'!AA24/'Tav48'!$AC24*100</f>
        <v>79.178571428571431</v>
      </c>
      <c r="AB24" s="46">
        <f>'Tav48'!AB24/'Tav48'!$AC24*100</f>
        <v>20.821428571428573</v>
      </c>
      <c r="AC24" s="46">
        <f>'Tav48'!AC24/'Tav48'!$AC24*100</f>
        <v>100</v>
      </c>
      <c r="AD24" s="30"/>
      <c r="AE24" s="47">
        <f t="shared" si="1"/>
        <v>-2.9510810239797252</v>
      </c>
      <c r="AF24" s="47">
        <f t="shared" si="2"/>
        <v>2.9510810239797181</v>
      </c>
      <c r="AG24" s="47">
        <f t="shared" si="3"/>
        <v>0</v>
      </c>
      <c r="AH24" s="30"/>
      <c r="AI24" s="8">
        <f t="shared" si="4"/>
        <v>17.951223817368799</v>
      </c>
      <c r="AJ24" s="8">
        <f t="shared" si="5"/>
        <v>-17.951223817368788</v>
      </c>
      <c r="AK24" s="8">
        <f t="shared" si="6"/>
        <v>0</v>
      </c>
    </row>
    <row r="25" spans="1:37" s="27" customFormat="1" x14ac:dyDescent="0.25">
      <c r="A25" s="27" t="s">
        <v>15</v>
      </c>
      <c r="C25" s="46">
        <f>'Tav48'!C25/'Tav48'!$E25*100</f>
        <v>65.283713620675087</v>
      </c>
      <c r="D25" s="46">
        <f>'Tav48'!D25/'Tav48'!$E25*100</f>
        <v>34.71628637932492</v>
      </c>
      <c r="E25" s="46">
        <f>'Tav48'!E25/'Tav48'!$E25*100</f>
        <v>100</v>
      </c>
      <c r="F25" s="30"/>
      <c r="G25" s="46">
        <f>'Tav48'!G25/'Tav48'!$I25*100</f>
        <v>59.713399945684955</v>
      </c>
      <c r="H25" s="46">
        <f>'Tav48'!H25/'Tav48'!$I25*100</f>
        <v>40.286600054315045</v>
      </c>
      <c r="I25" s="46">
        <f>'Tav48'!I25/'Tav48'!$I25*100</f>
        <v>100</v>
      </c>
      <c r="J25" s="30"/>
      <c r="K25" s="46">
        <f>'Tav48'!K25/'Tav48'!$M25*100</f>
        <v>65.597826363483719</v>
      </c>
      <c r="L25" s="46">
        <f>'Tav48'!L25/'Tav48'!$M25*100</f>
        <v>34.402173636516281</v>
      </c>
      <c r="M25" s="46">
        <f>'Tav48'!M25/'Tav48'!$M25*100</f>
        <v>100</v>
      </c>
      <c r="N25" s="30"/>
      <c r="O25" s="52">
        <f>'Tav48'!O25/'Tav48'!$Q25*100</f>
        <v>67.777640567012654</v>
      </c>
      <c r="P25" s="52">
        <f>'Tav48'!P25/'Tav48'!$Q25*100</f>
        <v>32.222359432987346</v>
      </c>
      <c r="Q25" s="52">
        <f>'Tav48'!Q25/'Tav48'!$Q25*100</f>
        <v>100</v>
      </c>
      <c r="R25" s="28"/>
      <c r="S25" s="46">
        <f>'Tav48'!S25/'Tav48'!$U25*100</f>
        <v>69.308807308092653</v>
      </c>
      <c r="T25" s="46">
        <f>'Tav48'!T25/'Tav48'!$U25*100</f>
        <v>30.691192691907343</v>
      </c>
      <c r="U25" s="46">
        <f>'Tav48'!U25/'Tav48'!$U25*100</f>
        <v>100</v>
      </c>
      <c r="V25" s="30"/>
      <c r="W25" s="46">
        <f>'Tav48'!W25/'Tav48'!$Y25*100</f>
        <v>79.634910575975212</v>
      </c>
      <c r="X25" s="46">
        <f>'Tav48'!X25/'Tav48'!$Y25*100</f>
        <v>20.365089424024784</v>
      </c>
      <c r="Y25" s="46">
        <f>'Tav48'!Y25/'Tav48'!$Y25*100</f>
        <v>100</v>
      </c>
      <c r="Z25" s="46"/>
      <c r="AA25" s="46">
        <f>'Tav48'!AA25/'Tav48'!$AC25*100</f>
        <v>91.653541776040754</v>
      </c>
      <c r="AB25" s="46">
        <f>'Tav48'!AB25/'Tav48'!$AC25*100</f>
        <v>8.346458223959246</v>
      </c>
      <c r="AC25" s="46">
        <f>'Tav48'!AC25/'Tav48'!$AC25*100</f>
        <v>100</v>
      </c>
      <c r="AD25" s="30"/>
      <c r="AE25" s="47">
        <f t="shared" si="1"/>
        <v>12.018631200065542</v>
      </c>
      <c r="AF25" s="47">
        <f t="shared" si="2"/>
        <v>-12.018631200065538</v>
      </c>
      <c r="AG25" s="47">
        <f t="shared" si="3"/>
        <v>0</v>
      </c>
      <c r="AH25" s="30"/>
      <c r="AI25" s="8">
        <f t="shared" si="4"/>
        <v>26.369828155365667</v>
      </c>
      <c r="AJ25" s="8">
        <f t="shared" si="5"/>
        <v>-26.369828155365674</v>
      </c>
      <c r="AK25" s="8">
        <f t="shared" si="6"/>
        <v>0</v>
      </c>
    </row>
    <row r="26" spans="1:37" s="27" customFormat="1" x14ac:dyDescent="0.25">
      <c r="A26" s="27" t="s">
        <v>16</v>
      </c>
      <c r="C26" s="46">
        <f>'Tav48'!C26/'Tav48'!$E26*100</f>
        <v>70.37735040904613</v>
      </c>
      <c r="D26" s="46">
        <f>'Tav48'!D26/'Tav48'!$E26*100</f>
        <v>29.62264959095387</v>
      </c>
      <c r="E26" s="46">
        <f>'Tav48'!E26/'Tav48'!$E26*100</f>
        <v>100</v>
      </c>
      <c r="F26" s="30"/>
      <c r="G26" s="46">
        <f>'Tav48'!G26/'Tav48'!$I26*100</f>
        <v>69.809848715893693</v>
      </c>
      <c r="H26" s="46">
        <f>'Tav48'!H26/'Tav48'!$I26*100</f>
        <v>30.190151284106303</v>
      </c>
      <c r="I26" s="46">
        <f>'Tav48'!I26/'Tav48'!$I26*100</f>
        <v>100</v>
      </c>
      <c r="J26" s="30"/>
      <c r="K26" s="46">
        <f>'Tav48'!K26/'Tav48'!$M26*100</f>
        <v>71.093166988767919</v>
      </c>
      <c r="L26" s="46">
        <f>'Tav48'!L26/'Tav48'!$M26*100</f>
        <v>28.906833011232084</v>
      </c>
      <c r="M26" s="46">
        <f>'Tav48'!M26/'Tav48'!$M26*100</f>
        <v>100</v>
      </c>
      <c r="N26" s="30"/>
      <c r="O26" s="52">
        <f>'Tav48'!O26/'Tav48'!$Q26*100</f>
        <v>73.296922083512698</v>
      </c>
      <c r="P26" s="52">
        <f>'Tav48'!P26/'Tav48'!$Q26*100</f>
        <v>26.703077916487299</v>
      </c>
      <c r="Q26" s="52">
        <f>'Tav48'!Q26/'Tav48'!$Q26*100</f>
        <v>100</v>
      </c>
      <c r="R26" s="28"/>
      <c r="S26" s="46">
        <f>'Tav48'!S26/'Tav48'!$U26*100</f>
        <v>71.080082135523611</v>
      </c>
      <c r="T26" s="46">
        <f>'Tav48'!T26/'Tav48'!$U26*100</f>
        <v>28.919917864476385</v>
      </c>
      <c r="U26" s="46">
        <f>'Tav48'!U26/'Tav48'!$U26*100</f>
        <v>100</v>
      </c>
      <c r="V26" s="30"/>
      <c r="W26" s="46">
        <f>'Tav48'!W26/'Tav48'!$Y26*100</f>
        <v>80.174720045455615</v>
      </c>
      <c r="X26" s="46">
        <f>'Tav48'!X26/'Tav48'!$Y26*100</f>
        <v>19.825279954544378</v>
      </c>
      <c r="Y26" s="46">
        <f>'Tav48'!Y26/'Tav48'!$Y26*100</f>
        <v>100</v>
      </c>
      <c r="Z26" s="46"/>
      <c r="AA26" s="46">
        <f>'Tav48'!AA26/'Tav48'!$AC26*100</f>
        <v>82.594125189416019</v>
      </c>
      <c r="AB26" s="46">
        <f>'Tav48'!AB26/'Tav48'!$AC26*100</f>
        <v>17.405874810583985</v>
      </c>
      <c r="AC26" s="46">
        <f>'Tav48'!AC26/'Tav48'!$AC26*100</f>
        <v>100</v>
      </c>
      <c r="AD26" s="30"/>
      <c r="AE26" s="47">
        <f t="shared" si="1"/>
        <v>2.4194051439604038</v>
      </c>
      <c r="AF26" s="47">
        <f t="shared" si="2"/>
        <v>-2.4194051439603932</v>
      </c>
      <c r="AG26" s="47">
        <f t="shared" si="3"/>
        <v>0</v>
      </c>
      <c r="AH26" s="30"/>
      <c r="AI26" s="8">
        <f t="shared" si="4"/>
        <v>12.216774780369889</v>
      </c>
      <c r="AJ26" s="8">
        <f t="shared" si="5"/>
        <v>-12.216774780369885</v>
      </c>
      <c r="AK26" s="8">
        <f t="shared" si="6"/>
        <v>0</v>
      </c>
    </row>
    <row r="27" spans="1:37" s="27" customFormat="1" x14ac:dyDescent="0.25">
      <c r="A27" s="27" t="s">
        <v>17</v>
      </c>
      <c r="C27" s="46">
        <f>'Tav48'!C27/'Tav48'!$E27*100</f>
        <v>71.298038161784476</v>
      </c>
      <c r="D27" s="46">
        <f>'Tav48'!D27/'Tav48'!$E27*100</f>
        <v>28.701961838215535</v>
      </c>
      <c r="E27" s="46">
        <f>'Tav48'!E27/'Tav48'!$E27*100</f>
        <v>100</v>
      </c>
      <c r="F27" s="30"/>
      <c r="G27" s="46">
        <f>'Tav48'!G27/'Tav48'!$I27*100</f>
        <v>72.77576798086946</v>
      </c>
      <c r="H27" s="46">
        <f>'Tav48'!H27/'Tav48'!$I27*100</f>
        <v>27.22423201913054</v>
      </c>
      <c r="I27" s="46">
        <f>'Tav48'!I27/'Tav48'!$I27*100</f>
        <v>100</v>
      </c>
      <c r="J27" s="30"/>
      <c r="K27" s="46">
        <f>'Tav48'!K27/'Tav48'!$M27*100</f>
        <v>68.956719817767649</v>
      </c>
      <c r="L27" s="46">
        <f>'Tav48'!L27/'Tav48'!$M27*100</f>
        <v>31.043280182232348</v>
      </c>
      <c r="M27" s="46">
        <f>'Tav48'!M27/'Tav48'!$M27*100</f>
        <v>100</v>
      </c>
      <c r="N27" s="30"/>
      <c r="O27" s="52">
        <f>'Tav48'!O27/'Tav48'!$Q27*100</f>
        <v>72.699158832261261</v>
      </c>
      <c r="P27" s="52">
        <f>'Tav48'!P27/'Tav48'!$Q27*100</f>
        <v>27.300841167738742</v>
      </c>
      <c r="Q27" s="52">
        <f>'Tav48'!Q27/'Tav48'!$Q27*100</f>
        <v>100</v>
      </c>
      <c r="R27" s="28"/>
      <c r="S27" s="46">
        <f>'Tav48'!S27/'Tav48'!$U27*100</f>
        <v>65.502018163471249</v>
      </c>
      <c r="T27" s="46">
        <f>'Tav48'!T27/'Tav48'!$U27*100</f>
        <v>34.497981836528758</v>
      </c>
      <c r="U27" s="46">
        <f>'Tav48'!U27/'Tav48'!$U27*100</f>
        <v>100</v>
      </c>
      <c r="V27" s="30"/>
      <c r="W27" s="46">
        <f>'Tav48'!W27/'Tav48'!$Y27*100</f>
        <v>65.303302473400578</v>
      </c>
      <c r="X27" s="46">
        <f>'Tav48'!X27/'Tav48'!$Y27*100</f>
        <v>34.696697526599415</v>
      </c>
      <c r="Y27" s="46">
        <f>'Tav48'!Y27/'Tav48'!$Y27*100</f>
        <v>100</v>
      </c>
      <c r="Z27" s="46"/>
      <c r="AA27" s="46">
        <f>'Tav48'!AA27/'Tav48'!$AC27*100</f>
        <v>75.294934073560029</v>
      </c>
      <c r="AB27" s="46">
        <f>'Tav48'!AB27/'Tav48'!$AC27*100</f>
        <v>24.705065926439971</v>
      </c>
      <c r="AC27" s="46">
        <f>'Tav48'!AC27/'Tav48'!$AC27*100</f>
        <v>100</v>
      </c>
      <c r="AD27" s="30"/>
      <c r="AE27" s="47">
        <f t="shared" si="1"/>
        <v>9.991631600159451</v>
      </c>
      <c r="AF27" s="47">
        <f t="shared" si="2"/>
        <v>-9.9916316001594438</v>
      </c>
      <c r="AG27" s="47">
        <f t="shared" si="3"/>
        <v>0</v>
      </c>
      <c r="AH27" s="30"/>
      <c r="AI27" s="8">
        <f t="shared" si="4"/>
        <v>3.9968959117755531</v>
      </c>
      <c r="AJ27" s="8">
        <f t="shared" si="5"/>
        <v>-3.9968959117755638</v>
      </c>
      <c r="AK27" s="8">
        <f t="shared" si="6"/>
        <v>0</v>
      </c>
    </row>
    <row r="28" spans="1:37" s="27" customFormat="1" x14ac:dyDescent="0.25">
      <c r="A28" s="27" t="s">
        <v>18</v>
      </c>
      <c r="C28" s="46">
        <f>'Tav48'!C28/'Tav48'!$E28*100</f>
        <v>66.160996299972936</v>
      </c>
      <c r="D28" s="46">
        <f>'Tav48'!D28/'Tav48'!$E28*100</f>
        <v>33.839003700027078</v>
      </c>
      <c r="E28" s="46">
        <f>'Tav48'!E28/'Tav48'!$E28*100</f>
        <v>100</v>
      </c>
      <c r="F28" s="30"/>
      <c r="G28" s="46">
        <f>'Tav48'!G28/'Tav48'!$I28*100</f>
        <v>60.115082824760243</v>
      </c>
      <c r="H28" s="46">
        <f>'Tav48'!H28/'Tav48'!$I28*100</f>
        <v>39.884917175239757</v>
      </c>
      <c r="I28" s="46">
        <f>'Tav48'!I28/'Tav48'!$I28*100</f>
        <v>100</v>
      </c>
      <c r="J28" s="30"/>
      <c r="K28" s="46">
        <f>'Tav48'!K28/'Tav48'!$M28*100</f>
        <v>68.341307814992021</v>
      </c>
      <c r="L28" s="46">
        <f>'Tav48'!L28/'Tav48'!$M28*100</f>
        <v>31.658692185007975</v>
      </c>
      <c r="M28" s="46">
        <f>'Tav48'!M28/'Tav48'!$M28*100</f>
        <v>100</v>
      </c>
      <c r="N28" s="30"/>
      <c r="O28" s="52">
        <f>'Tav48'!O28/'Tav48'!$Q28*100</f>
        <v>68.479438021366903</v>
      </c>
      <c r="P28" s="52">
        <f>'Tav48'!P28/'Tav48'!$Q28*100</f>
        <v>31.520561978633104</v>
      </c>
      <c r="Q28" s="52">
        <f>'Tav48'!Q28/'Tav48'!$Q28*100</f>
        <v>100</v>
      </c>
      <c r="R28" s="28"/>
      <c r="S28" s="46">
        <f>'Tav48'!S28/'Tav48'!$U28*100</f>
        <v>63.970164806537419</v>
      </c>
      <c r="T28" s="46">
        <f>'Tav48'!T28/'Tav48'!$U28*100</f>
        <v>36.029835193462581</v>
      </c>
      <c r="U28" s="46">
        <f>'Tav48'!U28/'Tav48'!$U28*100</f>
        <v>100</v>
      </c>
      <c r="V28" s="30"/>
      <c r="W28" s="46">
        <f>'Tav48'!W28/'Tav48'!$Y28*100</f>
        <v>73.978023531074442</v>
      </c>
      <c r="X28" s="46">
        <f>'Tav48'!X28/'Tav48'!$Y28*100</f>
        <v>26.021976468925555</v>
      </c>
      <c r="Y28" s="46">
        <f>'Tav48'!Y28/'Tav48'!$Y28*100</f>
        <v>100</v>
      </c>
      <c r="Z28" s="46"/>
      <c r="AA28" s="46">
        <f>'Tav48'!AA28/'Tav48'!$AC28*100</f>
        <v>79.56321189871035</v>
      </c>
      <c r="AB28" s="46">
        <f>'Tav48'!AB28/'Tav48'!$AC28*100</f>
        <v>20.436788101289654</v>
      </c>
      <c r="AC28" s="46">
        <f>'Tav48'!AC28/'Tav48'!$AC28*100</f>
        <v>100</v>
      </c>
      <c r="AD28" s="30"/>
      <c r="AE28" s="47">
        <f t="shared" si="1"/>
        <v>5.585188367635908</v>
      </c>
      <c r="AF28" s="47">
        <f t="shared" si="2"/>
        <v>-5.5851883676359009</v>
      </c>
      <c r="AG28" s="47">
        <f t="shared" si="3"/>
        <v>0</v>
      </c>
      <c r="AH28" s="30"/>
      <c r="AI28" s="8">
        <f t="shared" si="4"/>
        <v>13.402215598737413</v>
      </c>
      <c r="AJ28" s="8">
        <f t="shared" si="5"/>
        <v>-13.402215598737424</v>
      </c>
      <c r="AK28" s="8">
        <f t="shared" si="6"/>
        <v>0</v>
      </c>
    </row>
    <row r="29" spans="1:37" s="27" customFormat="1" x14ac:dyDescent="0.25">
      <c r="A29" s="27" t="s">
        <v>19</v>
      </c>
      <c r="C29" s="46">
        <f>'Tav48'!C29/'Tav48'!$E29*100</f>
        <v>52.757581406910269</v>
      </c>
      <c r="D29" s="46">
        <f>'Tav48'!D29/'Tav48'!$E29*100</f>
        <v>47.242418593089738</v>
      </c>
      <c r="E29" s="46">
        <f>'Tav48'!E29/'Tav48'!$E29*100</f>
        <v>100</v>
      </c>
      <c r="F29" s="30"/>
      <c r="G29" s="46">
        <f>'Tav48'!G29/'Tav48'!$I29*100</f>
        <v>54.394038834018986</v>
      </c>
      <c r="H29" s="46">
        <f>'Tav48'!H29/'Tav48'!$I29*100</f>
        <v>45.605961165981014</v>
      </c>
      <c r="I29" s="46">
        <f>'Tav48'!I29/'Tav48'!$I29*100</f>
        <v>100</v>
      </c>
      <c r="J29" s="30"/>
      <c r="K29" s="46">
        <f>'Tav48'!K29/'Tav48'!$M29*100</f>
        <v>54.289544235924936</v>
      </c>
      <c r="L29" s="46">
        <f>'Tav48'!L29/'Tav48'!$M29*100</f>
        <v>45.710455764075071</v>
      </c>
      <c r="M29" s="46">
        <f>'Tav48'!M29/'Tav48'!$M29*100</f>
        <v>100</v>
      </c>
      <c r="N29" s="30"/>
      <c r="O29" s="52">
        <f>'Tav48'!O29/'Tav48'!$Q29*100</f>
        <v>64.048224976656471</v>
      </c>
      <c r="P29" s="52">
        <f>'Tav48'!P29/'Tav48'!$Q29*100</f>
        <v>35.951775023343522</v>
      </c>
      <c r="Q29" s="52">
        <f>'Tav48'!Q29/'Tav48'!$Q29*100</f>
        <v>100</v>
      </c>
      <c r="R29" s="28"/>
      <c r="S29" s="46">
        <f>'Tav48'!S29/'Tav48'!$U29*100</f>
        <v>47.789521364940356</v>
      </c>
      <c r="T29" s="46">
        <f>'Tav48'!T29/'Tav48'!$U29*100</f>
        <v>52.210478635059644</v>
      </c>
      <c r="U29" s="46">
        <f>'Tav48'!U29/'Tav48'!$U29*100</f>
        <v>100</v>
      </c>
      <c r="V29" s="30"/>
      <c r="W29" s="46">
        <f>'Tav48'!W29/'Tav48'!$Y29*100</f>
        <v>61.324413005497078</v>
      </c>
      <c r="X29" s="46">
        <f>'Tav48'!X29/'Tav48'!$Y29*100</f>
        <v>38.675586994502922</v>
      </c>
      <c r="Y29" s="46">
        <f>'Tav48'!Y29/'Tav48'!$Y29*100</f>
        <v>100</v>
      </c>
      <c r="Z29" s="46"/>
      <c r="AA29" s="46">
        <f>'Tav48'!AA29/'Tav48'!$AC29*100</f>
        <v>71.374912648497556</v>
      </c>
      <c r="AB29" s="46">
        <f>'Tav48'!AB29/'Tav48'!$AC29*100</f>
        <v>28.625087351502447</v>
      </c>
      <c r="AC29" s="46">
        <f>'Tav48'!AC29/'Tav48'!$AC29*100</f>
        <v>100</v>
      </c>
      <c r="AD29" s="30"/>
      <c r="AE29" s="47">
        <f t="shared" si="1"/>
        <v>10.050499643000478</v>
      </c>
      <c r="AF29" s="47">
        <f t="shared" si="2"/>
        <v>-10.050499643000474</v>
      </c>
      <c r="AG29" s="47">
        <f t="shared" si="3"/>
        <v>0</v>
      </c>
      <c r="AH29" s="30"/>
      <c r="AI29" s="8">
        <f t="shared" si="4"/>
        <v>18.617331241587287</v>
      </c>
      <c r="AJ29" s="8">
        <f t="shared" si="5"/>
        <v>-18.617331241587291</v>
      </c>
      <c r="AK29" s="8">
        <f t="shared" si="6"/>
        <v>0</v>
      </c>
    </row>
    <row r="30" spans="1:37" s="27" customFormat="1" x14ac:dyDescent="0.25">
      <c r="A30" s="27" t="s">
        <v>20</v>
      </c>
      <c r="C30" s="46">
        <f>'Tav48'!C30/'Tav48'!$E30*100</f>
        <v>72.138469076244675</v>
      </c>
      <c r="D30" s="46">
        <f>'Tav48'!D30/'Tav48'!$E30*100</f>
        <v>27.861530923755325</v>
      </c>
      <c r="E30" s="46">
        <f>'Tav48'!E30/'Tav48'!$E30*100</f>
        <v>100</v>
      </c>
      <c r="F30" s="30"/>
      <c r="G30" s="46">
        <f>'Tav48'!G30/'Tav48'!$I30*100</f>
        <v>62.499581169375105</v>
      </c>
      <c r="H30" s="46">
        <f>'Tav48'!H30/'Tav48'!$I30*100</f>
        <v>37.500418830624895</v>
      </c>
      <c r="I30" s="46">
        <f>'Tav48'!I30/'Tav48'!$I30*100</f>
        <v>100</v>
      </c>
      <c r="J30" s="30"/>
      <c r="K30" s="46">
        <f>'Tav48'!K30/'Tav48'!$M30*100</f>
        <v>56.169052488070889</v>
      </c>
      <c r="L30" s="46">
        <f>'Tav48'!L30/'Tav48'!$M30*100</f>
        <v>43.830947511929111</v>
      </c>
      <c r="M30" s="46">
        <f>'Tav48'!M30/'Tav48'!$M30*100</f>
        <v>100</v>
      </c>
      <c r="N30" s="30"/>
      <c r="O30" s="52">
        <f>'Tav48'!O30/'Tav48'!$Q30*100</f>
        <v>57.514012143858004</v>
      </c>
      <c r="P30" s="52">
        <f>'Tav48'!P30/'Tav48'!$Q30*100</f>
        <v>42.485987856141989</v>
      </c>
      <c r="Q30" s="52">
        <f>'Tav48'!Q30/'Tav48'!$Q30*100</f>
        <v>100</v>
      </c>
      <c r="R30" s="28"/>
      <c r="S30" s="46">
        <f>'Tav48'!S30/'Tav48'!$U30*100</f>
        <v>65.924276169265028</v>
      </c>
      <c r="T30" s="46">
        <f>'Tav48'!T30/'Tav48'!$U30*100</f>
        <v>34.075723830734965</v>
      </c>
      <c r="U30" s="46">
        <f>'Tav48'!U30/'Tav48'!$U30*100</f>
        <v>100</v>
      </c>
      <c r="V30" s="30"/>
      <c r="W30" s="46">
        <f>'Tav48'!W30/'Tav48'!$Y30*100</f>
        <v>48.861795549492712</v>
      </c>
      <c r="X30" s="46">
        <f>'Tav48'!X30/'Tav48'!$Y30*100</f>
        <v>51.138204450507288</v>
      </c>
      <c r="Y30" s="46">
        <f>'Tav48'!Y30/'Tav48'!$Y30*100</f>
        <v>100</v>
      </c>
      <c r="Z30" s="46"/>
      <c r="AA30" s="46">
        <f>'Tav48'!AA30/'Tav48'!$AC30*100</f>
        <v>57.956267590387533</v>
      </c>
      <c r="AB30" s="46">
        <f>'Tav48'!AB30/'Tav48'!$AC30*100</f>
        <v>42.043732409612474</v>
      </c>
      <c r="AC30" s="46">
        <f>'Tav48'!AC30/'Tav48'!$AC30*100</f>
        <v>100</v>
      </c>
      <c r="AD30" s="30"/>
      <c r="AE30" s="47">
        <f t="shared" si="1"/>
        <v>9.0944720408948214</v>
      </c>
      <c r="AF30" s="47">
        <f t="shared" si="2"/>
        <v>-9.0944720408948143</v>
      </c>
      <c r="AG30" s="47">
        <f t="shared" si="3"/>
        <v>0</v>
      </c>
      <c r="AH30" s="30"/>
      <c r="AI30" s="8">
        <f t="shared" si="4"/>
        <v>-14.182201485857142</v>
      </c>
      <c r="AJ30" s="8">
        <f t="shared" si="5"/>
        <v>14.182201485857149</v>
      </c>
      <c r="AK30" s="8">
        <f t="shared" si="6"/>
        <v>0</v>
      </c>
    </row>
    <row r="31" spans="1:37" s="277" customFormat="1" x14ac:dyDescent="0.25">
      <c r="C31" s="46"/>
      <c r="D31" s="46"/>
      <c r="E31" s="46"/>
      <c r="F31" s="30"/>
      <c r="G31" s="46"/>
      <c r="H31" s="46"/>
      <c r="I31" s="46"/>
      <c r="J31" s="30"/>
      <c r="K31" s="46"/>
      <c r="L31" s="46"/>
      <c r="M31" s="46"/>
      <c r="N31" s="30"/>
      <c r="O31" s="52"/>
      <c r="P31" s="52"/>
      <c r="Q31" s="52"/>
      <c r="R31" s="28"/>
      <c r="S31" s="46"/>
      <c r="T31" s="46"/>
      <c r="U31" s="46"/>
      <c r="V31" s="30"/>
      <c r="W31" s="46"/>
      <c r="X31" s="46"/>
      <c r="Y31" s="46"/>
      <c r="Z31" s="46"/>
      <c r="AA31" s="46"/>
      <c r="AB31" s="46"/>
      <c r="AC31" s="46"/>
      <c r="AD31" s="30"/>
      <c r="AE31" s="47"/>
      <c r="AF31" s="47"/>
      <c r="AG31" s="47"/>
      <c r="AH31" s="30"/>
      <c r="AI31" s="179"/>
      <c r="AJ31" s="179"/>
      <c r="AK31" s="179"/>
    </row>
    <row r="32" spans="1:37" s="43" customFormat="1" x14ac:dyDescent="0.25">
      <c r="A32" s="43" t="s">
        <v>38</v>
      </c>
      <c r="C32" s="49">
        <f>'Tav48'!C32/'Tav48'!$E32*100</f>
        <v>56.90724935739545</v>
      </c>
      <c r="D32" s="49">
        <f>'Tav48'!D32/'Tav48'!$E32*100</f>
        <v>43.092750642604557</v>
      </c>
      <c r="E32" s="49">
        <f>'Tav48'!E32/'Tav48'!$E32*100</f>
        <v>100</v>
      </c>
      <c r="F32" s="68"/>
      <c r="G32" s="49">
        <f>'Tav48'!G32/'Tav48'!$I32*100</f>
        <v>57.153384774226765</v>
      </c>
      <c r="H32" s="49">
        <f>'Tav48'!H32/'Tav48'!$I32*100</f>
        <v>42.846615225773235</v>
      </c>
      <c r="I32" s="49">
        <f>'Tav48'!I32/'Tav48'!$I32*100</f>
        <v>100</v>
      </c>
      <c r="J32" s="68"/>
      <c r="K32" s="49">
        <f>'Tav48'!K32/'Tav48'!$M32*100</f>
        <v>52.620099001418964</v>
      </c>
      <c r="L32" s="49">
        <f>'Tav48'!L32/'Tav48'!$M32*100</f>
        <v>47.379900998581029</v>
      </c>
      <c r="M32" s="49">
        <f>'Tav48'!M32/'Tav48'!$M32*100</f>
        <v>100</v>
      </c>
      <c r="N32" s="68"/>
      <c r="O32" s="53">
        <f>'Tav48'!O32/'Tav48'!$Q32*100</f>
        <v>52.912141753540752</v>
      </c>
      <c r="P32" s="53">
        <f>'Tav48'!P32/'Tav48'!$Q32*100</f>
        <v>47.087858246459241</v>
      </c>
      <c r="Q32" s="53">
        <f>'Tav48'!Q32/'Tav48'!$Q32*100</f>
        <v>100</v>
      </c>
      <c r="R32" s="65"/>
      <c r="S32" s="49">
        <f>'Tav48'!S32/'Tav48'!$U32*100</f>
        <v>49.022652921115508</v>
      </c>
      <c r="T32" s="49">
        <f>'Tav48'!T32/'Tav48'!$U32*100</f>
        <v>50.977347078884506</v>
      </c>
      <c r="U32" s="49">
        <f>'Tav48'!U32/'Tav48'!$U32*100</f>
        <v>100</v>
      </c>
      <c r="V32" s="68"/>
      <c r="W32" s="49">
        <f>'Tav48'!W32/'Tav48'!$Y32*100</f>
        <v>49.854655516924076</v>
      </c>
      <c r="X32" s="49">
        <f>'Tav48'!X32/'Tav48'!$Y32*100</f>
        <v>50.145344483075924</v>
      </c>
      <c r="Y32" s="49">
        <f>'Tav48'!Y32/'Tav48'!$Y32*100</f>
        <v>100</v>
      </c>
      <c r="Z32" s="49"/>
      <c r="AA32" s="49">
        <f>'Tav48'!AA32/'Tav48'!$AC32*100</f>
        <v>46.033294570315853</v>
      </c>
      <c r="AB32" s="49">
        <f>'Tav48'!AB32/'Tav48'!$AC32*100</f>
        <v>53.966705429684147</v>
      </c>
      <c r="AC32" s="49">
        <f>'Tav48'!AC32/'Tav48'!$AC32*100</f>
        <v>100</v>
      </c>
      <c r="AD32" s="68"/>
      <c r="AE32" s="111">
        <f t="shared" si="1"/>
        <v>-3.8213609466082232</v>
      </c>
      <c r="AF32" s="111">
        <f t="shared" si="2"/>
        <v>3.8213609466082232</v>
      </c>
      <c r="AG32" s="111">
        <f t="shared" si="3"/>
        <v>0</v>
      </c>
      <c r="AH32" s="68"/>
      <c r="AI32" s="36">
        <f t="shared" si="4"/>
        <v>-10.873954787079597</v>
      </c>
      <c r="AJ32" s="36">
        <f t="shared" si="5"/>
        <v>10.87395478707959</v>
      </c>
      <c r="AK32" s="36">
        <f t="shared" si="6"/>
        <v>0</v>
      </c>
    </row>
    <row r="33" spans="1:37" s="43" customFormat="1" x14ac:dyDescent="0.25">
      <c r="A33" s="43" t="s">
        <v>39</v>
      </c>
      <c r="C33" s="49">
        <f>'Tav48'!C33/'Tav48'!$E33*100</f>
        <v>62.960800750142397</v>
      </c>
      <c r="D33" s="49">
        <f>'Tav48'!D33/'Tav48'!$E33*100</f>
        <v>37.039199249857596</v>
      </c>
      <c r="E33" s="49">
        <f>'Tav48'!E33/'Tav48'!$E33*100</f>
        <v>100</v>
      </c>
      <c r="F33" s="68"/>
      <c r="G33" s="49">
        <f>'Tav48'!G33/'Tav48'!$I33*100</f>
        <v>60.183773641793358</v>
      </c>
      <c r="H33" s="49">
        <f>'Tav48'!H33/'Tav48'!$I33*100</f>
        <v>39.816226358206642</v>
      </c>
      <c r="I33" s="49">
        <f>'Tav48'!I33/'Tav48'!$I33*100</f>
        <v>100</v>
      </c>
      <c r="J33" s="68"/>
      <c r="K33" s="49">
        <f>'Tav48'!K33/'Tav48'!$M33*100</f>
        <v>60.456751146176124</v>
      </c>
      <c r="L33" s="49">
        <f>'Tav48'!L33/'Tav48'!$M33*100</f>
        <v>39.543248853823883</v>
      </c>
      <c r="M33" s="49">
        <f>'Tav48'!M33/'Tav48'!$M33*100</f>
        <v>100</v>
      </c>
      <c r="N33" s="68"/>
      <c r="O33" s="53">
        <f>'Tav48'!O33/'Tav48'!$Q33*100</f>
        <v>60.310958539698447</v>
      </c>
      <c r="P33" s="53">
        <f>'Tav48'!P33/'Tav48'!$Q33*100</f>
        <v>39.689041460301553</v>
      </c>
      <c r="Q33" s="53">
        <f>'Tav48'!Q33/'Tav48'!$Q33*100</f>
        <v>100</v>
      </c>
      <c r="R33" s="65"/>
      <c r="S33" s="49">
        <f>'Tav48'!S33/'Tav48'!$U33*100</f>
        <v>61.220731156094878</v>
      </c>
      <c r="T33" s="49">
        <f>'Tav48'!T33/'Tav48'!$U33*100</f>
        <v>38.779268843905115</v>
      </c>
      <c r="U33" s="49">
        <f>'Tav48'!U33/'Tav48'!$U33*100</f>
        <v>100</v>
      </c>
      <c r="V33" s="68"/>
      <c r="W33" s="49">
        <f>'Tav48'!W33/'Tav48'!$Y33*100</f>
        <v>70.883419357867822</v>
      </c>
      <c r="X33" s="49">
        <f>'Tav48'!X33/'Tav48'!$Y33*100</f>
        <v>29.116580642132174</v>
      </c>
      <c r="Y33" s="49">
        <f>'Tav48'!Y33/'Tav48'!$Y33*100</f>
        <v>100</v>
      </c>
      <c r="Z33" s="49"/>
      <c r="AA33" s="49">
        <f>'Tav48'!AA33/'Tav48'!$AC33*100</f>
        <v>74.234472919957213</v>
      </c>
      <c r="AB33" s="49">
        <f>'Tav48'!AB33/'Tav48'!$AC33*100</f>
        <v>25.765527080042798</v>
      </c>
      <c r="AC33" s="49">
        <f>'Tav48'!AC33/'Tav48'!$AC33*100</f>
        <v>100</v>
      </c>
      <c r="AD33" s="68"/>
      <c r="AE33" s="111">
        <f t="shared" si="1"/>
        <v>3.3510535620893904</v>
      </c>
      <c r="AF33" s="111">
        <f t="shared" si="2"/>
        <v>-3.3510535620893762</v>
      </c>
      <c r="AG33" s="111">
        <f t="shared" si="3"/>
        <v>0</v>
      </c>
      <c r="AH33" s="68"/>
      <c r="AI33" s="36">
        <f t="shared" si="4"/>
        <v>11.273672169814816</v>
      </c>
      <c r="AJ33" s="36">
        <f t="shared" si="5"/>
        <v>-11.273672169814798</v>
      </c>
      <c r="AK33" s="36">
        <f t="shared" si="6"/>
        <v>0</v>
      </c>
    </row>
    <row r="34" spans="1:37" s="43" customFormat="1" x14ac:dyDescent="0.25">
      <c r="A34" s="43" t="s">
        <v>23</v>
      </c>
      <c r="C34" s="49">
        <f>'Tav48'!C34/'Tav48'!$E34*100</f>
        <v>55.765975532377198</v>
      </c>
      <c r="D34" s="49">
        <f>'Tav48'!D34/'Tav48'!$E34*100</f>
        <v>44.23402446762281</v>
      </c>
      <c r="E34" s="49">
        <f>'Tav48'!E34/'Tav48'!$E34*100</f>
        <v>100</v>
      </c>
      <c r="F34" s="68"/>
      <c r="G34" s="49">
        <f>'Tav48'!G34/'Tav48'!$I34*100</f>
        <v>57.680393892512235</v>
      </c>
      <c r="H34" s="49">
        <f>'Tav48'!H34/'Tav48'!$I34*100</f>
        <v>42.319457344049788</v>
      </c>
      <c r="I34" s="49">
        <f>'Tav48'!I34/'Tav48'!$I34*100</f>
        <v>100</v>
      </c>
      <c r="J34" s="68"/>
      <c r="K34" s="49">
        <f>'Tav48'!K34/'Tav48'!$M34*100</f>
        <v>58.700463712637116</v>
      </c>
      <c r="L34" s="49">
        <f>'Tav48'!L34/'Tav48'!$M34*100</f>
        <v>41.299536287362884</v>
      </c>
      <c r="M34" s="49">
        <f>'Tav48'!M34/'Tav48'!$M34*100</f>
        <v>100</v>
      </c>
      <c r="N34" s="68"/>
      <c r="O34" s="53">
        <f>'Tav48'!O34/'Tav48'!$Q34*100</f>
        <v>58.056045938718391</v>
      </c>
      <c r="P34" s="53">
        <f>'Tav48'!P34/'Tav48'!$Q34*100</f>
        <v>41.943954061281616</v>
      </c>
      <c r="Q34" s="53">
        <f>'Tav48'!Q34/'Tav48'!$Q34*100</f>
        <v>100</v>
      </c>
      <c r="R34" s="65"/>
      <c r="S34" s="49">
        <f>'Tav48'!S34/'Tav48'!$U34*100</f>
        <v>51.82114087484382</v>
      </c>
      <c r="T34" s="49">
        <f>'Tav48'!T34/'Tav48'!$U34*100</f>
        <v>48.17885912515618</v>
      </c>
      <c r="U34" s="49">
        <f>'Tav48'!U34/'Tav48'!$U34*100</f>
        <v>100</v>
      </c>
      <c r="V34" s="68"/>
      <c r="W34" s="49">
        <f>'Tav48'!W34/'Tav48'!$Y34*100</f>
        <v>52.887713874656519</v>
      </c>
      <c r="X34" s="49">
        <f>'Tav48'!X34/'Tav48'!$Y34*100</f>
        <v>47.112286125343488</v>
      </c>
      <c r="Y34" s="49">
        <f>'Tav48'!Y34/'Tav48'!$Y34*100</f>
        <v>100</v>
      </c>
      <c r="Z34" s="49"/>
      <c r="AA34" s="49">
        <f>'Tav48'!AA34/'Tav48'!$AC34*100</f>
        <v>49.112226159694885</v>
      </c>
      <c r="AB34" s="49">
        <f>'Tav48'!AB34/'Tav48'!$AC34*100</f>
        <v>50.887773840305115</v>
      </c>
      <c r="AC34" s="49">
        <f>'Tav48'!AC34/'Tav48'!$AC34*100</f>
        <v>100</v>
      </c>
      <c r="AD34" s="68"/>
      <c r="AE34" s="111">
        <f t="shared" si="1"/>
        <v>-3.7754877149616348</v>
      </c>
      <c r="AF34" s="111">
        <f t="shared" si="2"/>
        <v>3.7754877149616277</v>
      </c>
      <c r="AG34" s="111">
        <f t="shared" si="3"/>
        <v>0</v>
      </c>
      <c r="AH34" s="68"/>
      <c r="AI34" s="36">
        <f t="shared" si="4"/>
        <v>-6.6537493726823129</v>
      </c>
      <c r="AJ34" s="36">
        <f t="shared" si="5"/>
        <v>6.6537493726823058</v>
      </c>
      <c r="AK34" s="36">
        <f t="shared" si="6"/>
        <v>0</v>
      </c>
    </row>
    <row r="35" spans="1:37" s="43" customFormat="1" x14ac:dyDescent="0.25">
      <c r="A35" s="43" t="s">
        <v>24</v>
      </c>
      <c r="C35" s="49">
        <f>'Tav48'!C35/'Tav48'!$E35*100</f>
        <v>66.244371075347885</v>
      </c>
      <c r="D35" s="49">
        <f>'Tav48'!D35/'Tav48'!$E35*100</f>
        <v>33.7556289246521</v>
      </c>
      <c r="E35" s="49">
        <f>'Tav48'!E35/'Tav48'!$E35*100</f>
        <v>100</v>
      </c>
      <c r="F35" s="68"/>
      <c r="G35" s="49">
        <f>'Tav48'!G35/'Tav48'!$I35*100</f>
        <v>62.806148128068806</v>
      </c>
      <c r="H35" s="49">
        <f>'Tav48'!H35/'Tav48'!$I35*100</f>
        <v>37.193843332758135</v>
      </c>
      <c r="I35" s="49">
        <f>'Tav48'!I35/'Tav48'!$I35*100</f>
        <v>100</v>
      </c>
      <c r="J35" s="68"/>
      <c r="K35" s="49">
        <f>'Tav48'!K35/'Tav48'!$M35*100</f>
        <v>67.355581251477346</v>
      </c>
      <c r="L35" s="49">
        <f>'Tav48'!L35/'Tav48'!$M35*100</f>
        <v>32.644418748522646</v>
      </c>
      <c r="M35" s="49">
        <f>'Tav48'!M35/'Tav48'!$M35*100</f>
        <v>100</v>
      </c>
      <c r="N35" s="68"/>
      <c r="O35" s="53">
        <f>'Tav48'!O35/'Tav48'!$Q35*100</f>
        <v>68.428412508202712</v>
      </c>
      <c r="P35" s="53">
        <f>'Tav48'!P35/'Tav48'!$Q35*100</f>
        <v>31.571587491797281</v>
      </c>
      <c r="Q35" s="53">
        <f>'Tav48'!Q35/'Tav48'!$Q35*100</f>
        <v>100</v>
      </c>
      <c r="R35" s="65"/>
      <c r="S35" s="49">
        <f>'Tav48'!S35/'Tav48'!$U35*100</f>
        <v>67.476416229760972</v>
      </c>
      <c r="T35" s="49">
        <f>'Tav48'!T35/'Tav48'!$U35*100</f>
        <v>32.523583770239036</v>
      </c>
      <c r="U35" s="49">
        <f>'Tav48'!U35/'Tav48'!$U35*100</f>
        <v>100</v>
      </c>
      <c r="V35" s="68"/>
      <c r="W35" s="49">
        <f>'Tav48'!W35/'Tav48'!$Y35*100</f>
        <v>77.745707332417695</v>
      </c>
      <c r="X35" s="49">
        <f>'Tav48'!X35/'Tav48'!$Y35*100</f>
        <v>22.254246465817157</v>
      </c>
      <c r="Y35" s="49">
        <f>'Tav48'!Y35/'Tav48'!$Y35*100</f>
        <v>100</v>
      </c>
      <c r="Z35" s="49"/>
      <c r="AA35" s="49">
        <f>'Tav48'!AA35/'Tav48'!$AC35*100</f>
        <v>86.432813763488838</v>
      </c>
      <c r="AB35" s="49">
        <f>'Tav48'!AB35/'Tav48'!$AC35*100</f>
        <v>13.567186236511168</v>
      </c>
      <c r="AC35" s="49">
        <f>'Tav48'!AC35/'Tav48'!$AC35*100</f>
        <v>100</v>
      </c>
      <c r="AD35" s="68"/>
      <c r="AE35" s="111">
        <f t="shared" si="1"/>
        <v>8.6871064310711432</v>
      </c>
      <c r="AF35" s="111">
        <f t="shared" si="2"/>
        <v>-8.68706022930599</v>
      </c>
      <c r="AG35" s="111">
        <f t="shared" si="3"/>
        <v>0</v>
      </c>
      <c r="AH35" s="68"/>
      <c r="AI35" s="36">
        <f t="shared" si="4"/>
        <v>20.188442688140952</v>
      </c>
      <c r="AJ35" s="36">
        <f t="shared" si="5"/>
        <v>-20.188442688140931</v>
      </c>
      <c r="AK35" s="36">
        <f t="shared" si="6"/>
        <v>0</v>
      </c>
    </row>
    <row r="36" spans="1:37" s="43" customFormat="1" x14ac:dyDescent="0.25">
      <c r="A36" s="43" t="s">
        <v>25</v>
      </c>
      <c r="C36" s="49">
        <f>'Tav48'!C36/'Tav48'!$E36*100</f>
        <v>56.935526702511538</v>
      </c>
      <c r="D36" s="49">
        <f>'Tav48'!D36/'Tav48'!$E36*100</f>
        <v>43.064473297488462</v>
      </c>
      <c r="E36" s="49">
        <f>'Tav48'!E36/'Tav48'!$E36*100</f>
        <v>100</v>
      </c>
      <c r="F36" s="68"/>
      <c r="G36" s="49">
        <f>'Tav48'!G36/'Tav48'!$I36*100</f>
        <v>55.956717944697473</v>
      </c>
      <c r="H36" s="49">
        <f>'Tav48'!H36/'Tav48'!$I36*100</f>
        <v>44.043282055302534</v>
      </c>
      <c r="I36" s="49">
        <f>'Tav48'!I36/'Tav48'!$I36*100</f>
        <v>100</v>
      </c>
      <c r="J36" s="68"/>
      <c r="K36" s="49">
        <f>'Tav48'!K36/'Tav48'!$M36*100</f>
        <v>54.664699365238377</v>
      </c>
      <c r="L36" s="49">
        <f>'Tav48'!L36/'Tav48'!$M36*100</f>
        <v>45.33530063476163</v>
      </c>
      <c r="M36" s="49">
        <f>'Tav48'!M36/'Tav48'!$M36*100</f>
        <v>100</v>
      </c>
      <c r="N36" s="68"/>
      <c r="O36" s="53">
        <f>'Tav48'!O36/'Tav48'!$Q36*100</f>
        <v>63.162369686259559</v>
      </c>
      <c r="P36" s="53">
        <f>'Tav48'!P36/'Tav48'!$Q36*100</f>
        <v>36.837630313740448</v>
      </c>
      <c r="Q36" s="53">
        <f>'Tav48'!Q36/'Tav48'!$Q36*100</f>
        <v>100</v>
      </c>
      <c r="R36" s="65"/>
      <c r="S36" s="49">
        <f>'Tav48'!S36/'Tav48'!$U36*100</f>
        <v>50.768766806927893</v>
      </c>
      <c r="T36" s="49">
        <f>'Tav48'!T36/'Tav48'!$U36*100</f>
        <v>49.2312331930721</v>
      </c>
      <c r="U36" s="49">
        <f>'Tav48'!U36/'Tav48'!$U36*100</f>
        <v>100</v>
      </c>
      <c r="V36" s="68"/>
      <c r="W36" s="49">
        <f>'Tav48'!W36/'Tav48'!$Y36*100</f>
        <v>58.832148652726936</v>
      </c>
      <c r="X36" s="49">
        <f>'Tav48'!X36/'Tav48'!$Y36*100</f>
        <v>41.167851347273057</v>
      </c>
      <c r="Y36" s="49">
        <f>'Tav48'!Y36/'Tav48'!$Y36*100</f>
        <v>100</v>
      </c>
      <c r="Z36" s="49"/>
      <c r="AA36" s="49">
        <f>'Tav48'!AA36/'Tav48'!$AC36*100</f>
        <v>68.5305860217521</v>
      </c>
      <c r="AB36" s="49">
        <f>'Tav48'!AB36/'Tav48'!$AC36*100</f>
        <v>31.4694139782479</v>
      </c>
      <c r="AC36" s="49">
        <f>'Tav48'!AC36/'Tav48'!$AC36*100</f>
        <v>100</v>
      </c>
      <c r="AD36" s="68"/>
      <c r="AE36" s="111">
        <f t="shared" si="1"/>
        <v>9.6984373690251644</v>
      </c>
      <c r="AF36" s="111">
        <f t="shared" si="2"/>
        <v>-9.6984373690251573</v>
      </c>
      <c r="AG36" s="111">
        <f t="shared" si="3"/>
        <v>0</v>
      </c>
      <c r="AH36" s="68"/>
      <c r="AI36" s="36">
        <f t="shared" si="4"/>
        <v>11.595059319240562</v>
      </c>
      <c r="AJ36" s="36">
        <f t="shared" si="5"/>
        <v>-11.595059319240562</v>
      </c>
      <c r="AK36" s="36">
        <f t="shared" si="6"/>
        <v>0</v>
      </c>
    </row>
    <row r="37" spans="1:37" s="43" customFormat="1" x14ac:dyDescent="0.25">
      <c r="A37" s="280" t="s">
        <v>1</v>
      </c>
      <c r="B37" s="280"/>
      <c r="C37" s="469">
        <f>'Tav48'!C37/'Tav48'!$E37*100</f>
        <v>60.187176695488908</v>
      </c>
      <c r="D37" s="469">
        <f>'Tav48'!D37/'Tav48'!$E37*100</f>
        <v>39.812823304511078</v>
      </c>
      <c r="E37" s="469">
        <f>'Tav48'!E37/'Tav48'!$E37*100</f>
        <v>100</v>
      </c>
      <c r="F37" s="461"/>
      <c r="G37" s="469">
        <f>'Tav48'!G37/'Tav48'!$I37*100</f>
        <v>59.364660729709804</v>
      </c>
      <c r="H37" s="469">
        <f>'Tav48'!H37/'Tav48'!$I37*100</f>
        <v>40.635299055008801</v>
      </c>
      <c r="I37" s="469">
        <f>'Tav48'!I37/'Tav48'!$I37*100</f>
        <v>100</v>
      </c>
      <c r="J37" s="461"/>
      <c r="K37" s="469">
        <f>'Tav48'!K37/'Tav48'!$M37*100</f>
        <v>59.655520691033651</v>
      </c>
      <c r="L37" s="469">
        <f>'Tav48'!L37/'Tav48'!$M37*100</f>
        <v>40.344479308966363</v>
      </c>
      <c r="M37" s="469">
        <f>'Tav48'!M37/'Tav48'!$M37*100</f>
        <v>100</v>
      </c>
      <c r="N37" s="461"/>
      <c r="O37" s="470">
        <f>'Tav48'!O37/'Tav48'!$Q37*100</f>
        <v>60.802673244222859</v>
      </c>
      <c r="P37" s="470">
        <f>'Tav48'!P37/'Tav48'!$Q37*100</f>
        <v>39.197326755777134</v>
      </c>
      <c r="Q37" s="470">
        <f>'Tav48'!Q37/'Tav48'!$Q37*100</f>
        <v>100</v>
      </c>
      <c r="R37" s="244"/>
      <c r="S37" s="469">
        <f>'Tav48'!S37/'Tav48'!$U37*100</f>
        <v>56.763104537976957</v>
      </c>
      <c r="T37" s="469">
        <f>'Tav48'!T37/'Tav48'!$U37*100</f>
        <v>43.236895462023043</v>
      </c>
      <c r="U37" s="469">
        <f>'Tav48'!U37/'Tav48'!$U37*100</f>
        <v>100</v>
      </c>
      <c r="V37" s="461"/>
      <c r="W37" s="469">
        <f>'Tav48'!W37/'Tav48'!$Y37*100</f>
        <v>62.203806511881844</v>
      </c>
      <c r="X37" s="469">
        <f>'Tav48'!X37/'Tav48'!$Y37*100</f>
        <v>37.796178722253202</v>
      </c>
      <c r="Y37" s="469">
        <f>'Tav48'!Y37/'Tav48'!$Y37*100</f>
        <v>100</v>
      </c>
      <c r="Z37" s="469"/>
      <c r="AA37" s="469">
        <f>'Tav48'!AA37/'Tav48'!$AC37*100</f>
        <v>63.811261193665558</v>
      </c>
      <c r="AB37" s="469">
        <f>'Tav48'!AB37/'Tav48'!$AC37*100</f>
        <v>36.188738806334442</v>
      </c>
      <c r="AC37" s="469">
        <f>'Tav48'!AC37/'Tav48'!$AC37*100</f>
        <v>100</v>
      </c>
      <c r="AD37" s="461"/>
      <c r="AE37" s="471">
        <f t="shared" si="1"/>
        <v>1.6074546817837145</v>
      </c>
      <c r="AF37" s="471">
        <f t="shared" si="2"/>
        <v>-1.6074399159187607</v>
      </c>
      <c r="AG37" s="471">
        <f t="shared" si="3"/>
        <v>0</v>
      </c>
      <c r="AH37" s="461"/>
      <c r="AI37" s="94">
        <f t="shared" si="4"/>
        <v>3.62408449817665</v>
      </c>
      <c r="AJ37" s="94">
        <f t="shared" si="5"/>
        <v>-3.6240844981766358</v>
      </c>
      <c r="AK37" s="94">
        <f t="shared" si="6"/>
        <v>0</v>
      </c>
    </row>
    <row r="38" spans="1:37" s="280" customFormat="1" x14ac:dyDescent="0.25">
      <c r="A38" s="82"/>
      <c r="B38" s="82"/>
      <c r="C38" s="83"/>
      <c r="D38" s="83"/>
      <c r="E38" s="83"/>
      <c r="F38" s="84"/>
      <c r="G38" s="83"/>
      <c r="H38" s="83"/>
      <c r="I38" s="83"/>
      <c r="J38" s="84"/>
      <c r="K38" s="83"/>
      <c r="L38" s="83"/>
      <c r="M38" s="83"/>
      <c r="N38" s="84"/>
      <c r="O38" s="83"/>
      <c r="P38" s="83"/>
      <c r="Q38" s="83"/>
      <c r="R38" s="83"/>
      <c r="S38" s="83"/>
      <c r="T38" s="83"/>
      <c r="U38" s="83"/>
      <c r="V38" s="84"/>
      <c r="W38" s="83"/>
      <c r="X38" s="83"/>
      <c r="Y38" s="83"/>
      <c r="Z38" s="83"/>
      <c r="AA38" s="83"/>
      <c r="AB38" s="83"/>
      <c r="AC38" s="84"/>
      <c r="AD38" s="84"/>
      <c r="AE38" s="84"/>
      <c r="AF38" s="84"/>
      <c r="AG38" s="84"/>
      <c r="AH38" s="84"/>
      <c r="AI38" s="85"/>
      <c r="AJ38" s="85"/>
      <c r="AK38" s="85"/>
    </row>
    <row r="39" spans="1:37" s="27" customFormat="1" x14ac:dyDescent="0.25">
      <c r="O39" s="7"/>
      <c r="Q39" s="7"/>
      <c r="Z39" s="141"/>
      <c r="AA39" s="141"/>
      <c r="AB39" s="141"/>
      <c r="AD39" s="141"/>
      <c r="AE39" s="141"/>
      <c r="AF39" s="141"/>
      <c r="AG39" s="141"/>
      <c r="AH39" s="141"/>
    </row>
  </sheetData>
  <mergeCells count="12">
    <mergeCell ref="A4:A7"/>
    <mergeCell ref="AI4:AK6"/>
    <mergeCell ref="C6:E6"/>
    <mergeCell ref="G6:I6"/>
    <mergeCell ref="K6:M6"/>
    <mergeCell ref="O6:Q6"/>
    <mergeCell ref="S6:U6"/>
    <mergeCell ref="W6:Y6"/>
    <mergeCell ref="AA6:AC6"/>
    <mergeCell ref="C5:AC5"/>
    <mergeCell ref="C4:AC4"/>
    <mergeCell ref="AE4:AG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T31"/>
  <sheetViews>
    <sheetView zoomScaleNormal="100" workbookViewId="0"/>
  </sheetViews>
  <sheetFormatPr defaultColWidth="8.85546875" defaultRowHeight="15" x14ac:dyDescent="0.25"/>
  <cols>
    <col min="1" max="1" width="17.85546875" customWidth="1"/>
    <col min="2" max="2" width="0.85546875" style="27" customWidth="1"/>
    <col min="9" max="9" width="8.85546875" style="125"/>
    <col min="10" max="10" width="0.85546875" customWidth="1"/>
    <col min="11" max="11" width="12" style="125" customWidth="1"/>
    <col min="12" max="12" width="14" customWidth="1"/>
  </cols>
  <sheetData>
    <row r="1" spans="1:20" x14ac:dyDescent="0.25">
      <c r="A1" s="27" t="s">
        <v>557</v>
      </c>
      <c r="D1" s="27"/>
      <c r="E1" s="27"/>
      <c r="F1" s="27"/>
      <c r="G1" s="27"/>
      <c r="H1" s="27"/>
      <c r="J1" s="27"/>
      <c r="L1" s="27"/>
    </row>
    <row r="2" spans="1:20" x14ac:dyDescent="0.25">
      <c r="A2" s="11" t="s">
        <v>346</v>
      </c>
      <c r="C2" s="30"/>
      <c r="D2" s="27"/>
      <c r="E2" s="27"/>
      <c r="F2" s="27"/>
      <c r="G2" s="27"/>
      <c r="H2" s="27"/>
      <c r="J2" s="27"/>
      <c r="L2" s="27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0" x14ac:dyDescent="0.25">
      <c r="A4" s="544" t="s">
        <v>31</v>
      </c>
      <c r="B4" s="50"/>
      <c r="C4" s="492" t="s">
        <v>52</v>
      </c>
      <c r="D4" s="492"/>
      <c r="E4" s="492"/>
      <c r="F4" s="492"/>
      <c r="G4" s="492"/>
      <c r="H4" s="492"/>
      <c r="I4" s="492"/>
      <c r="J4" s="19"/>
      <c r="K4" s="490" t="s">
        <v>76</v>
      </c>
      <c r="L4" s="490" t="s">
        <v>75</v>
      </c>
    </row>
    <row r="5" spans="1:20" x14ac:dyDescent="0.25">
      <c r="A5" s="545"/>
      <c r="B5" s="50"/>
      <c r="C5" s="492" t="s">
        <v>33</v>
      </c>
      <c r="D5" s="492"/>
      <c r="E5" s="492"/>
      <c r="F5" s="492"/>
      <c r="G5" s="492"/>
      <c r="H5" s="492"/>
      <c r="I5" s="492"/>
      <c r="J5" s="2"/>
      <c r="K5" s="495"/>
      <c r="L5" s="495"/>
    </row>
    <row r="6" spans="1:20" x14ac:dyDescent="0.25">
      <c r="A6" s="503"/>
      <c r="B6" s="454"/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1">
        <v>2018</v>
      </c>
      <c r="I6" s="1">
        <v>2019</v>
      </c>
      <c r="J6" s="1"/>
      <c r="K6" s="491"/>
      <c r="L6" s="491"/>
    </row>
    <row r="7" spans="1:20" ht="15" customHeight="1" x14ac:dyDescent="0.25">
      <c r="A7" s="27"/>
    </row>
    <row r="8" spans="1:20" x14ac:dyDescent="0.25">
      <c r="A8" s="27"/>
      <c r="C8" s="493" t="s">
        <v>29</v>
      </c>
      <c r="D8" s="493"/>
      <c r="E8" s="493"/>
      <c r="F8" s="493"/>
      <c r="G8" s="493"/>
      <c r="H8" s="493"/>
      <c r="I8" s="493"/>
      <c r="J8" s="124"/>
      <c r="K8" s="124"/>
      <c r="L8" s="124"/>
    </row>
    <row r="9" spans="1:20" x14ac:dyDescent="0.25">
      <c r="A9" s="27" t="s">
        <v>21</v>
      </c>
      <c r="C9" s="28">
        <f>'Tav1'!D8/'Tav1'!C8*1000</f>
        <v>2270.8860854012059</v>
      </c>
      <c r="D9" s="28">
        <f>'Tav1'!G8/'Tav1'!F8*1000</f>
        <v>2028.2895399260981</v>
      </c>
      <c r="E9" s="28">
        <f>'Tav1'!J8/'Tav1'!I8*1000</f>
        <v>1969.6318593020537</v>
      </c>
      <c r="F9" s="64">
        <f>'Tav1'!M8/'Tav1'!L8*1000</f>
        <v>1753.5558714438223</v>
      </c>
      <c r="G9" s="28">
        <f>'Tav1'!P8/'Tav1'!O8*1000</f>
        <v>1657.0508057841714</v>
      </c>
      <c r="H9" s="28">
        <f>'Tav1'!S8/'Tav1'!R8*1000</f>
        <v>1473.7932938761617</v>
      </c>
      <c r="I9" s="28">
        <f>'Tav1'!V8/'Tav1'!U8*1000</f>
        <v>1399.0936885782924</v>
      </c>
      <c r="K9" s="8">
        <f>(I9-H9)/H9*100</f>
        <v>-5.068526611449359</v>
      </c>
      <c r="L9" s="8">
        <f t="shared" ref="L9:L14" si="0">(I9-C9)/C9*100</f>
        <v>-38.389966032527376</v>
      </c>
    </row>
    <row r="10" spans="1:20" x14ac:dyDescent="0.25">
      <c r="A10" s="27" t="s">
        <v>22</v>
      </c>
      <c r="C10" s="28">
        <f>'Tav1'!D9/'Tav1'!C9*1000</f>
        <v>2489.196443989083</v>
      </c>
      <c r="D10" s="28">
        <f>'Tav1'!G9/'Tav1'!F9*1000</f>
        <v>2266.3597812662579</v>
      </c>
      <c r="E10" s="28">
        <f>'Tav1'!J9/'Tav1'!I9*1000</f>
        <v>1900.5900915670186</v>
      </c>
      <c r="F10" s="64">
        <f>'Tav1'!M9/'Tav1'!L9*1000</f>
        <v>1765.2589650254788</v>
      </c>
      <c r="G10" s="28">
        <f>'Tav1'!P9/'Tav1'!O9*1000</f>
        <v>1558.8167817206518</v>
      </c>
      <c r="H10" s="28">
        <f>'Tav1'!S9/'Tav1'!R9*1000</f>
        <v>1268.405299524044</v>
      </c>
      <c r="I10" s="28">
        <f>'Tav1'!V9/'Tav1'!U9*1000</f>
        <v>1070.3495664503464</v>
      </c>
      <c r="K10" s="8">
        <f t="shared" ref="K10:K30" si="1">(I10-H10)/H10*100</f>
        <v>-15.614546324271588</v>
      </c>
      <c r="L10" s="8">
        <f t="shared" si="0"/>
        <v>-57.00019703004844</v>
      </c>
    </row>
    <row r="11" spans="1:20" x14ac:dyDescent="0.25">
      <c r="A11" s="27" t="s">
        <v>23</v>
      </c>
      <c r="C11" s="28">
        <f>'Tav1'!D10/'Tav1'!C10*1000</f>
        <v>2550.8362898739442</v>
      </c>
      <c r="D11" s="28">
        <f>'Tav1'!G10/'Tav1'!F10*1000</f>
        <v>2074.4212521181671</v>
      </c>
      <c r="E11" s="28">
        <f>'Tav1'!J10/'Tav1'!I10*1000</f>
        <v>1985.5813713936295</v>
      </c>
      <c r="F11" s="64">
        <f>'Tav1'!M10/'Tav1'!L10*1000</f>
        <v>1933.8097743440837</v>
      </c>
      <c r="G11" s="28">
        <f>'Tav1'!P10/'Tav1'!O10*1000</f>
        <v>1880.1326042169401</v>
      </c>
      <c r="H11" s="28">
        <f>'Tav1'!S10/'Tav1'!R10*1000</f>
        <v>1712.9423258414206</v>
      </c>
      <c r="I11" s="28">
        <f>'Tav1'!V10/'Tav1'!U10*1000</f>
        <v>1534.951026141388</v>
      </c>
      <c r="K11" s="8">
        <f t="shared" si="1"/>
        <v>-10.390968628357109</v>
      </c>
      <c r="L11" s="8">
        <f t="shared" si="0"/>
        <v>-39.825576724202818</v>
      </c>
    </row>
    <row r="12" spans="1:20" x14ac:dyDescent="0.25">
      <c r="A12" s="27" t="s">
        <v>24</v>
      </c>
      <c r="C12" s="28">
        <f>'Tav1'!D11/'Tav1'!C11*1000</f>
        <v>2145.2402576468012</v>
      </c>
      <c r="D12" s="28">
        <f>'Tav1'!G11/'Tav1'!F11*1000</f>
        <v>1872.8906668095369</v>
      </c>
      <c r="E12" s="28">
        <f>'Tav1'!J11/'Tav1'!I11*1000</f>
        <v>1615.1177664377312</v>
      </c>
      <c r="F12" s="64">
        <f>'Tav1'!M11/'Tav1'!L11*1000</f>
        <v>1598.0509592037163</v>
      </c>
      <c r="G12" s="28">
        <f>'Tav1'!P11/'Tav1'!O11*1000</f>
        <v>1507.0026523263973</v>
      </c>
      <c r="H12" s="28">
        <f>'Tav1'!S11/'Tav1'!R11*1000</f>
        <v>1359.9752191722316</v>
      </c>
      <c r="I12" s="28">
        <f>'Tav1'!V11/'Tav1'!U11*1000</f>
        <v>1332.9889013611257</v>
      </c>
      <c r="K12" s="8">
        <f t="shared" si="1"/>
        <v>-1.9843242311085272</v>
      </c>
      <c r="L12" s="8">
        <f t="shared" si="0"/>
        <v>-37.862955134762672</v>
      </c>
    </row>
    <row r="13" spans="1:20" x14ac:dyDescent="0.25">
      <c r="A13" s="27" t="s">
        <v>25</v>
      </c>
      <c r="C13" s="28">
        <f>'Tav1'!D12/'Tav1'!C12*1000</f>
        <v>1766.8869329763718</v>
      </c>
      <c r="D13" s="28">
        <f>'Tav1'!G12/'Tav1'!F12*1000</f>
        <v>1479.6789157617006</v>
      </c>
      <c r="E13" s="28">
        <f>'Tav1'!J12/'Tav1'!I12*1000</f>
        <v>1436.5165705183497</v>
      </c>
      <c r="F13" s="64">
        <f>'Tav1'!M12/'Tav1'!L12*1000</f>
        <v>1910.5604670325515</v>
      </c>
      <c r="G13" s="28">
        <f>'Tav1'!P12/'Tav1'!O12*1000</f>
        <v>1329.5346515568383</v>
      </c>
      <c r="H13" s="28">
        <f>'Tav1'!S12/'Tav1'!R12*1000</f>
        <v>1118.3079766284768</v>
      </c>
      <c r="I13" s="28">
        <f>'Tav1'!V12/'Tav1'!U12*1000</f>
        <v>988.0299251870324</v>
      </c>
      <c r="K13" s="8">
        <f t="shared" si="1"/>
        <v>-11.649568291036633</v>
      </c>
      <c r="L13" s="8">
        <f t="shared" si="0"/>
        <v>-44.080749778217694</v>
      </c>
    </row>
    <row r="14" spans="1:20" s="33" customFormat="1" x14ac:dyDescent="0.25">
      <c r="A14" s="43" t="s">
        <v>1</v>
      </c>
      <c r="B14" s="43"/>
      <c r="C14" s="44">
        <f>'Tav1'!D13/'Tav1'!C13*1000</f>
        <v>2260.3649794129683</v>
      </c>
      <c r="D14" s="44">
        <f>'Tav1'!G13/'Tav1'!F13*1000</f>
        <v>1947.0833745234881</v>
      </c>
      <c r="E14" s="44">
        <f>'Tav1'!J13/'Tav1'!I13*1000</f>
        <v>1786.9264436390422</v>
      </c>
      <c r="F14" s="65">
        <f>'Tav1'!M13/'Tav1'!L13*1000</f>
        <v>1766.9559379001116</v>
      </c>
      <c r="G14" s="44">
        <f>'Tav1'!P13/'Tav1'!O13*1000</f>
        <v>1617.8945365570505</v>
      </c>
      <c r="H14" s="44">
        <f>'Tav1'!S13/'Tav1'!R13*1000</f>
        <v>1435.3360570469431</v>
      </c>
      <c r="I14" s="44">
        <f>'Tav1'!V13/'Tav1'!U13*1000</f>
        <v>1339.3556792150368</v>
      </c>
      <c r="K14" s="36">
        <f t="shared" si="1"/>
        <v>-6.6869620783704162</v>
      </c>
      <c r="L14" s="36">
        <f t="shared" si="0"/>
        <v>-40.7460436073967</v>
      </c>
      <c r="M14"/>
      <c r="N14"/>
      <c r="O14"/>
      <c r="P14"/>
      <c r="Q14"/>
      <c r="R14"/>
      <c r="S14"/>
      <c r="T14"/>
    </row>
    <row r="15" spans="1:20" x14ac:dyDescent="0.25">
      <c r="A15" s="27"/>
      <c r="C15" s="9"/>
      <c r="D15" s="9"/>
      <c r="E15" s="9"/>
      <c r="F15" s="32"/>
      <c r="G15" s="9"/>
      <c r="H15" s="9"/>
      <c r="I15" s="30"/>
      <c r="K15"/>
    </row>
    <row r="16" spans="1:20" x14ac:dyDescent="0.25">
      <c r="A16" s="27"/>
      <c r="C16" s="562" t="s">
        <v>53</v>
      </c>
      <c r="D16" s="562"/>
      <c r="E16" s="562"/>
      <c r="F16" s="562"/>
      <c r="G16" s="562"/>
      <c r="H16" s="562"/>
      <c r="I16" s="562"/>
      <c r="J16" s="123"/>
      <c r="K16"/>
    </row>
    <row r="17" spans="1:12" x14ac:dyDescent="0.25">
      <c r="A17" s="27" t="s">
        <v>21</v>
      </c>
      <c r="C17" s="28">
        <f>'Tav1'!D16/'Tav1'!C16*1000</f>
        <v>1709.1760684153192</v>
      </c>
      <c r="D17" s="28">
        <f>'Tav1'!G16/'Tav1'!F16*1000</f>
        <v>1546.2968617839231</v>
      </c>
      <c r="E17" s="28">
        <f>'Tav1'!J16/'Tav1'!I16*1000</f>
        <v>1376.6901205085412</v>
      </c>
      <c r="F17" s="64">
        <f>'Tav1'!M16/'Tav1'!L16*1000</f>
        <v>1232.5249200385058</v>
      </c>
      <c r="G17" s="28">
        <f>'Tav1'!P16/'Tav1'!O16*1000</f>
        <v>1069.7154081508811</v>
      </c>
      <c r="H17" s="28">
        <f>'Tav1'!S16/'Tav1'!R16*1000</f>
        <v>945.03766100350185</v>
      </c>
      <c r="I17" s="28">
        <f>'Tav1'!V16/'Tav1'!U16*1000</f>
        <v>862.6504614394571</v>
      </c>
      <c r="K17" s="8">
        <f t="shared" si="1"/>
        <v>-8.7178747433790846</v>
      </c>
      <c r="L17" s="8">
        <f t="shared" ref="L17:L22" si="2">(I17-C17)/C17*100</f>
        <v>-49.528285740668444</v>
      </c>
    </row>
    <row r="18" spans="1:12" x14ac:dyDescent="0.25">
      <c r="A18" s="27" t="s">
        <v>22</v>
      </c>
      <c r="C18" s="28">
        <f>'Tav1'!D17/'Tav1'!C17*1000</f>
        <v>1823.8697293668524</v>
      </c>
      <c r="D18" s="28">
        <f>'Tav1'!G17/'Tav1'!F17*1000</f>
        <v>1593.747379709532</v>
      </c>
      <c r="E18" s="28">
        <f>'Tav1'!J17/'Tav1'!I17*1000</f>
        <v>1332.5767121232109</v>
      </c>
      <c r="F18" s="64">
        <f>'Tav1'!M17/'Tav1'!L17*1000</f>
        <v>1232.6030927835052</v>
      </c>
      <c r="G18" s="28">
        <f>'Tav1'!P17/'Tav1'!O17*1000</f>
        <v>1083.1735537654552</v>
      </c>
      <c r="H18" s="28">
        <f>'Tav1'!S17/'Tav1'!R17*1000</f>
        <v>966.18828819068244</v>
      </c>
      <c r="I18" s="28">
        <f>'Tav1'!V17/'Tav1'!U17*1000</f>
        <v>826.9012485811578</v>
      </c>
      <c r="K18" s="8">
        <f t="shared" si="1"/>
        <v>-14.416138273664894</v>
      </c>
      <c r="L18" s="8">
        <f t="shared" si="2"/>
        <v>-54.662263687647659</v>
      </c>
    </row>
    <row r="19" spans="1:12" x14ac:dyDescent="0.25">
      <c r="A19" s="27" t="s">
        <v>23</v>
      </c>
      <c r="C19" s="28">
        <f>'Tav1'!D18/'Tav1'!C18*1000</f>
        <v>1970.1395349737506</v>
      </c>
      <c r="D19" s="28">
        <f>'Tav1'!G18/'Tav1'!F18*1000</f>
        <v>1581.3610938476756</v>
      </c>
      <c r="E19" s="28">
        <f>'Tav1'!J18/'Tav1'!I18*1000</f>
        <v>1527.1160179317981</v>
      </c>
      <c r="F19" s="64">
        <f>'Tav1'!M18/'Tav1'!L18*1000</f>
        <v>1535.1136739613366</v>
      </c>
      <c r="G19" s="28">
        <f>'Tav1'!P18/'Tav1'!O18*1000</f>
        <v>1395.8598961754537</v>
      </c>
      <c r="H19" s="28">
        <f>'Tav1'!S18/'Tav1'!R18*1000</f>
        <v>1232.9772865396963</v>
      </c>
      <c r="I19" s="28">
        <f>'Tav1'!V18/'Tav1'!U18*1000</f>
        <v>1051.9904228168496</v>
      </c>
      <c r="K19" s="8">
        <f t="shared" si="1"/>
        <v>-14.678848158734493</v>
      </c>
      <c r="L19" s="8">
        <f t="shared" si="2"/>
        <v>-46.603253011169798</v>
      </c>
    </row>
    <row r="20" spans="1:12" x14ac:dyDescent="0.25">
      <c r="A20" s="27" t="s">
        <v>24</v>
      </c>
      <c r="C20" s="28">
        <f>'Tav1'!D19/'Tav1'!C19*1000</f>
        <v>1626.4917965283612</v>
      </c>
      <c r="D20" s="28">
        <f>'Tav1'!G19/'Tav1'!F19*1000</f>
        <v>1343.8959868370566</v>
      </c>
      <c r="E20" s="28">
        <f>'Tav1'!J19/'Tav1'!I19*1000</f>
        <v>1234.8576398379007</v>
      </c>
      <c r="F20" s="64">
        <f>'Tav1'!M19/'Tav1'!L19*1000</f>
        <v>1229.6488201479217</v>
      </c>
      <c r="G20" s="28">
        <f>'Tav1'!P19/'Tav1'!O19*1000</f>
        <v>1140.381617164096</v>
      </c>
      <c r="H20" s="28">
        <f>'Tav1'!S19/'Tav1'!R19*1000</f>
        <v>1132.7951140460343</v>
      </c>
      <c r="I20" s="28">
        <f>'Tav1'!V19/'Tav1'!U19*1000</f>
        <v>1199.7476448139462</v>
      </c>
      <c r="K20" s="8">
        <f t="shared" si="1"/>
        <v>5.9103830814361249</v>
      </c>
      <c r="L20" s="8">
        <f t="shared" si="2"/>
        <v>-26.23709216519088</v>
      </c>
    </row>
    <row r="21" spans="1:12" x14ac:dyDescent="0.25">
      <c r="A21" s="27" t="s">
        <v>25</v>
      </c>
      <c r="C21" s="28">
        <f>'Tav1'!D20/'Tav1'!C20*1000</f>
        <v>1204.7382788230948</v>
      </c>
      <c r="D21" s="28">
        <f>'Tav1'!G20/'Tav1'!F20*1000</f>
        <v>992.41829229447137</v>
      </c>
      <c r="E21" s="28">
        <f>'Tav1'!J20/'Tav1'!I20*1000</f>
        <v>933.7831069474837</v>
      </c>
      <c r="F21" s="64">
        <f>'Tav1'!M20/'Tav1'!L20*1000</f>
        <v>1425.2093637840831</v>
      </c>
      <c r="G21" s="28">
        <f>'Tav1'!P20/'Tav1'!O20*1000</f>
        <v>794.90092816500714</v>
      </c>
      <c r="H21" s="28">
        <f>'Tav1'!S20/'Tav1'!R20*1000</f>
        <v>742.3533873222774</v>
      </c>
      <c r="I21" s="28">
        <f>'Tav1'!V20/'Tav1'!U20*1000</f>
        <v>735.96668473707564</v>
      </c>
      <c r="K21" s="8">
        <f t="shared" si="1"/>
        <v>-0.86033184387277606</v>
      </c>
      <c r="L21" s="8">
        <f t="shared" si="2"/>
        <v>-38.91065821731511</v>
      </c>
    </row>
    <row r="22" spans="1:12" x14ac:dyDescent="0.25">
      <c r="A22" s="33" t="s">
        <v>1</v>
      </c>
      <c r="B22" s="33"/>
      <c r="C22" s="44">
        <f>'Tav1'!D21/'Tav1'!C21*1000</f>
        <v>1687.7487780681402</v>
      </c>
      <c r="D22" s="44">
        <f>'Tav1'!G21/'Tav1'!F21*1000</f>
        <v>1420.5328621752708</v>
      </c>
      <c r="E22" s="44">
        <f>'Tav1'!J21/'Tav1'!I21*1000</f>
        <v>1302.3080138929192</v>
      </c>
      <c r="F22" s="65">
        <f>'Tav1'!M21/'Tav1'!L21*1000</f>
        <v>1321.5197379211156</v>
      </c>
      <c r="G22" s="44">
        <f>'Tav1'!P21/'Tav1'!O21*1000</f>
        <v>1135.3785941966653</v>
      </c>
      <c r="H22" s="44">
        <f>'Tav1'!S21/'Tav1'!R21*1000</f>
        <v>1055.2392959410583</v>
      </c>
      <c r="I22" s="44">
        <f>'Tav1'!V21/'Tav1'!U21*1000</f>
        <v>1010.1605073957045</v>
      </c>
      <c r="K22" s="36">
        <f t="shared" si="1"/>
        <v>-4.2719019959499107</v>
      </c>
      <c r="L22" s="36">
        <f t="shared" si="2"/>
        <v>-40.147460302002315</v>
      </c>
    </row>
    <row r="23" spans="1:12" x14ac:dyDescent="0.25">
      <c r="A23" s="27"/>
      <c r="C23" s="9"/>
      <c r="D23" s="9"/>
      <c r="E23" s="9"/>
      <c r="F23" s="9"/>
      <c r="G23" s="9"/>
      <c r="H23" s="9"/>
      <c r="I23"/>
      <c r="K23"/>
    </row>
    <row r="24" spans="1:12" x14ac:dyDescent="0.25">
      <c r="A24" s="27"/>
      <c r="C24" s="562" t="s">
        <v>30</v>
      </c>
      <c r="D24" s="562"/>
      <c r="E24" s="562"/>
      <c r="F24" s="562"/>
      <c r="G24" s="562"/>
      <c r="H24" s="562"/>
      <c r="I24" s="562"/>
      <c r="J24" s="123"/>
      <c r="K24"/>
    </row>
    <row r="25" spans="1:12" x14ac:dyDescent="0.25">
      <c r="A25" s="27" t="s">
        <v>21</v>
      </c>
      <c r="C25" s="28">
        <f>'Tav1'!D24/'Tav1'!C24*1000</f>
        <v>4012.1592431716604</v>
      </c>
      <c r="D25" s="28">
        <f>'Tav1'!G24/'Tav1'!F24*1000</f>
        <v>3471.8441853870449</v>
      </c>
      <c r="E25" s="28">
        <f>'Tav1'!J24/'Tav1'!I24*1000</f>
        <v>3775.6735890854716</v>
      </c>
      <c r="F25" s="28">
        <f>'Tav1'!M24/'Tav1'!L24*1000</f>
        <v>3340.2498313579626</v>
      </c>
      <c r="G25" s="28">
        <f>'Tav1'!P24/'Tav1'!O24*1000</f>
        <v>3510.733244340598</v>
      </c>
      <c r="H25" s="28">
        <f>'Tav1'!S24/'Tav1'!R24*1000</f>
        <v>3321.3294656342605</v>
      </c>
      <c r="I25" s="28">
        <f>'Tav1'!V24/'Tav1'!U24*1000</f>
        <v>2979.5751281940793</v>
      </c>
      <c r="K25" s="8">
        <f t="shared" si="1"/>
        <v>-10.289684928168299</v>
      </c>
      <c r="L25" s="8">
        <f t="shared" ref="L25:L30" si="3">(I25-C25)/C25*100</f>
        <v>-25.736369181630756</v>
      </c>
    </row>
    <row r="26" spans="1:12" x14ac:dyDescent="0.25">
      <c r="A26" s="27" t="s">
        <v>22</v>
      </c>
      <c r="C26" s="28">
        <f>'Tav1'!D25/'Tav1'!C25*1000</f>
        <v>6551.9474290259432</v>
      </c>
      <c r="D26" s="28">
        <f>'Tav1'!G25/'Tav1'!F25*1000</f>
        <v>6259.2406974189998</v>
      </c>
      <c r="E26" s="28">
        <f>'Tav1'!J25/'Tav1'!I25*1000</f>
        <v>5456.5520388149062</v>
      </c>
      <c r="F26" s="28">
        <f>'Tav1'!M25/'Tav1'!L25*1000</f>
        <v>5141.6241518825782</v>
      </c>
      <c r="G26" s="28">
        <f>'Tav1'!P25/'Tav1'!O25*1000</f>
        <v>5081.5133489420732</v>
      </c>
      <c r="H26" s="28">
        <f>'Tav1'!S25/'Tav1'!R25*1000</f>
        <v>5317.929594868333</v>
      </c>
      <c r="I26" s="64">
        <f>'Tav1'!V25/'Tav1'!U25*1000</f>
        <v>7052.9986052998602</v>
      </c>
      <c r="K26" s="8">
        <f t="shared" si="1"/>
        <v>32.626776633256384</v>
      </c>
      <c r="L26" s="8">
        <f t="shared" si="3"/>
        <v>7.6473625849651645</v>
      </c>
    </row>
    <row r="27" spans="1:12" x14ac:dyDescent="0.25">
      <c r="A27" s="27" t="s">
        <v>23</v>
      </c>
      <c r="C27" s="28">
        <f>'Tav1'!D26/'Tav1'!C26*1000</f>
        <v>4059.1979978171839</v>
      </c>
      <c r="D27" s="28">
        <f>'Tav1'!G26/'Tav1'!F26*1000</f>
        <v>3607.5390554999904</v>
      </c>
      <c r="E27" s="28">
        <f>'Tav1'!J26/'Tav1'!I26*1000</f>
        <v>3463.4733722295268</v>
      </c>
      <c r="F27" s="28">
        <f>'Tav1'!M26/'Tav1'!L26*1000</f>
        <v>3019.143458826557</v>
      </c>
      <c r="G27" s="28">
        <f>'Tav1'!P26/'Tav1'!O26*1000</f>
        <v>2999.3965339093088</v>
      </c>
      <c r="H27" s="28">
        <f>'Tav1'!S26/'Tav1'!R26*1000</f>
        <v>3042.4921139469784</v>
      </c>
      <c r="I27" s="28">
        <f>'Tav1'!V26/'Tav1'!U26*1000</f>
        <v>2756.1121644546452</v>
      </c>
      <c r="K27" s="8">
        <f t="shared" si="1"/>
        <v>-9.4126768046348985</v>
      </c>
      <c r="L27" s="8">
        <f t="shared" si="3"/>
        <v>-32.102051539818149</v>
      </c>
    </row>
    <row r="28" spans="1:12" x14ac:dyDescent="0.25">
      <c r="A28" s="27" t="s">
        <v>24</v>
      </c>
      <c r="C28" s="28">
        <f>'Tav1'!D27/'Tav1'!C27*1000</f>
        <v>5734.4644451324248</v>
      </c>
      <c r="D28" s="28">
        <f>'Tav1'!G27/'Tav1'!F27*1000</f>
        <v>5585.6280374454991</v>
      </c>
      <c r="E28" s="28">
        <f>'Tav1'!J27/'Tav1'!I27*1000</f>
        <v>4429.5030047074652</v>
      </c>
      <c r="F28" s="28">
        <f>'Tav1'!M27/'Tav1'!L27*1000</f>
        <v>4557.4397928454964</v>
      </c>
      <c r="G28" s="28">
        <f>'Tav1'!P27/'Tav1'!O27*1000</f>
        <v>4525.4281224027209</v>
      </c>
      <c r="H28" s="28">
        <f>'Tav1'!S27/'Tav1'!R27*1000</f>
        <v>4543.0467333657107</v>
      </c>
      <c r="I28" s="28">
        <f>'Tav1'!V27/'Tav1'!U27*1000</f>
        <v>4557.51217684526</v>
      </c>
      <c r="K28" s="8">
        <f t="shared" si="1"/>
        <v>0.31840842343333359</v>
      </c>
      <c r="L28" s="8">
        <f t="shared" si="3"/>
        <v>-20.524188083268964</v>
      </c>
    </row>
    <row r="29" spans="1:12" x14ac:dyDescent="0.25">
      <c r="A29" s="27" t="s">
        <v>25</v>
      </c>
      <c r="C29" s="28">
        <f>'Tav1'!D28/'Tav1'!C28*1000</f>
        <v>4612.4133497215462</v>
      </c>
      <c r="D29" s="28">
        <f>'Tav1'!G28/'Tav1'!F28*1000</f>
        <v>3933.1301886574747</v>
      </c>
      <c r="E29" s="28">
        <f>'Tav1'!J28/'Tav1'!I28*1000</f>
        <v>4094.6893130378185</v>
      </c>
      <c r="F29" s="28">
        <f>'Tav1'!M28/'Tav1'!L28*1000</f>
        <v>4591.6728989938847</v>
      </c>
      <c r="G29" s="28">
        <f>'Tav1'!P28/'Tav1'!O28*1000</f>
        <v>4338.9897831405697</v>
      </c>
      <c r="H29" s="28">
        <f>'Tav1'!S28/'Tav1'!R28*1000</f>
        <v>4047.9936640965475</v>
      </c>
      <c r="I29" s="28">
        <f>'Tav1'!V28/'Tav1'!U28*1000</f>
        <v>3887.4716553287981</v>
      </c>
      <c r="K29" s="8">
        <f t="shared" si="1"/>
        <v>-3.9654708502014309</v>
      </c>
      <c r="L29" s="8">
        <f t="shared" si="3"/>
        <v>-15.717188365967097</v>
      </c>
    </row>
    <row r="30" spans="1:12" x14ac:dyDescent="0.25">
      <c r="A30" s="2" t="s">
        <v>1</v>
      </c>
      <c r="B30" s="2"/>
      <c r="C30" s="44">
        <f>'Tav1'!D29/'Tav1'!C29*1000</f>
        <v>4640.5201378863194</v>
      </c>
      <c r="D30" s="44">
        <f>'Tav1'!G29/'Tav1'!F29*1000</f>
        <v>4246.8491502701063</v>
      </c>
      <c r="E30" s="44">
        <f>'Tav1'!J29/'Tav1'!I29*1000</f>
        <v>3973.0731182250074</v>
      </c>
      <c r="F30" s="44">
        <f>'Tav1'!M29/'Tav1'!L29*1000</f>
        <v>3703.154664339052</v>
      </c>
      <c r="G30" s="44">
        <f>'Tav1'!P29/'Tav1'!O29*1000</f>
        <v>3659.8459904265801</v>
      </c>
      <c r="H30" s="44">
        <f>'Tav1'!S29/'Tav1'!R29*1000</f>
        <v>3524.9869791518931</v>
      </c>
      <c r="I30" s="44">
        <f>'Tav1'!V29/'Tav1'!U29*1000</f>
        <v>3148.6707566462169</v>
      </c>
      <c r="K30" s="36">
        <f t="shared" si="1"/>
        <v>-10.675676952322172</v>
      </c>
      <c r="L30" s="36">
        <f t="shared" si="3"/>
        <v>-32.148322535232346</v>
      </c>
    </row>
    <row r="31" spans="1:12" x14ac:dyDescent="0.25">
      <c r="A31" s="1"/>
      <c r="B31" s="1"/>
      <c r="C31" s="66"/>
      <c r="D31" s="66"/>
      <c r="E31" s="66"/>
      <c r="F31" s="66"/>
      <c r="G31" s="66"/>
      <c r="H31" s="66"/>
      <c r="I31" s="66"/>
      <c r="J31" s="1"/>
      <c r="K31" s="1"/>
      <c r="L31" s="29"/>
    </row>
  </sheetData>
  <mergeCells count="8">
    <mergeCell ref="C24:I24"/>
    <mergeCell ref="K4:K6"/>
    <mergeCell ref="A4:A6"/>
    <mergeCell ref="L4:L6"/>
    <mergeCell ref="C4:I4"/>
    <mergeCell ref="C16:I16"/>
    <mergeCell ref="C8:I8"/>
    <mergeCell ref="C5:I5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T21"/>
  <sheetViews>
    <sheetView zoomScale="106" zoomScaleNormal="106" workbookViewId="0"/>
  </sheetViews>
  <sheetFormatPr defaultColWidth="8.85546875" defaultRowHeight="15" x14ac:dyDescent="0.25"/>
  <cols>
    <col min="1" max="1" width="21.7109375" customWidth="1"/>
    <col min="2" max="2" width="0.85546875" customWidth="1"/>
    <col min="3" max="3" width="17.85546875" bestFit="1" customWidth="1"/>
    <col min="4" max="4" width="14.7109375" bestFit="1" customWidth="1"/>
    <col min="5" max="5" width="15.85546875" bestFit="1" customWidth="1"/>
    <col min="7" max="7" width="0.85546875" customWidth="1"/>
    <col min="8" max="8" width="17.85546875" bestFit="1" customWidth="1"/>
    <col min="9" max="9" width="14.7109375" bestFit="1" customWidth="1"/>
    <col min="10" max="10" width="15.85546875" bestFit="1" customWidth="1"/>
    <col min="11" max="11" width="7" bestFit="1" customWidth="1"/>
    <col min="12" max="12" width="0.85546875" customWidth="1"/>
    <col min="13" max="13" width="17.85546875" bestFit="1" customWidth="1"/>
    <col min="14" max="14" width="14.7109375" bestFit="1" customWidth="1"/>
    <col min="15" max="15" width="15.85546875" bestFit="1" customWidth="1"/>
    <col min="16" max="16" width="7" bestFit="1" customWidth="1"/>
    <col min="17" max="17" width="0.85546875" customWidth="1"/>
    <col min="18" max="18" width="17.85546875" bestFit="1" customWidth="1"/>
    <col min="19" max="19" width="14.7109375" bestFit="1" customWidth="1"/>
    <col min="20" max="20" width="15.85546875" bestFit="1" customWidth="1"/>
    <col min="21" max="21" width="12.140625" customWidth="1"/>
    <col min="22" max="22" width="0.85546875" customWidth="1"/>
    <col min="23" max="23" width="17.85546875" bestFit="1" customWidth="1"/>
    <col min="24" max="24" width="14.7109375" bestFit="1" customWidth="1"/>
    <col min="25" max="25" width="15.85546875" bestFit="1" customWidth="1"/>
    <col min="26" max="26" width="7" bestFit="1" customWidth="1"/>
    <col min="27" max="27" width="0.85546875" customWidth="1"/>
    <col min="28" max="28" width="17.85546875" bestFit="1" customWidth="1"/>
    <col min="29" max="29" width="14.7109375" bestFit="1" customWidth="1"/>
    <col min="30" max="30" width="15.85546875" bestFit="1" customWidth="1"/>
    <col min="31" max="31" width="7" bestFit="1" customWidth="1"/>
    <col min="32" max="32" width="0.85546875" customWidth="1"/>
    <col min="33" max="36" width="13.42578125" style="132" customWidth="1"/>
    <col min="37" max="37" width="1" style="132" customWidth="1"/>
    <col min="38" max="38" width="17.85546875" style="141" bestFit="1" customWidth="1"/>
    <col min="39" max="39" width="14.7109375" style="141" bestFit="1" customWidth="1"/>
    <col min="40" max="40" width="15.85546875" style="141" bestFit="1" customWidth="1"/>
    <col min="41" max="41" width="6.5703125" style="141" bestFit="1" customWidth="1"/>
    <col min="42" max="42" width="2.85546875" style="141" customWidth="1"/>
    <col min="43" max="43" width="18" bestFit="1" customWidth="1"/>
    <col min="44" max="44" width="14.85546875" bestFit="1" customWidth="1"/>
    <col min="45" max="45" width="16" bestFit="1" customWidth="1"/>
    <col min="46" max="46" width="7" bestFit="1" customWidth="1"/>
  </cols>
  <sheetData>
    <row r="1" spans="1:46" x14ac:dyDescent="0.25">
      <c r="A1" t="s">
        <v>558</v>
      </c>
    </row>
    <row r="2" spans="1:46" x14ac:dyDescent="0.25">
      <c r="A2" s="11" t="s">
        <v>346</v>
      </c>
      <c r="B2" s="27"/>
    </row>
    <row r="3" spans="1:46" s="27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s="27" customFormat="1" x14ac:dyDescent="0.25">
      <c r="A4" s="27" t="s">
        <v>51</v>
      </c>
      <c r="C4" s="493">
        <v>2013</v>
      </c>
      <c r="D4" s="493"/>
      <c r="E4" s="493"/>
      <c r="F4" s="493"/>
      <c r="H4" s="493">
        <v>2014</v>
      </c>
      <c r="I4" s="493"/>
      <c r="J4" s="493"/>
      <c r="K4" s="493"/>
      <c r="M4" s="493">
        <v>2015</v>
      </c>
      <c r="N4" s="493"/>
      <c r="O4" s="493"/>
      <c r="P4" s="493"/>
      <c r="R4" s="493">
        <v>2016</v>
      </c>
      <c r="S4" s="493"/>
      <c r="T4" s="493"/>
      <c r="U4" s="493"/>
      <c r="W4" s="493">
        <v>2017</v>
      </c>
      <c r="X4" s="493"/>
      <c r="Y4" s="493"/>
      <c r="Z4" s="493"/>
      <c r="AB4" s="493">
        <v>2018</v>
      </c>
      <c r="AC4" s="493"/>
      <c r="AD4" s="493"/>
      <c r="AE4" s="493"/>
      <c r="AG4" s="493">
        <v>2019</v>
      </c>
      <c r="AH4" s="493"/>
      <c r="AI4" s="493"/>
      <c r="AJ4" s="493"/>
      <c r="AK4" s="132"/>
      <c r="AL4" s="512" t="s">
        <v>76</v>
      </c>
      <c r="AM4" s="512"/>
      <c r="AN4" s="512"/>
      <c r="AO4" s="512"/>
      <c r="AP4" s="141"/>
      <c r="AQ4" s="512" t="s">
        <v>75</v>
      </c>
      <c r="AR4" s="512"/>
      <c r="AS4" s="512"/>
      <c r="AT4" s="512"/>
    </row>
    <row r="5" spans="1:46" s="27" customFormat="1" x14ac:dyDescent="0.25">
      <c r="A5" s="1"/>
      <c r="B5" s="1"/>
      <c r="C5" s="14" t="s">
        <v>47</v>
      </c>
      <c r="D5" s="14" t="s">
        <v>46</v>
      </c>
      <c r="E5" s="14" t="s">
        <v>99</v>
      </c>
      <c r="F5" s="1" t="s">
        <v>0</v>
      </c>
      <c r="G5" s="1"/>
      <c r="H5" s="14" t="s">
        <v>47</v>
      </c>
      <c r="I5" s="14" t="s">
        <v>46</v>
      </c>
      <c r="J5" s="14" t="s">
        <v>99</v>
      </c>
      <c r="K5" s="1" t="s">
        <v>0</v>
      </c>
      <c r="L5" s="1"/>
      <c r="M5" s="14" t="s">
        <v>47</v>
      </c>
      <c r="N5" s="14" t="s">
        <v>46</v>
      </c>
      <c r="O5" s="14" t="s">
        <v>99</v>
      </c>
      <c r="P5" s="1" t="s">
        <v>0</v>
      </c>
      <c r="Q5" s="1"/>
      <c r="R5" s="14" t="s">
        <v>47</v>
      </c>
      <c r="S5" s="14" t="s">
        <v>46</v>
      </c>
      <c r="T5" s="14" t="s">
        <v>99</v>
      </c>
      <c r="U5" s="1" t="s">
        <v>0</v>
      </c>
      <c r="V5" s="1"/>
      <c r="W5" s="14" t="s">
        <v>47</v>
      </c>
      <c r="X5" s="14" t="s">
        <v>46</v>
      </c>
      <c r="Y5" s="14" t="s">
        <v>99</v>
      </c>
      <c r="Z5" s="1" t="s">
        <v>0</v>
      </c>
      <c r="AA5" s="1"/>
      <c r="AB5" s="14" t="s">
        <v>47</v>
      </c>
      <c r="AC5" s="14" t="s">
        <v>46</v>
      </c>
      <c r="AD5" s="14" t="s">
        <v>99</v>
      </c>
      <c r="AE5" s="1" t="s">
        <v>0</v>
      </c>
      <c r="AF5" s="1"/>
      <c r="AG5" s="14" t="s">
        <v>47</v>
      </c>
      <c r="AH5" s="14" t="s">
        <v>46</v>
      </c>
      <c r="AI5" s="14" t="s">
        <v>99</v>
      </c>
      <c r="AJ5" s="1" t="s">
        <v>0</v>
      </c>
      <c r="AK5" s="1"/>
      <c r="AL5" s="14" t="s">
        <v>47</v>
      </c>
      <c r="AM5" s="14" t="s">
        <v>46</v>
      </c>
      <c r="AN5" s="14" t="s">
        <v>99</v>
      </c>
      <c r="AO5" s="1" t="s">
        <v>0</v>
      </c>
      <c r="AP5" s="1"/>
      <c r="AQ5" s="14" t="s">
        <v>47</v>
      </c>
      <c r="AR5" s="14" t="s">
        <v>46</v>
      </c>
      <c r="AS5" s="14" t="s">
        <v>99</v>
      </c>
      <c r="AT5" s="1" t="s">
        <v>0</v>
      </c>
    </row>
    <row r="6" spans="1:46" s="277" customFormat="1" x14ac:dyDescent="0.25">
      <c r="A6" s="2"/>
      <c r="B6" s="2"/>
      <c r="C6" s="12"/>
      <c r="D6" s="12"/>
      <c r="E6" s="12"/>
      <c r="F6" s="2"/>
      <c r="G6" s="2"/>
      <c r="H6" s="12"/>
      <c r="I6" s="12"/>
      <c r="J6" s="12"/>
      <c r="K6" s="2"/>
      <c r="L6" s="2"/>
      <c r="M6" s="12"/>
      <c r="N6" s="12"/>
      <c r="O6" s="12"/>
      <c r="P6" s="2"/>
      <c r="Q6" s="2"/>
      <c r="R6" s="12"/>
      <c r="S6" s="12"/>
      <c r="T6" s="12"/>
      <c r="U6" s="2"/>
      <c r="V6" s="2"/>
      <c r="W6" s="12"/>
      <c r="X6" s="12"/>
      <c r="Y6" s="12"/>
      <c r="Z6" s="2"/>
      <c r="AA6" s="2"/>
      <c r="AB6" s="12"/>
      <c r="AC6" s="12"/>
      <c r="AD6" s="12"/>
      <c r="AE6" s="2"/>
      <c r="AF6" s="2"/>
      <c r="AG6" s="12"/>
      <c r="AH6" s="12"/>
      <c r="AI6" s="12"/>
      <c r="AJ6" s="2"/>
      <c r="AK6" s="2"/>
      <c r="AL6" s="12"/>
      <c r="AM6" s="12"/>
      <c r="AN6" s="12"/>
      <c r="AO6" s="2"/>
      <c r="AP6" s="2"/>
      <c r="AQ6" s="12"/>
      <c r="AR6" s="12"/>
      <c r="AS6" s="12"/>
      <c r="AT6" s="2"/>
    </row>
    <row r="7" spans="1:46" x14ac:dyDescent="0.25">
      <c r="A7" s="35" t="s">
        <v>21</v>
      </c>
      <c r="C7" s="10">
        <v>4114</v>
      </c>
      <c r="D7" s="10">
        <v>1311</v>
      </c>
      <c r="E7" s="10">
        <v>2794</v>
      </c>
      <c r="F7" s="10">
        <v>2270.8860854012059</v>
      </c>
      <c r="H7" s="10">
        <v>3702</v>
      </c>
      <c r="I7" s="10">
        <v>1220</v>
      </c>
      <c r="J7" s="10">
        <v>1884</v>
      </c>
      <c r="K7" s="10">
        <v>2028.2895399260981</v>
      </c>
      <c r="M7" s="10">
        <v>3913</v>
      </c>
      <c r="N7" s="10">
        <v>1138</v>
      </c>
      <c r="O7" s="10">
        <v>2401</v>
      </c>
      <c r="P7" s="10">
        <v>1969.6318593020537</v>
      </c>
      <c r="R7" s="31">
        <v>3602</v>
      </c>
      <c r="S7" s="31">
        <v>1047</v>
      </c>
      <c r="T7" s="31">
        <v>2102</v>
      </c>
      <c r="U7" s="64">
        <v>1753.5558714438223</v>
      </c>
      <c r="W7" s="64">
        <v>3450</v>
      </c>
      <c r="X7" s="64">
        <v>1005</v>
      </c>
      <c r="Y7" s="64">
        <v>2254</v>
      </c>
      <c r="Z7" s="10">
        <v>1657.0508057841714</v>
      </c>
      <c r="AB7" s="64">
        <v>3115</v>
      </c>
      <c r="AC7" s="64">
        <v>994</v>
      </c>
      <c r="AD7" s="64">
        <v>1978</v>
      </c>
      <c r="AE7" s="10">
        <v>1473.7932938761617</v>
      </c>
      <c r="AG7" s="28">
        <v>3271</v>
      </c>
      <c r="AH7" s="28">
        <v>908</v>
      </c>
      <c r="AI7" s="28">
        <v>1911</v>
      </c>
      <c r="AJ7" s="28">
        <v>1399.0936885782924</v>
      </c>
      <c r="AL7" s="8">
        <f>(AG7-AB7)/AB7*100</f>
        <v>5.0080256821829856</v>
      </c>
      <c r="AM7" s="8">
        <f>(AH7-AC7)/AC7*100</f>
        <v>-8.6519114688128766</v>
      </c>
      <c r="AN7" s="8">
        <f>(AI7-AD7)/AD7*100</f>
        <v>-3.3872598584428717</v>
      </c>
      <c r="AO7" s="8">
        <f>(AJ7-AE7)/AE7*100</f>
        <v>-5.068526611449359</v>
      </c>
      <c r="AQ7" s="8">
        <f>(AG7-C7)/C7*100</f>
        <v>-20.491006319883326</v>
      </c>
      <c r="AR7" s="8">
        <f>(AH7-D7)/D7*100</f>
        <v>-30.739893211289093</v>
      </c>
      <c r="AS7" s="8">
        <f>(AI7-E7)/E7*100</f>
        <v>-31.603435934144596</v>
      </c>
      <c r="AT7" s="8">
        <f>(AJ7-F7)/F7*100</f>
        <v>-38.389966032527376</v>
      </c>
    </row>
    <row r="8" spans="1:46" x14ac:dyDescent="0.25">
      <c r="A8" s="35" t="s">
        <v>22</v>
      </c>
      <c r="C8" s="10">
        <v>4613</v>
      </c>
      <c r="D8" s="10">
        <v>1153</v>
      </c>
      <c r="E8" s="10">
        <v>1997</v>
      </c>
      <c r="F8" s="10">
        <v>2489.196443989083</v>
      </c>
      <c r="H8" s="10">
        <v>3987</v>
      </c>
      <c r="I8" s="10">
        <v>1238</v>
      </c>
      <c r="J8" s="10">
        <v>2058</v>
      </c>
      <c r="K8" s="10">
        <v>2266.3597812662579</v>
      </c>
      <c r="M8" s="10">
        <v>3808</v>
      </c>
      <c r="N8" s="10">
        <v>1046</v>
      </c>
      <c r="O8" s="10">
        <v>2209</v>
      </c>
      <c r="P8" s="10">
        <v>1900.5900915670186</v>
      </c>
      <c r="R8" s="31">
        <v>3829</v>
      </c>
      <c r="S8">
        <v>873</v>
      </c>
      <c r="T8" s="31">
        <v>2980</v>
      </c>
      <c r="U8" s="64">
        <v>1765.2589650254788</v>
      </c>
      <c r="W8" s="64">
        <v>3708</v>
      </c>
      <c r="X8" s="64">
        <v>812</v>
      </c>
      <c r="Y8" s="64">
        <v>2512</v>
      </c>
      <c r="Z8" s="10">
        <v>1558.8167817206518</v>
      </c>
      <c r="AB8" s="64">
        <v>3435</v>
      </c>
      <c r="AC8" s="64">
        <v>614</v>
      </c>
      <c r="AD8" s="64">
        <v>2658</v>
      </c>
      <c r="AE8" s="10">
        <v>1268.405299524044</v>
      </c>
      <c r="AG8" s="28">
        <v>3198</v>
      </c>
      <c r="AH8" s="28">
        <v>513</v>
      </c>
      <c r="AI8" s="28">
        <v>1664</v>
      </c>
      <c r="AJ8" s="28">
        <v>1070.3495664503464</v>
      </c>
      <c r="AL8" s="8">
        <f t="shared" ref="AL8:AL12" si="0">(AG8-AB8)/AB8*100</f>
        <v>-6.8995633187772922</v>
      </c>
      <c r="AM8" s="8">
        <f t="shared" ref="AM8:AM12" si="1">(AH8-AC8)/AC8*100</f>
        <v>-16.449511400651463</v>
      </c>
      <c r="AN8" s="8">
        <f t="shared" ref="AN8:AN12" si="2">(AI8-AD8)/AD8*100</f>
        <v>-37.396538750940557</v>
      </c>
      <c r="AO8" s="8">
        <f t="shared" ref="AO8:AO12" si="3">(AJ8-AE8)/AE8*100</f>
        <v>-15.614546324271588</v>
      </c>
      <c r="AQ8" s="8">
        <f t="shared" ref="AQ8:AQ12" si="4">(AG8-C8)/C8*100</f>
        <v>-30.674181660524603</v>
      </c>
      <c r="AR8" s="8">
        <f t="shared" ref="AR8:AR12" si="5">(AH8-D8)/D8*100</f>
        <v>-55.507372072853421</v>
      </c>
      <c r="AS8" s="8">
        <f t="shared" ref="AS8:AS12" si="6">(AI8-E8)/E8*100</f>
        <v>-16.675012518778168</v>
      </c>
      <c r="AT8" s="8">
        <f t="shared" ref="AT8:AT12" si="7">(AJ8-F8)/F8*100</f>
        <v>-57.00019703004844</v>
      </c>
    </row>
    <row r="9" spans="1:46" x14ac:dyDescent="0.25">
      <c r="A9" s="35" t="s">
        <v>23</v>
      </c>
      <c r="C9" s="10">
        <v>4117</v>
      </c>
      <c r="D9" s="10">
        <v>1509</v>
      </c>
      <c r="E9" s="10">
        <v>2083</v>
      </c>
      <c r="F9" s="10">
        <v>2550.8362898739442</v>
      </c>
      <c r="H9" s="10">
        <v>3419</v>
      </c>
      <c r="I9" s="10">
        <v>1251</v>
      </c>
      <c r="J9" s="10">
        <v>1981</v>
      </c>
      <c r="K9" s="10">
        <v>2074.4212521181671</v>
      </c>
      <c r="M9" s="10">
        <v>3460</v>
      </c>
      <c r="N9" s="10">
        <v>1195</v>
      </c>
      <c r="O9" s="10">
        <v>1787</v>
      </c>
      <c r="P9" s="10">
        <v>1985.5813713936295</v>
      </c>
      <c r="R9" s="31">
        <v>3519</v>
      </c>
      <c r="S9" s="31">
        <v>1137</v>
      </c>
      <c r="T9" s="31">
        <v>1929</v>
      </c>
      <c r="U9" s="64">
        <v>1933.8097743440837</v>
      </c>
      <c r="W9" s="64">
        <v>3479</v>
      </c>
      <c r="X9" s="64">
        <v>1138</v>
      </c>
      <c r="Y9" s="64">
        <v>1865</v>
      </c>
      <c r="Z9" s="10">
        <v>1880.1326042169401</v>
      </c>
      <c r="AB9" s="64">
        <v>3289</v>
      </c>
      <c r="AC9" s="64">
        <v>1035</v>
      </c>
      <c r="AD9" s="64">
        <v>1778</v>
      </c>
      <c r="AE9" s="10">
        <v>1712.9423258414206</v>
      </c>
      <c r="AG9" s="28">
        <v>2936</v>
      </c>
      <c r="AH9" s="28">
        <v>951</v>
      </c>
      <c r="AI9" s="28">
        <v>1667</v>
      </c>
      <c r="AJ9" s="28">
        <v>1534.951026141388</v>
      </c>
      <c r="AL9" s="8">
        <f t="shared" si="0"/>
        <v>-10.73274551535421</v>
      </c>
      <c r="AM9" s="8">
        <f t="shared" si="1"/>
        <v>-8.115942028985506</v>
      </c>
      <c r="AN9" s="8">
        <f t="shared" si="2"/>
        <v>-6.2429696287964003</v>
      </c>
      <c r="AO9" s="8">
        <f t="shared" si="3"/>
        <v>-10.390968628357109</v>
      </c>
      <c r="AQ9" s="8">
        <f t="shared" si="4"/>
        <v>-28.685936361428226</v>
      </c>
      <c r="AR9" s="8">
        <f t="shared" si="5"/>
        <v>-36.97813121272366</v>
      </c>
      <c r="AS9" s="8">
        <f t="shared" si="6"/>
        <v>-19.971195391262604</v>
      </c>
      <c r="AT9" s="8">
        <f t="shared" si="7"/>
        <v>-39.825576724202818</v>
      </c>
    </row>
    <row r="10" spans="1:46" x14ac:dyDescent="0.25">
      <c r="A10" s="35" t="s">
        <v>24</v>
      </c>
      <c r="C10" s="10">
        <v>3957</v>
      </c>
      <c r="D10" s="10">
        <v>1160</v>
      </c>
      <c r="E10" s="10">
        <v>1446</v>
      </c>
      <c r="F10" s="10">
        <v>2145.2402576468012</v>
      </c>
      <c r="H10" s="10">
        <v>3498</v>
      </c>
      <c r="I10" s="10">
        <v>1022</v>
      </c>
      <c r="J10" s="10">
        <v>1569</v>
      </c>
      <c r="K10" s="10">
        <v>1872.8906668095369</v>
      </c>
      <c r="M10" s="10">
        <v>3174</v>
      </c>
      <c r="N10" s="10">
        <v>861</v>
      </c>
      <c r="O10" s="10">
        <v>1547</v>
      </c>
      <c r="P10" s="10">
        <v>1615.1177664377312</v>
      </c>
      <c r="R10" s="31">
        <v>3216</v>
      </c>
      <c r="S10">
        <v>850</v>
      </c>
      <c r="T10" s="31">
        <v>1788</v>
      </c>
      <c r="U10" s="64">
        <v>1598.0509592037163</v>
      </c>
      <c r="W10" s="64">
        <v>3172</v>
      </c>
      <c r="X10" s="64">
        <v>785</v>
      </c>
      <c r="Y10" s="64">
        <v>1589</v>
      </c>
      <c r="Z10" s="10">
        <v>1507.0026523263973</v>
      </c>
      <c r="AB10" s="64">
        <v>2867</v>
      </c>
      <c r="AC10" s="64">
        <v>696</v>
      </c>
      <c r="AD10" s="64">
        <v>1513</v>
      </c>
      <c r="AE10" s="10">
        <v>1359.9752191722316</v>
      </c>
      <c r="AG10" s="28">
        <v>2789</v>
      </c>
      <c r="AH10" s="28">
        <v>702</v>
      </c>
      <c r="AI10" s="28">
        <v>989</v>
      </c>
      <c r="AJ10" s="28">
        <v>1332.9889013611257</v>
      </c>
      <c r="AL10" s="8">
        <f t="shared" si="0"/>
        <v>-2.7206138821067318</v>
      </c>
      <c r="AM10" s="8">
        <f t="shared" si="1"/>
        <v>0.86206896551724133</v>
      </c>
      <c r="AN10" s="8">
        <f t="shared" si="2"/>
        <v>-34.633179114342369</v>
      </c>
      <c r="AO10" s="8">
        <f t="shared" si="3"/>
        <v>-1.9843242311085272</v>
      </c>
      <c r="AQ10" s="8">
        <f t="shared" si="4"/>
        <v>-29.517311094263331</v>
      </c>
      <c r="AR10" s="8">
        <f t="shared" si="5"/>
        <v>-39.482758620689658</v>
      </c>
      <c r="AS10" s="8">
        <f t="shared" si="6"/>
        <v>-31.60442600276625</v>
      </c>
      <c r="AT10" s="8">
        <f t="shared" si="7"/>
        <v>-37.862955134762672</v>
      </c>
    </row>
    <row r="11" spans="1:46" x14ac:dyDescent="0.25">
      <c r="A11" s="35" t="s">
        <v>25</v>
      </c>
      <c r="C11" s="10">
        <v>3482</v>
      </c>
      <c r="D11" s="10">
        <v>1021</v>
      </c>
      <c r="E11" s="10">
        <v>1317</v>
      </c>
      <c r="F11" s="10">
        <v>1766.8869329763718</v>
      </c>
      <c r="H11" s="10">
        <v>2910</v>
      </c>
      <c r="I11" s="10">
        <v>870</v>
      </c>
      <c r="J11" s="10">
        <v>1378</v>
      </c>
      <c r="K11" s="10">
        <v>1479.6789157617006</v>
      </c>
      <c r="M11" s="10">
        <v>3315</v>
      </c>
      <c r="N11" s="10">
        <v>757</v>
      </c>
      <c r="O11" s="10">
        <v>1331</v>
      </c>
      <c r="P11" s="10">
        <v>1436.5165705183497</v>
      </c>
      <c r="R11" s="31">
        <v>3261</v>
      </c>
      <c r="S11" s="31">
        <v>1454</v>
      </c>
      <c r="T11" s="31">
        <v>1530</v>
      </c>
      <c r="U11" s="64">
        <v>1910.5604670325515</v>
      </c>
      <c r="W11" s="64">
        <v>3007</v>
      </c>
      <c r="X11" s="64">
        <v>690</v>
      </c>
      <c r="Y11" s="64">
        <v>1388</v>
      </c>
      <c r="Z11" s="10">
        <v>1329.5346515568383</v>
      </c>
      <c r="AB11" s="64">
        <v>2766</v>
      </c>
      <c r="AC11" s="64">
        <v>599</v>
      </c>
      <c r="AD11" s="64">
        <v>1477</v>
      </c>
      <c r="AE11" s="10">
        <v>1118.3079766284768</v>
      </c>
      <c r="AG11" s="28">
        <v>2900</v>
      </c>
      <c r="AH11" s="28">
        <v>528</v>
      </c>
      <c r="AI11" s="28">
        <v>1078</v>
      </c>
      <c r="AJ11" s="28">
        <v>988.0299251870324</v>
      </c>
      <c r="AL11" s="8">
        <f t="shared" si="0"/>
        <v>4.8445408532176426</v>
      </c>
      <c r="AM11" s="8">
        <f t="shared" si="1"/>
        <v>-11.853088480801336</v>
      </c>
      <c r="AN11" s="8">
        <f t="shared" si="2"/>
        <v>-27.014218009478675</v>
      </c>
      <c r="AO11" s="8">
        <f t="shared" si="3"/>
        <v>-11.649568291036633</v>
      </c>
      <c r="AQ11" s="8">
        <f t="shared" si="4"/>
        <v>-16.7145318782309</v>
      </c>
      <c r="AR11" s="8">
        <f t="shared" si="5"/>
        <v>-48.285994123408422</v>
      </c>
      <c r="AS11" s="8">
        <f t="shared" si="6"/>
        <v>-18.147304479878514</v>
      </c>
      <c r="AT11" s="8">
        <f t="shared" si="7"/>
        <v>-44.080749778217694</v>
      </c>
    </row>
    <row r="12" spans="1:46" x14ac:dyDescent="0.25">
      <c r="A12" s="45" t="s">
        <v>1</v>
      </c>
      <c r="B12" s="2"/>
      <c r="C12" s="34">
        <v>4054</v>
      </c>
      <c r="D12" s="34">
        <v>1258</v>
      </c>
      <c r="E12" s="34">
        <v>1826</v>
      </c>
      <c r="F12" s="34">
        <v>2260.3649794129683</v>
      </c>
      <c r="G12" s="2"/>
      <c r="H12" s="34">
        <v>3514</v>
      </c>
      <c r="I12" s="34">
        <v>1121</v>
      </c>
      <c r="J12" s="34">
        <v>1705</v>
      </c>
      <c r="K12" s="34">
        <v>1947.0833745234881</v>
      </c>
      <c r="L12" s="2"/>
      <c r="M12" s="79">
        <v>3467</v>
      </c>
      <c r="N12" s="79">
        <v>1005</v>
      </c>
      <c r="O12" s="79">
        <v>1834</v>
      </c>
      <c r="P12" s="34">
        <v>1786.9264436390422</v>
      </c>
      <c r="Q12" s="27"/>
      <c r="R12" s="86">
        <v>3439</v>
      </c>
      <c r="S12" s="86">
        <v>1036</v>
      </c>
      <c r="T12" s="86">
        <v>1928</v>
      </c>
      <c r="U12" s="65">
        <v>1766.9559379001116</v>
      </c>
      <c r="V12" s="27"/>
      <c r="W12" s="34">
        <v>3336</v>
      </c>
      <c r="X12" s="34">
        <v>912</v>
      </c>
      <c r="Y12" s="34">
        <v>1835</v>
      </c>
      <c r="Z12" s="34">
        <v>1617.8945365570505</v>
      </c>
      <c r="AA12" s="27"/>
      <c r="AB12" s="34">
        <v>3061</v>
      </c>
      <c r="AC12" s="34">
        <v>823</v>
      </c>
      <c r="AD12" s="34">
        <v>1726</v>
      </c>
      <c r="AE12" s="34">
        <v>1435.3360570469431</v>
      </c>
      <c r="AG12" s="44">
        <v>2953</v>
      </c>
      <c r="AH12" s="44">
        <v>774</v>
      </c>
      <c r="AI12" s="44">
        <v>1403</v>
      </c>
      <c r="AJ12" s="44">
        <v>1339.3556792150368</v>
      </c>
      <c r="AL12" s="8">
        <f t="shared" si="0"/>
        <v>-3.5282587389741917</v>
      </c>
      <c r="AM12" s="8">
        <f t="shared" si="1"/>
        <v>-5.9538274605103281</v>
      </c>
      <c r="AN12" s="8">
        <f t="shared" si="2"/>
        <v>-18.713789107763613</v>
      </c>
      <c r="AO12" s="8">
        <f t="shared" si="3"/>
        <v>-6.6869620783704162</v>
      </c>
      <c r="AQ12" s="8">
        <f t="shared" si="4"/>
        <v>-27.158362111494821</v>
      </c>
      <c r="AR12" s="8">
        <f t="shared" si="5"/>
        <v>-38.473767885532588</v>
      </c>
      <c r="AS12" s="8">
        <f t="shared" si="6"/>
        <v>-23.165388828039429</v>
      </c>
      <c r="AT12" s="8">
        <f t="shared" si="7"/>
        <v>-40.7460436073967</v>
      </c>
    </row>
    <row r="13" spans="1:46" x14ac:dyDescent="0.25">
      <c r="A13" s="1"/>
      <c r="B13" s="1"/>
      <c r="C13" s="1"/>
      <c r="D13" s="1"/>
      <c r="E13" s="1"/>
      <c r="F13" s="6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6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5" spans="1:46" x14ac:dyDescent="0.25">
      <c r="AF15" s="132"/>
      <c r="AK15" s="141"/>
      <c r="AP15"/>
    </row>
    <row r="16" spans="1:46" x14ac:dyDescent="0.25">
      <c r="AF16" s="132"/>
      <c r="AK16" s="141"/>
      <c r="AP16"/>
    </row>
    <row r="17" spans="32:42" x14ac:dyDescent="0.25">
      <c r="AF17" s="132"/>
      <c r="AK17" s="141"/>
      <c r="AP17"/>
    </row>
    <row r="18" spans="32:42" x14ac:dyDescent="0.25">
      <c r="AF18" s="132"/>
      <c r="AK18" s="141"/>
      <c r="AP18"/>
    </row>
    <row r="19" spans="32:42" x14ac:dyDescent="0.25">
      <c r="AF19" s="132"/>
      <c r="AK19" s="141"/>
      <c r="AP19"/>
    </row>
    <row r="20" spans="32:42" x14ac:dyDescent="0.25">
      <c r="AF20" s="132"/>
      <c r="AK20" s="141"/>
      <c r="AP20"/>
    </row>
    <row r="21" spans="32:42" x14ac:dyDescent="0.25">
      <c r="AF21" s="132"/>
      <c r="AK21" s="141"/>
      <c r="AP21"/>
    </row>
  </sheetData>
  <mergeCells count="9">
    <mergeCell ref="AG4:AJ4"/>
    <mergeCell ref="AQ4:AT4"/>
    <mergeCell ref="C4:F4"/>
    <mergeCell ref="H4:K4"/>
    <mergeCell ref="M4:P4"/>
    <mergeCell ref="R4:U4"/>
    <mergeCell ref="W4:Z4"/>
    <mergeCell ref="AB4:AE4"/>
    <mergeCell ref="AL4:AO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AT15"/>
  <sheetViews>
    <sheetView zoomScale="112" zoomScaleNormal="112" workbookViewId="0">
      <selection activeCell="U2" sqref="U2"/>
    </sheetView>
  </sheetViews>
  <sheetFormatPr defaultColWidth="8.85546875" defaultRowHeight="15" x14ac:dyDescent="0.25"/>
  <cols>
    <col min="1" max="1" width="21.85546875" customWidth="1"/>
    <col min="2" max="2" width="0.85546875" customWidth="1"/>
    <col min="3" max="3" width="17.85546875" bestFit="1" customWidth="1"/>
    <col min="4" max="4" width="14.7109375" bestFit="1" customWidth="1"/>
    <col min="5" max="5" width="15.85546875" bestFit="1" customWidth="1"/>
    <col min="6" max="6" width="7" bestFit="1" customWidth="1"/>
    <col min="7" max="7" width="0.85546875" customWidth="1"/>
    <col min="8" max="8" width="17.85546875" bestFit="1" customWidth="1"/>
    <col min="9" max="9" width="14.7109375" bestFit="1" customWidth="1"/>
    <col min="10" max="10" width="15.85546875" bestFit="1" customWidth="1"/>
    <col min="11" max="11" width="7" bestFit="1" customWidth="1"/>
    <col min="12" max="12" width="0.85546875" customWidth="1"/>
    <col min="13" max="13" width="17.85546875" bestFit="1" customWidth="1"/>
    <col min="14" max="14" width="14.7109375" bestFit="1" customWidth="1"/>
    <col min="15" max="15" width="15.85546875" bestFit="1" customWidth="1"/>
    <col min="16" max="16" width="7" bestFit="1" customWidth="1"/>
    <col min="17" max="17" width="0.85546875" customWidth="1"/>
    <col min="18" max="18" width="18.140625" customWidth="1"/>
    <col min="19" max="19" width="14.7109375" bestFit="1" customWidth="1"/>
    <col min="20" max="20" width="15.85546875" bestFit="1" customWidth="1"/>
    <col min="21" max="21" width="7" bestFit="1" customWidth="1"/>
    <col min="22" max="22" width="0.85546875" customWidth="1"/>
    <col min="23" max="23" width="17.85546875" bestFit="1" customWidth="1"/>
    <col min="24" max="24" width="14.7109375" bestFit="1" customWidth="1"/>
    <col min="25" max="25" width="15.85546875" bestFit="1" customWidth="1"/>
    <col min="26" max="26" width="7" bestFit="1" customWidth="1"/>
    <col min="27" max="27" width="0.85546875" customWidth="1"/>
    <col min="28" max="28" width="17.85546875" bestFit="1" customWidth="1"/>
    <col min="29" max="29" width="14.7109375" bestFit="1" customWidth="1"/>
    <col min="30" max="30" width="15.85546875" bestFit="1" customWidth="1"/>
    <col min="31" max="31" width="7" bestFit="1" customWidth="1"/>
    <col min="32" max="32" width="0.85546875" style="27" customWidth="1"/>
    <col min="33" max="33" width="17.85546875" style="141" bestFit="1" customWidth="1"/>
    <col min="34" max="34" width="14.7109375" style="141" bestFit="1" customWidth="1"/>
    <col min="35" max="35" width="15.85546875" style="141" bestFit="1" customWidth="1"/>
    <col min="36" max="36" width="6.5703125" style="141" bestFit="1" customWidth="1"/>
    <col min="37" max="37" width="0.85546875" style="141" customWidth="1"/>
    <col min="38" max="38" width="17.85546875" style="141" bestFit="1" customWidth="1"/>
    <col min="39" max="39" width="14.7109375" style="141" bestFit="1" customWidth="1"/>
    <col min="40" max="40" width="15.85546875" style="141" bestFit="1" customWidth="1"/>
    <col min="41" max="41" width="6.5703125" style="141" bestFit="1" customWidth="1"/>
    <col min="42" max="42" width="0.85546875" style="141" customWidth="1"/>
    <col min="43" max="43" width="17.85546875" bestFit="1" customWidth="1"/>
    <col min="44" max="44" width="14.7109375" bestFit="1" customWidth="1"/>
    <col min="45" max="45" width="15.85546875" bestFit="1" customWidth="1"/>
    <col min="46" max="46" width="6.42578125" bestFit="1" customWidth="1"/>
  </cols>
  <sheetData>
    <row r="1" spans="1:46" s="27" customFormat="1" x14ac:dyDescent="0.25">
      <c r="A1" s="27" t="s">
        <v>559</v>
      </c>
      <c r="AG1" s="141"/>
      <c r="AH1" s="141"/>
      <c r="AI1" s="141"/>
      <c r="AJ1" s="141"/>
      <c r="AK1" s="141"/>
      <c r="AL1" s="141"/>
      <c r="AM1" s="141"/>
      <c r="AN1" s="141"/>
      <c r="AO1" s="141"/>
      <c r="AP1" s="141"/>
    </row>
    <row r="2" spans="1:46" s="27" customFormat="1" x14ac:dyDescent="0.25">
      <c r="A2" s="11" t="s">
        <v>346</v>
      </c>
      <c r="S2" s="482"/>
      <c r="T2" s="342"/>
      <c r="U2" s="342"/>
      <c r="V2" s="342"/>
      <c r="W2" s="342"/>
      <c r="X2" s="342"/>
      <c r="Y2" s="342"/>
      <c r="AG2" s="141"/>
      <c r="AH2" s="141"/>
      <c r="AI2" s="141"/>
      <c r="AJ2" s="141"/>
      <c r="AK2" s="141"/>
      <c r="AL2" s="141"/>
      <c r="AM2" s="141"/>
      <c r="AN2" s="141"/>
      <c r="AO2" s="141"/>
      <c r="AP2" s="141"/>
    </row>
    <row r="3" spans="1:46" s="27" customFormat="1" x14ac:dyDescent="0.25">
      <c r="A3" s="34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s="27" customFormat="1" x14ac:dyDescent="0.25">
      <c r="A4" s="27" t="s">
        <v>51</v>
      </c>
      <c r="C4" s="493">
        <v>2013</v>
      </c>
      <c r="D4" s="493"/>
      <c r="E4" s="493"/>
      <c r="F4" s="493"/>
      <c r="H4" s="493">
        <v>2014</v>
      </c>
      <c r="I4" s="493"/>
      <c r="J4" s="493"/>
      <c r="K4" s="493"/>
      <c r="M4" s="493">
        <v>2015</v>
      </c>
      <c r="N4" s="493"/>
      <c r="O4" s="493"/>
      <c r="P4" s="493"/>
      <c r="R4" s="493">
        <v>2016</v>
      </c>
      <c r="S4" s="493"/>
      <c r="T4" s="493"/>
      <c r="U4" s="493"/>
      <c r="W4" s="493">
        <v>2017</v>
      </c>
      <c r="X4" s="493"/>
      <c r="Y4" s="493"/>
      <c r="Z4" s="493"/>
      <c r="AB4" s="493">
        <v>2018</v>
      </c>
      <c r="AC4" s="493"/>
      <c r="AD4" s="493"/>
      <c r="AE4" s="493"/>
      <c r="AG4" s="493">
        <v>2019</v>
      </c>
      <c r="AH4" s="493"/>
      <c r="AI4" s="493"/>
      <c r="AJ4" s="493"/>
      <c r="AK4" s="141"/>
      <c r="AL4" s="512" t="s">
        <v>76</v>
      </c>
      <c r="AM4" s="512"/>
      <c r="AN4" s="512"/>
      <c r="AO4" s="512"/>
      <c r="AP4" s="141"/>
      <c r="AQ4" s="512" t="s">
        <v>75</v>
      </c>
      <c r="AR4" s="512"/>
      <c r="AS4" s="512"/>
      <c r="AT4" s="512"/>
    </row>
    <row r="5" spans="1:46" s="27" customFormat="1" x14ac:dyDescent="0.25">
      <c r="A5" s="1"/>
      <c r="B5" s="1"/>
      <c r="C5" s="14" t="s">
        <v>47</v>
      </c>
      <c r="D5" s="14" t="s">
        <v>46</v>
      </c>
      <c r="E5" s="14" t="s">
        <v>99</v>
      </c>
      <c r="F5" s="1" t="s">
        <v>0</v>
      </c>
      <c r="G5" s="1"/>
      <c r="H5" s="14" t="s">
        <v>47</v>
      </c>
      <c r="I5" s="14" t="s">
        <v>46</v>
      </c>
      <c r="J5" s="14" t="s">
        <v>99</v>
      </c>
      <c r="K5" s="1" t="s">
        <v>0</v>
      </c>
      <c r="L5" s="1"/>
      <c r="M5" s="14" t="s">
        <v>47</v>
      </c>
      <c r="N5" s="14" t="s">
        <v>46</v>
      </c>
      <c r="O5" s="14" t="s">
        <v>99</v>
      </c>
      <c r="P5" s="1" t="s">
        <v>0</v>
      </c>
      <c r="Q5" s="1"/>
      <c r="R5" s="14" t="s">
        <v>47</v>
      </c>
      <c r="S5" s="14" t="s">
        <v>46</v>
      </c>
      <c r="T5" s="14" t="s">
        <v>99</v>
      </c>
      <c r="U5" s="1" t="s">
        <v>0</v>
      </c>
      <c r="V5" s="1"/>
      <c r="W5" s="14" t="s">
        <v>47</v>
      </c>
      <c r="X5" s="14" t="s">
        <v>46</v>
      </c>
      <c r="Y5" s="14" t="s">
        <v>99</v>
      </c>
      <c r="Z5" s="1" t="s">
        <v>0</v>
      </c>
      <c r="AA5" s="1"/>
      <c r="AB5" s="14" t="s">
        <v>47</v>
      </c>
      <c r="AC5" s="14" t="s">
        <v>46</v>
      </c>
      <c r="AD5" s="14" t="s">
        <v>99</v>
      </c>
      <c r="AE5" s="1" t="s">
        <v>0</v>
      </c>
      <c r="AF5" s="1"/>
      <c r="AG5" s="14" t="s">
        <v>47</v>
      </c>
      <c r="AH5" s="14" t="s">
        <v>46</v>
      </c>
      <c r="AI5" s="14" t="s">
        <v>99</v>
      </c>
      <c r="AJ5" s="1" t="s">
        <v>0</v>
      </c>
      <c r="AK5" s="1"/>
      <c r="AL5" s="14" t="s">
        <v>47</v>
      </c>
      <c r="AM5" s="14" t="s">
        <v>46</v>
      </c>
      <c r="AN5" s="14" t="s">
        <v>99</v>
      </c>
      <c r="AO5" s="1" t="s">
        <v>0</v>
      </c>
      <c r="AP5" s="1"/>
      <c r="AQ5" s="14" t="s">
        <v>47</v>
      </c>
      <c r="AR5" s="14" t="s">
        <v>46</v>
      </c>
      <c r="AS5" s="14" t="s">
        <v>99</v>
      </c>
      <c r="AT5" s="1" t="s">
        <v>0</v>
      </c>
    </row>
    <row r="6" spans="1:46" s="277" customFormat="1" x14ac:dyDescent="0.25">
      <c r="A6" s="2"/>
      <c r="B6" s="2"/>
      <c r="C6" s="12"/>
      <c r="D6" s="12"/>
      <c r="E6" s="12"/>
      <c r="F6" s="2"/>
      <c r="G6" s="2"/>
      <c r="H6" s="12"/>
      <c r="I6" s="12"/>
      <c r="J6" s="12"/>
      <c r="K6" s="2"/>
      <c r="L6" s="2"/>
      <c r="M6" s="12"/>
      <c r="N6" s="12"/>
      <c r="O6" s="12"/>
      <c r="P6" s="2"/>
      <c r="Q6" s="2"/>
      <c r="R6" s="12"/>
      <c r="S6" s="12"/>
      <c r="T6" s="12"/>
      <c r="U6" s="2"/>
      <c r="V6" s="2"/>
      <c r="W6" s="12"/>
      <c r="X6" s="12"/>
      <c r="Y6" s="12"/>
      <c r="Z6" s="2"/>
      <c r="AA6" s="2"/>
      <c r="AB6" s="12"/>
      <c r="AC6" s="12"/>
      <c r="AD6" s="12"/>
      <c r="AE6" s="2"/>
      <c r="AF6" s="2"/>
      <c r="AG6" s="12"/>
      <c r="AH6" s="12"/>
      <c r="AI6" s="12"/>
      <c r="AJ6" s="2"/>
      <c r="AK6" s="2"/>
      <c r="AL6" s="12"/>
      <c r="AM6" s="12"/>
      <c r="AN6" s="12"/>
      <c r="AO6" s="2"/>
      <c r="AP6" s="2"/>
      <c r="AQ6" s="12"/>
      <c r="AR6" s="12"/>
      <c r="AS6" s="12"/>
      <c r="AT6" s="2"/>
    </row>
    <row r="7" spans="1:46" s="342" customFormat="1" x14ac:dyDescent="0.25">
      <c r="A7" s="229" t="s">
        <v>21</v>
      </c>
      <c r="B7" s="32"/>
      <c r="C7" s="458">
        <v>3532</v>
      </c>
      <c r="D7" s="458">
        <v>775</v>
      </c>
      <c r="E7" s="458">
        <v>874</v>
      </c>
      <c r="F7" s="458">
        <v>1709.1760684153192</v>
      </c>
      <c r="G7" s="458"/>
      <c r="H7" s="458">
        <v>3207</v>
      </c>
      <c r="I7" s="458">
        <v>704</v>
      </c>
      <c r="J7" s="458">
        <v>638</v>
      </c>
      <c r="K7" s="458">
        <v>1546.2968617839231</v>
      </c>
      <c r="L7" s="458"/>
      <c r="M7" s="458">
        <v>3353</v>
      </c>
      <c r="N7" s="458">
        <v>604</v>
      </c>
      <c r="O7" s="458">
        <v>675</v>
      </c>
      <c r="P7" s="458">
        <v>1376.6901205085412</v>
      </c>
      <c r="Q7" s="458"/>
      <c r="R7" s="458">
        <v>3055</v>
      </c>
      <c r="S7" s="458">
        <v>563</v>
      </c>
      <c r="T7" s="458">
        <v>947</v>
      </c>
      <c r="U7" s="458">
        <v>1233</v>
      </c>
      <c r="V7" s="458"/>
      <c r="W7" s="458">
        <v>2801</v>
      </c>
      <c r="X7" s="458">
        <v>502</v>
      </c>
      <c r="Y7" s="458">
        <v>840</v>
      </c>
      <c r="Z7" s="458">
        <v>1069.7154081508811</v>
      </c>
      <c r="AA7" s="458"/>
      <c r="AB7" s="458">
        <v>2535</v>
      </c>
      <c r="AC7" s="458">
        <v>510</v>
      </c>
      <c r="AD7" s="458">
        <v>975</v>
      </c>
      <c r="AE7" s="458">
        <v>945.03766100350185</v>
      </c>
      <c r="AF7" s="458"/>
      <c r="AG7" s="458">
        <v>2695</v>
      </c>
      <c r="AH7" s="458">
        <v>434</v>
      </c>
      <c r="AI7" s="458">
        <v>729</v>
      </c>
      <c r="AJ7" s="64">
        <v>862.6504614394571</v>
      </c>
      <c r="AK7" s="458"/>
      <c r="AL7" s="322">
        <f>(AG7-AB7)/AB7*100</f>
        <v>6.3116370808678504</v>
      </c>
      <c r="AM7" s="322">
        <f>(AH7-AC7)/AC7*100</f>
        <v>-14.901960784313726</v>
      </c>
      <c r="AN7" s="322">
        <f>(AI7-AD7)/AD7*100</f>
        <v>-25.23076923076923</v>
      </c>
      <c r="AO7" s="322">
        <f>(AJ7-AE7)/AE7*100</f>
        <v>-8.7178747433790846</v>
      </c>
      <c r="AP7" s="458"/>
      <c r="AQ7" s="322">
        <f>(AG7-C7)/C7*100</f>
        <v>-23.697621744054359</v>
      </c>
      <c r="AR7" s="322">
        <f>(AH7-D7)/D7*100</f>
        <v>-44</v>
      </c>
      <c r="AS7" s="322">
        <f>(AI7-E7)/E7*100</f>
        <v>-16.590389016018307</v>
      </c>
      <c r="AT7" s="322">
        <f>(AJ7-F7)/F7*100</f>
        <v>-49.528285740668444</v>
      </c>
    </row>
    <row r="8" spans="1:46" s="342" customFormat="1" x14ac:dyDescent="0.25">
      <c r="A8" s="229" t="s">
        <v>22</v>
      </c>
      <c r="B8" s="32"/>
      <c r="C8" s="458">
        <v>3775</v>
      </c>
      <c r="D8" s="458">
        <v>719</v>
      </c>
      <c r="E8" s="458">
        <v>1010</v>
      </c>
      <c r="F8" s="458">
        <v>1823.8697293668524</v>
      </c>
      <c r="G8" s="458"/>
      <c r="H8" s="458">
        <v>3087</v>
      </c>
      <c r="I8" s="458">
        <v>796</v>
      </c>
      <c r="J8" s="458">
        <v>913</v>
      </c>
      <c r="K8" s="458">
        <v>1593.747379709532</v>
      </c>
      <c r="L8" s="458"/>
      <c r="M8" s="458">
        <v>3033</v>
      </c>
      <c r="N8" s="458">
        <v>668</v>
      </c>
      <c r="O8" s="458">
        <v>897</v>
      </c>
      <c r="P8" s="458">
        <v>1332.5767121232109</v>
      </c>
      <c r="Q8" s="458"/>
      <c r="R8" s="458">
        <v>3056</v>
      </c>
      <c r="S8" s="458">
        <v>579</v>
      </c>
      <c r="T8" s="458">
        <v>1275</v>
      </c>
      <c r="U8" s="458">
        <v>1233</v>
      </c>
      <c r="V8" s="458"/>
      <c r="W8" s="458">
        <v>2957</v>
      </c>
      <c r="X8" s="458">
        <v>533</v>
      </c>
      <c r="Y8" s="458">
        <v>1681</v>
      </c>
      <c r="Z8" s="458">
        <v>1083.1735537654552</v>
      </c>
      <c r="AA8" s="458"/>
      <c r="AB8" s="458">
        <v>2906</v>
      </c>
      <c r="AC8" s="458">
        <v>455</v>
      </c>
      <c r="AD8" s="458">
        <v>962</v>
      </c>
      <c r="AE8" s="458">
        <v>966.18828819068244</v>
      </c>
      <c r="AF8" s="458"/>
      <c r="AG8" s="458">
        <v>2508</v>
      </c>
      <c r="AH8" s="458">
        <v>418</v>
      </c>
      <c r="AI8" s="458">
        <v>1242</v>
      </c>
      <c r="AJ8" s="64">
        <v>826.9012485811578</v>
      </c>
      <c r="AK8" s="458"/>
      <c r="AL8" s="322">
        <f t="shared" ref="AL8:AL12" si="0">(AG8-AB8)/AB8*100</f>
        <v>-13.695801789401237</v>
      </c>
      <c r="AM8" s="322">
        <f t="shared" ref="AM8:AM12" si="1">(AH8-AC8)/AC8*100</f>
        <v>-8.1318681318681314</v>
      </c>
      <c r="AN8" s="322">
        <f t="shared" ref="AN8:AN12" si="2">(AI8-AD8)/AD8*100</f>
        <v>29.106029106029109</v>
      </c>
      <c r="AO8" s="322">
        <f t="shared" ref="AO8:AO12" si="3">(AJ8-AE8)/AE8*100</f>
        <v>-14.416138273664894</v>
      </c>
      <c r="AP8" s="458"/>
      <c r="AQ8" s="322">
        <f t="shared" ref="AQ8:AQ12" si="4">(AG8-C8)/C8*100</f>
        <v>-33.562913907284766</v>
      </c>
      <c r="AR8" s="322">
        <f t="shared" ref="AR8:AR12" si="5">(AH8-D8)/D8*100</f>
        <v>-41.863699582753824</v>
      </c>
      <c r="AS8" s="322">
        <f t="shared" ref="AS8:AS12" si="6">(AI8-E8)/E8*100</f>
        <v>22.970297029702973</v>
      </c>
      <c r="AT8" s="322">
        <f t="shared" ref="AT8:AT12" si="7">(AJ8-F8)/F8*100</f>
        <v>-54.662263687647659</v>
      </c>
    </row>
    <row r="9" spans="1:46" s="342" customFormat="1" x14ac:dyDescent="0.25">
      <c r="A9" s="229" t="s">
        <v>23</v>
      </c>
      <c r="B9" s="32"/>
      <c r="C9" s="458">
        <v>3376</v>
      </c>
      <c r="D9" s="458">
        <v>907</v>
      </c>
      <c r="E9" s="458">
        <v>873</v>
      </c>
      <c r="F9" s="458">
        <v>1970.1395349737506</v>
      </c>
      <c r="G9" s="458"/>
      <c r="H9" s="458">
        <v>2797</v>
      </c>
      <c r="I9" s="458">
        <v>795</v>
      </c>
      <c r="J9" s="458">
        <v>885</v>
      </c>
      <c r="K9" s="458">
        <v>1581.3610938476756</v>
      </c>
      <c r="L9" s="458"/>
      <c r="M9" s="458">
        <v>2957</v>
      </c>
      <c r="N9" s="458">
        <v>721</v>
      </c>
      <c r="O9" s="458">
        <v>887</v>
      </c>
      <c r="P9" s="458">
        <v>1527.1160179317981</v>
      </c>
      <c r="Q9" s="458"/>
      <c r="R9" s="458">
        <v>3130</v>
      </c>
      <c r="S9" s="458">
        <v>685</v>
      </c>
      <c r="T9" s="458">
        <v>944</v>
      </c>
      <c r="U9" s="458">
        <v>1535</v>
      </c>
      <c r="V9" s="458"/>
      <c r="W9" s="458">
        <v>2933</v>
      </c>
      <c r="X9" s="458">
        <v>633</v>
      </c>
      <c r="Y9" s="458">
        <v>810</v>
      </c>
      <c r="Z9" s="458">
        <v>1395.8598961754537</v>
      </c>
      <c r="AA9" s="458"/>
      <c r="AB9" s="458">
        <v>2735</v>
      </c>
      <c r="AC9" s="458">
        <v>572</v>
      </c>
      <c r="AD9" s="458">
        <v>925</v>
      </c>
      <c r="AE9" s="458">
        <v>1232.9772865396963</v>
      </c>
      <c r="AF9" s="458"/>
      <c r="AG9" s="458">
        <v>2369</v>
      </c>
      <c r="AH9" s="458">
        <v>517</v>
      </c>
      <c r="AI9" s="458">
        <v>1515</v>
      </c>
      <c r="AJ9" s="64">
        <v>1051.9904228168496</v>
      </c>
      <c r="AK9" s="458"/>
      <c r="AL9" s="322">
        <f t="shared" si="0"/>
        <v>-13.382084095063984</v>
      </c>
      <c r="AM9" s="322">
        <f t="shared" si="1"/>
        <v>-9.6153846153846168</v>
      </c>
      <c r="AN9" s="322">
        <f t="shared" si="2"/>
        <v>63.78378378378379</v>
      </c>
      <c r="AO9" s="322">
        <f t="shared" si="3"/>
        <v>-14.678848158734493</v>
      </c>
      <c r="AP9" s="458"/>
      <c r="AQ9" s="322">
        <f t="shared" si="4"/>
        <v>-29.828199052132703</v>
      </c>
      <c r="AR9" s="322">
        <f t="shared" si="5"/>
        <v>-42.998897464167584</v>
      </c>
      <c r="AS9" s="322">
        <f t="shared" si="6"/>
        <v>73.539518900343651</v>
      </c>
      <c r="AT9" s="322">
        <f t="shared" si="7"/>
        <v>-46.603253011169798</v>
      </c>
    </row>
    <row r="10" spans="1:46" s="342" customFormat="1" x14ac:dyDescent="0.25">
      <c r="A10" s="229" t="s">
        <v>24</v>
      </c>
      <c r="B10" s="32"/>
      <c r="C10" s="458">
        <v>3122</v>
      </c>
      <c r="D10" s="458">
        <v>908</v>
      </c>
      <c r="E10" s="458">
        <v>809</v>
      </c>
      <c r="F10" s="458">
        <v>1626.4917965283612</v>
      </c>
      <c r="G10" s="458"/>
      <c r="H10" s="458">
        <v>2539</v>
      </c>
      <c r="I10" s="458">
        <v>794</v>
      </c>
      <c r="J10" s="458">
        <v>886</v>
      </c>
      <c r="K10" s="458">
        <v>1343.8959868370566</v>
      </c>
      <c r="L10" s="458"/>
      <c r="M10" s="458">
        <v>2556</v>
      </c>
      <c r="N10" s="458">
        <v>680</v>
      </c>
      <c r="O10" s="458">
        <v>928</v>
      </c>
      <c r="P10" s="458">
        <v>1234.8576398379007</v>
      </c>
      <c r="Q10" s="458"/>
      <c r="R10" s="458">
        <v>2697</v>
      </c>
      <c r="S10" s="458">
        <v>660</v>
      </c>
      <c r="T10" s="458">
        <v>819</v>
      </c>
      <c r="U10" s="458">
        <v>1230</v>
      </c>
      <c r="V10" s="458"/>
      <c r="W10" s="458">
        <v>2614</v>
      </c>
      <c r="X10" s="458">
        <v>595</v>
      </c>
      <c r="Y10" s="458">
        <v>834</v>
      </c>
      <c r="Z10" s="458">
        <v>1140.381617164096</v>
      </c>
      <c r="AA10" s="458"/>
      <c r="AB10" s="458">
        <v>2521</v>
      </c>
      <c r="AC10" s="458">
        <v>577</v>
      </c>
      <c r="AD10" s="458">
        <v>925</v>
      </c>
      <c r="AE10" s="458">
        <v>1132.7951140460343</v>
      </c>
      <c r="AF10" s="458"/>
      <c r="AG10" s="458">
        <v>2603</v>
      </c>
      <c r="AH10" s="458">
        <v>615</v>
      </c>
      <c r="AI10" s="458">
        <v>854</v>
      </c>
      <c r="AJ10" s="64">
        <v>1199.7476448139462</v>
      </c>
      <c r="AK10" s="458"/>
      <c r="AL10" s="322">
        <f t="shared" si="0"/>
        <v>3.2526775089250295</v>
      </c>
      <c r="AM10" s="322">
        <f t="shared" si="1"/>
        <v>6.5857885615251295</v>
      </c>
      <c r="AN10" s="322">
        <f t="shared" si="2"/>
        <v>-7.6756756756756754</v>
      </c>
      <c r="AO10" s="322">
        <f t="shared" si="3"/>
        <v>5.9103830814361249</v>
      </c>
      <c r="AP10" s="458"/>
      <c r="AQ10" s="322">
        <f t="shared" si="4"/>
        <v>-16.623959000640614</v>
      </c>
      <c r="AR10" s="322">
        <f t="shared" si="5"/>
        <v>-32.268722466960355</v>
      </c>
      <c r="AS10" s="322">
        <f t="shared" si="6"/>
        <v>5.5624227441285541</v>
      </c>
      <c r="AT10" s="322">
        <f t="shared" si="7"/>
        <v>-26.23709216519088</v>
      </c>
    </row>
    <row r="11" spans="1:46" s="342" customFormat="1" x14ac:dyDescent="0.25">
      <c r="A11" s="229" t="s">
        <v>25</v>
      </c>
      <c r="B11" s="32"/>
      <c r="C11" s="458">
        <v>2604</v>
      </c>
      <c r="D11" s="458">
        <v>682</v>
      </c>
      <c r="E11" s="458">
        <v>723</v>
      </c>
      <c r="F11" s="458">
        <v>1204.7382788230948</v>
      </c>
      <c r="G11" s="458"/>
      <c r="H11" s="458">
        <v>2140</v>
      </c>
      <c r="I11" s="458">
        <v>599</v>
      </c>
      <c r="J11" s="458">
        <v>779</v>
      </c>
      <c r="K11" s="458">
        <v>992.41829229447137</v>
      </c>
      <c r="L11" s="458"/>
      <c r="M11" s="458">
        <v>2305</v>
      </c>
      <c r="N11" s="458">
        <v>528</v>
      </c>
      <c r="O11" s="458">
        <v>860</v>
      </c>
      <c r="P11" s="458">
        <v>933.7831069474837</v>
      </c>
      <c r="R11" s="458">
        <v>2126</v>
      </c>
      <c r="S11" s="476" t="s">
        <v>570</v>
      </c>
      <c r="T11" s="458">
        <v>1113</v>
      </c>
      <c r="U11" s="458">
        <v>1425</v>
      </c>
      <c r="V11" s="458"/>
      <c r="W11" s="458">
        <v>1957</v>
      </c>
      <c r="X11" s="458">
        <v>427</v>
      </c>
      <c r="Y11" s="458">
        <v>823</v>
      </c>
      <c r="Z11" s="458">
        <v>794.90092816500714</v>
      </c>
      <c r="AA11" s="458"/>
      <c r="AB11" s="458">
        <v>2051</v>
      </c>
      <c r="AC11" s="458">
        <v>404</v>
      </c>
      <c r="AD11" s="458">
        <v>757</v>
      </c>
      <c r="AE11" s="458">
        <v>742.3533873222774</v>
      </c>
      <c r="AF11" s="458"/>
      <c r="AG11" s="458">
        <v>2430</v>
      </c>
      <c r="AH11" s="458">
        <v>375</v>
      </c>
      <c r="AI11" s="458">
        <v>942</v>
      </c>
      <c r="AJ11" s="64">
        <v>735.96668473707564</v>
      </c>
      <c r="AK11" s="458"/>
      <c r="AL11" s="322">
        <f t="shared" si="0"/>
        <v>18.478790833739637</v>
      </c>
      <c r="AM11" s="322">
        <f t="shared" si="1"/>
        <v>-7.1782178217821775</v>
      </c>
      <c r="AN11" s="322">
        <f t="shared" si="2"/>
        <v>24.438573315719946</v>
      </c>
      <c r="AO11" s="322">
        <f t="shared" si="3"/>
        <v>-0.86033184387277606</v>
      </c>
      <c r="AP11" s="458"/>
      <c r="AQ11" s="322">
        <f t="shared" si="4"/>
        <v>-6.6820276497695854</v>
      </c>
      <c r="AR11" s="322">
        <f t="shared" si="5"/>
        <v>-45.014662756598241</v>
      </c>
      <c r="AS11" s="322">
        <f t="shared" si="6"/>
        <v>30.290456431535269</v>
      </c>
      <c r="AT11" s="322">
        <f t="shared" si="7"/>
        <v>-38.91065821731511</v>
      </c>
    </row>
    <row r="12" spans="1:46" s="79" customFormat="1" x14ac:dyDescent="0.25">
      <c r="A12" s="315" t="s">
        <v>1</v>
      </c>
      <c r="C12" s="79">
        <v>3289</v>
      </c>
      <c r="D12" s="79">
        <v>832</v>
      </c>
      <c r="E12" s="79">
        <v>825</v>
      </c>
      <c r="F12" s="79">
        <v>1687.7487780681402</v>
      </c>
      <c r="H12" s="79">
        <v>2765</v>
      </c>
      <c r="I12" s="79">
        <v>752</v>
      </c>
      <c r="J12" s="79">
        <v>811</v>
      </c>
      <c r="K12" s="79">
        <v>1420.5328621752708</v>
      </c>
      <c r="L12" s="458"/>
      <c r="M12" s="79">
        <v>2840</v>
      </c>
      <c r="N12" s="79">
        <v>653</v>
      </c>
      <c r="O12" s="79">
        <v>836</v>
      </c>
      <c r="P12" s="79">
        <v>1302.3080138929192</v>
      </c>
      <c r="R12" s="79">
        <v>2865</v>
      </c>
      <c r="S12" s="79">
        <v>709</v>
      </c>
      <c r="T12" s="79">
        <v>945</v>
      </c>
      <c r="U12" s="79">
        <v>1322</v>
      </c>
      <c r="V12" s="458"/>
      <c r="W12" s="79">
        <v>2695</v>
      </c>
      <c r="X12" s="79">
        <v>556</v>
      </c>
      <c r="Y12" s="79">
        <v>866</v>
      </c>
      <c r="Z12" s="79">
        <v>1135.3785941966653</v>
      </c>
      <c r="AA12" s="458"/>
      <c r="AB12" s="79">
        <v>2567</v>
      </c>
      <c r="AC12" s="79">
        <v>527</v>
      </c>
      <c r="AD12" s="79">
        <v>915</v>
      </c>
      <c r="AE12" s="79">
        <v>1055.2392959410583</v>
      </c>
      <c r="AG12" s="458">
        <v>2537</v>
      </c>
      <c r="AH12" s="458">
        <v>505</v>
      </c>
      <c r="AI12" s="458">
        <v>949</v>
      </c>
      <c r="AJ12" s="65">
        <v>1010.1605073957045</v>
      </c>
      <c r="AL12" s="327">
        <f t="shared" si="0"/>
        <v>-1.168679392286716</v>
      </c>
      <c r="AM12" s="327">
        <f t="shared" si="1"/>
        <v>-4.1745730550284632</v>
      </c>
      <c r="AN12" s="327">
        <f t="shared" si="2"/>
        <v>3.7158469945355188</v>
      </c>
      <c r="AO12" s="327">
        <f t="shared" si="3"/>
        <v>-4.2719019959499107</v>
      </c>
      <c r="AQ12" s="327">
        <f t="shared" si="4"/>
        <v>-22.864092429309821</v>
      </c>
      <c r="AR12" s="327">
        <f t="shared" si="5"/>
        <v>-39.302884615384613</v>
      </c>
      <c r="AS12" s="327">
        <f t="shared" si="6"/>
        <v>15.030303030303029</v>
      </c>
      <c r="AT12" s="327">
        <f t="shared" si="7"/>
        <v>-40.147460302002315</v>
      </c>
    </row>
    <row r="13" spans="1:46" s="342" customFormat="1" x14ac:dyDescent="0.25">
      <c r="A13" s="346"/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</row>
    <row r="14" spans="1:46" x14ac:dyDescent="0.25">
      <c r="A14" s="7"/>
    </row>
    <row r="15" spans="1:46" x14ac:dyDescent="0.25">
      <c r="A15" s="342" t="s">
        <v>575</v>
      </c>
    </row>
  </sheetData>
  <mergeCells count="9">
    <mergeCell ref="AQ4:AT4"/>
    <mergeCell ref="C4:F4"/>
    <mergeCell ref="H4:K4"/>
    <mergeCell ref="M4:P4"/>
    <mergeCell ref="R4:U4"/>
    <mergeCell ref="W4:Z4"/>
    <mergeCell ref="AB4:AE4"/>
    <mergeCell ref="AG4:AJ4"/>
    <mergeCell ref="AL4:AO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AU32"/>
  <sheetViews>
    <sheetView zoomScaleNormal="100" workbookViewId="0"/>
  </sheetViews>
  <sheetFormatPr defaultColWidth="8.85546875" defaultRowHeight="15" x14ac:dyDescent="0.25"/>
  <cols>
    <col min="1" max="1" width="22.140625" customWidth="1"/>
    <col min="2" max="2" width="0.85546875" customWidth="1"/>
    <col min="3" max="3" width="17.85546875" bestFit="1" customWidth="1"/>
    <col min="4" max="4" width="14.7109375" bestFit="1" customWidth="1"/>
    <col min="5" max="5" width="15.85546875" bestFit="1" customWidth="1"/>
    <col min="6" max="6" width="7" bestFit="1" customWidth="1"/>
    <col min="7" max="7" width="0.85546875" customWidth="1"/>
    <col min="8" max="8" width="17.85546875" bestFit="1" customWidth="1"/>
    <col min="9" max="9" width="14.7109375" bestFit="1" customWidth="1"/>
    <col min="10" max="10" width="15.85546875" bestFit="1" customWidth="1"/>
    <col min="11" max="11" width="7" bestFit="1" customWidth="1"/>
    <col min="12" max="12" width="0.85546875" customWidth="1"/>
    <col min="13" max="13" width="17.85546875" bestFit="1" customWidth="1"/>
    <col min="14" max="14" width="14.7109375" bestFit="1" customWidth="1"/>
    <col min="15" max="15" width="15.85546875" bestFit="1" customWidth="1"/>
    <col min="16" max="16" width="7" bestFit="1" customWidth="1"/>
    <col min="17" max="17" width="0.85546875" customWidth="1"/>
    <col min="18" max="18" width="17.85546875" bestFit="1" customWidth="1"/>
    <col min="19" max="19" width="14.7109375" bestFit="1" customWidth="1"/>
    <col min="20" max="20" width="15.85546875" bestFit="1" customWidth="1"/>
    <col min="21" max="21" width="7" bestFit="1" customWidth="1"/>
    <col min="22" max="22" width="0.85546875" customWidth="1"/>
    <col min="23" max="23" width="17.85546875" bestFit="1" customWidth="1"/>
    <col min="24" max="24" width="14.7109375" bestFit="1" customWidth="1"/>
    <col min="25" max="25" width="15.85546875" bestFit="1" customWidth="1"/>
    <col min="26" max="26" width="7" bestFit="1" customWidth="1"/>
    <col min="27" max="27" width="0.85546875" customWidth="1"/>
    <col min="28" max="28" width="17.85546875" customWidth="1"/>
    <col min="29" max="29" width="15.7109375" customWidth="1"/>
    <col min="30" max="30" width="16.140625" customWidth="1"/>
    <col min="32" max="32" width="0.85546875" style="27" customWidth="1"/>
    <col min="33" max="33" width="17.85546875" style="141" bestFit="1" customWidth="1"/>
    <col min="34" max="34" width="14.7109375" style="141" bestFit="1" customWidth="1"/>
    <col min="35" max="35" width="15.85546875" style="141" bestFit="1" customWidth="1"/>
    <col min="36" max="36" width="11.28515625" style="141" customWidth="1"/>
    <col min="37" max="37" width="0.85546875" style="141" customWidth="1"/>
    <col min="38" max="38" width="17.85546875" style="141" bestFit="1" customWidth="1"/>
    <col min="39" max="39" width="14.7109375" style="141" bestFit="1" customWidth="1"/>
    <col min="40" max="40" width="15.85546875" style="141" bestFit="1" customWidth="1"/>
    <col min="41" max="41" width="6.5703125" style="141" bestFit="1" customWidth="1"/>
    <col min="42" max="42" width="0.85546875" style="141" customWidth="1"/>
    <col min="43" max="43" width="17.140625" customWidth="1"/>
    <col min="44" max="44" width="14.7109375" bestFit="1" customWidth="1"/>
    <col min="45" max="45" width="15.85546875" bestFit="1" customWidth="1"/>
    <col min="46" max="46" width="6.42578125" bestFit="1" customWidth="1"/>
    <col min="47" max="47" width="0.85546875" customWidth="1"/>
  </cols>
  <sheetData>
    <row r="1" spans="1:47" x14ac:dyDescent="0.25">
      <c r="A1" s="27" t="s">
        <v>560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Q1" s="27"/>
      <c r="AR1" s="27"/>
      <c r="AS1" s="27"/>
      <c r="AT1" s="27"/>
    </row>
    <row r="2" spans="1:47" x14ac:dyDescent="0.25">
      <c r="A2" s="11" t="s">
        <v>346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Q2" s="27"/>
      <c r="AR2" s="27"/>
      <c r="AS2" s="27"/>
      <c r="AT2" s="27"/>
    </row>
    <row r="3" spans="1:47" x14ac:dyDescent="0.25">
      <c r="A3" s="36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/>
    </row>
    <row r="4" spans="1:47" x14ac:dyDescent="0.25">
      <c r="A4" s="509" t="s">
        <v>51</v>
      </c>
      <c r="B4" s="27"/>
      <c r="C4" s="493">
        <v>2013</v>
      </c>
      <c r="D4" s="493"/>
      <c r="E4" s="493"/>
      <c r="F4" s="493"/>
      <c r="G4" s="27"/>
      <c r="H4" s="493">
        <v>2014</v>
      </c>
      <c r="I4" s="493"/>
      <c r="J4" s="493"/>
      <c r="K4" s="493"/>
      <c r="L4" s="27"/>
      <c r="M4" s="493">
        <v>2015</v>
      </c>
      <c r="N4" s="493"/>
      <c r="O4" s="493"/>
      <c r="P4" s="493"/>
      <c r="Q4" s="27"/>
      <c r="R4" s="493">
        <v>2016</v>
      </c>
      <c r="S4" s="493"/>
      <c r="T4" s="493"/>
      <c r="U4" s="493"/>
      <c r="V4" s="27"/>
      <c r="W4" s="493">
        <v>2017</v>
      </c>
      <c r="X4" s="493"/>
      <c r="Y4" s="493"/>
      <c r="Z4" s="493"/>
      <c r="AA4" s="27"/>
      <c r="AB4" s="493">
        <v>2018</v>
      </c>
      <c r="AC4" s="493"/>
      <c r="AD4" s="493"/>
      <c r="AE4" s="493"/>
      <c r="AG4" s="493">
        <v>2019</v>
      </c>
      <c r="AH4" s="493"/>
      <c r="AI4" s="493"/>
      <c r="AJ4" s="493"/>
      <c r="AL4" s="512" t="s">
        <v>76</v>
      </c>
      <c r="AM4" s="512"/>
      <c r="AN4" s="512"/>
      <c r="AO4" s="512"/>
      <c r="AQ4" s="512" t="s">
        <v>75</v>
      </c>
      <c r="AR4" s="512"/>
      <c r="AS4" s="512"/>
      <c r="AT4" s="512"/>
    </row>
    <row r="5" spans="1:47" x14ac:dyDescent="0.25">
      <c r="A5" s="510"/>
      <c r="B5" s="1"/>
      <c r="C5" s="14" t="s">
        <v>47</v>
      </c>
      <c r="D5" s="14" t="s">
        <v>46</v>
      </c>
      <c r="E5" s="14" t="s">
        <v>99</v>
      </c>
      <c r="F5" s="1" t="s">
        <v>0</v>
      </c>
      <c r="G5" s="1"/>
      <c r="H5" s="14" t="s">
        <v>47</v>
      </c>
      <c r="I5" s="14" t="s">
        <v>46</v>
      </c>
      <c r="J5" s="14" t="s">
        <v>99</v>
      </c>
      <c r="K5" s="1" t="s">
        <v>0</v>
      </c>
      <c r="L5" s="1"/>
      <c r="M5" s="14" t="s">
        <v>47</v>
      </c>
      <c r="N5" s="14" t="s">
        <v>46</v>
      </c>
      <c r="O5" s="14" t="s">
        <v>99</v>
      </c>
      <c r="P5" s="1" t="s">
        <v>0</v>
      </c>
      <c r="Q5" s="1"/>
      <c r="R5" s="14" t="s">
        <v>47</v>
      </c>
      <c r="S5" s="14" t="s">
        <v>46</v>
      </c>
      <c r="T5" s="14" t="s">
        <v>99</v>
      </c>
      <c r="U5" s="1" t="s">
        <v>0</v>
      </c>
      <c r="V5" s="1"/>
      <c r="W5" s="14" t="s">
        <v>47</v>
      </c>
      <c r="X5" s="14" t="s">
        <v>46</v>
      </c>
      <c r="Y5" s="14" t="s">
        <v>99</v>
      </c>
      <c r="Z5" s="1" t="s">
        <v>0</v>
      </c>
      <c r="AA5" s="1"/>
      <c r="AB5" s="14" t="s">
        <v>47</v>
      </c>
      <c r="AC5" s="14" t="s">
        <v>46</v>
      </c>
      <c r="AD5" s="14" t="s">
        <v>99</v>
      </c>
      <c r="AE5" s="1" t="s">
        <v>0</v>
      </c>
      <c r="AF5" s="1"/>
      <c r="AG5" s="14" t="s">
        <v>47</v>
      </c>
      <c r="AH5" s="14" t="s">
        <v>46</v>
      </c>
      <c r="AI5" s="14" t="s">
        <v>99</v>
      </c>
      <c r="AJ5" s="1" t="s">
        <v>0</v>
      </c>
      <c r="AK5" s="1"/>
      <c r="AL5" s="14" t="s">
        <v>47</v>
      </c>
      <c r="AM5" s="14" t="s">
        <v>46</v>
      </c>
      <c r="AN5" s="14" t="s">
        <v>49</v>
      </c>
      <c r="AO5" s="1" t="s">
        <v>0</v>
      </c>
      <c r="AP5" s="1"/>
      <c r="AQ5" s="14" t="s">
        <v>47</v>
      </c>
      <c r="AR5" s="14" t="s">
        <v>46</v>
      </c>
      <c r="AS5" s="14" t="s">
        <v>49</v>
      </c>
      <c r="AT5" s="1" t="s">
        <v>0</v>
      </c>
    </row>
    <row r="6" spans="1:47" x14ac:dyDescent="0.25">
      <c r="A6" s="11" t="s">
        <v>21</v>
      </c>
      <c r="B6" s="27"/>
      <c r="C6" s="10">
        <v>6691</v>
      </c>
      <c r="D6" s="10">
        <v>2795</v>
      </c>
      <c r="E6" s="10">
        <v>6573</v>
      </c>
      <c r="F6" s="10">
        <v>4012.1592431716604</v>
      </c>
      <c r="G6" s="10"/>
      <c r="H6" s="10">
        <v>6017</v>
      </c>
      <c r="I6" s="10">
        <v>2579</v>
      </c>
      <c r="J6" s="10">
        <v>4132</v>
      </c>
      <c r="K6" s="10">
        <v>3471.8441853870449</v>
      </c>
      <c r="L6" s="11"/>
      <c r="M6" s="26">
        <v>6010</v>
      </c>
      <c r="N6" s="10">
        <v>2685</v>
      </c>
      <c r="O6" s="10">
        <v>6517</v>
      </c>
      <c r="P6" s="10">
        <v>3775.6735890854716</v>
      </c>
      <c r="R6" s="10">
        <v>5590</v>
      </c>
      <c r="S6" s="10">
        <v>2466</v>
      </c>
      <c r="T6" s="10">
        <v>4950</v>
      </c>
      <c r="U6" s="10">
        <v>3340.2498313579626</v>
      </c>
      <c r="W6" s="10">
        <v>5587</v>
      </c>
      <c r="X6" s="10">
        <v>2645</v>
      </c>
      <c r="Y6" s="10">
        <v>4954</v>
      </c>
      <c r="Z6" s="10">
        <v>3510.733244340598</v>
      </c>
      <c r="AA6" s="27"/>
      <c r="AB6" s="10">
        <v>5154</v>
      </c>
      <c r="AC6" s="10">
        <v>2722</v>
      </c>
      <c r="AD6" s="10">
        <v>4433</v>
      </c>
      <c r="AE6" s="10">
        <v>3321.3294656342605</v>
      </c>
      <c r="AF6" s="10"/>
      <c r="AG6" s="10">
        <v>4643</v>
      </c>
      <c r="AH6" s="26">
        <v>2376</v>
      </c>
      <c r="AI6" s="10">
        <v>6521</v>
      </c>
      <c r="AJ6" s="10">
        <v>2979.5751281940793</v>
      </c>
      <c r="AK6" s="10"/>
      <c r="AL6" s="8">
        <f>(AG6-AB6)/AB6*100</f>
        <v>-9.9146294140473419</v>
      </c>
      <c r="AM6" s="8">
        <f>(AH6-AC6)/AC6*100</f>
        <v>-12.711241734019104</v>
      </c>
      <c r="AN6" s="8">
        <f>(AI6-AD6)/AD6*100</f>
        <v>47.101285810963226</v>
      </c>
      <c r="AO6" s="8">
        <f>(AJ6-AE6)/AE6*100</f>
        <v>-10.289684928168299</v>
      </c>
      <c r="AP6" s="10"/>
      <c r="AQ6" s="8">
        <f>(AG6-C6)/C6*100</f>
        <v>-30.608279778807351</v>
      </c>
      <c r="AR6" s="8">
        <f>(AH6-D6)/D6*100</f>
        <v>-14.991055456171734</v>
      </c>
      <c r="AS6" s="8">
        <f>(AI6-E6)/E6*100</f>
        <v>-0.79111516811197313</v>
      </c>
      <c r="AT6" s="8">
        <f>(AJ6-F6)/F6*100</f>
        <v>-25.736369181630756</v>
      </c>
    </row>
    <row r="7" spans="1:47" s="342" customFormat="1" x14ac:dyDescent="0.25">
      <c r="A7" s="185" t="s">
        <v>22</v>
      </c>
      <c r="C7" s="26">
        <v>8327</v>
      </c>
      <c r="D7" s="26">
        <v>4824</v>
      </c>
      <c r="E7" s="26">
        <v>4755</v>
      </c>
      <c r="F7" s="26">
        <v>6551.9474290259432</v>
      </c>
      <c r="G7" s="26"/>
      <c r="H7" s="26">
        <v>7904</v>
      </c>
      <c r="I7" s="26">
        <v>4834</v>
      </c>
      <c r="J7" s="26">
        <v>4414</v>
      </c>
      <c r="K7" s="26">
        <v>6259.2406974189998</v>
      </c>
      <c r="L7" s="185"/>
      <c r="M7" s="26">
        <v>7078</v>
      </c>
      <c r="N7" s="26">
        <v>4329</v>
      </c>
      <c r="O7" s="26">
        <v>4193</v>
      </c>
      <c r="P7" s="26">
        <v>5456.5520388149062</v>
      </c>
      <c r="R7" s="26">
        <v>6675</v>
      </c>
      <c r="S7" s="26">
        <v>3629</v>
      </c>
      <c r="T7" s="26">
        <v>6016</v>
      </c>
      <c r="U7" s="26">
        <v>5141.6241518825782</v>
      </c>
      <c r="W7" s="26">
        <v>6541</v>
      </c>
      <c r="X7" s="26">
        <v>3990</v>
      </c>
      <c r="Y7" s="26">
        <v>3830</v>
      </c>
      <c r="Z7" s="26">
        <v>5081.5133489420732</v>
      </c>
      <c r="AB7" s="26">
        <v>7007</v>
      </c>
      <c r="AC7" s="26">
        <v>3765</v>
      </c>
      <c r="AD7" s="26">
        <v>7451</v>
      </c>
      <c r="AE7" s="26">
        <v>5317.929594868333</v>
      </c>
      <c r="AF7" s="26"/>
      <c r="AG7" s="26">
        <v>9881</v>
      </c>
      <c r="AH7" s="459">
        <v>4337</v>
      </c>
      <c r="AI7" s="26">
        <v>4817</v>
      </c>
      <c r="AJ7" s="26">
        <v>7052.9986052998602</v>
      </c>
      <c r="AK7" s="26"/>
      <c r="AL7" s="322">
        <f t="shared" ref="AL7:AL11" si="0">(AG7-AB7)/AB7*100</f>
        <v>41.016126730412445</v>
      </c>
      <c r="AM7" s="322">
        <f t="shared" ref="AM7:AM11" si="1">(AH7-AC7)/AC7*100</f>
        <v>15.192563081009297</v>
      </c>
      <c r="AN7" s="322">
        <f t="shared" ref="AN7:AN11" si="2">(AI7-AD7)/AD7*100</f>
        <v>-35.350959602737888</v>
      </c>
      <c r="AO7" s="322">
        <f t="shared" ref="AO7:AO11" si="3">(AJ7-AE7)/AE7*100</f>
        <v>32.626776633256384</v>
      </c>
      <c r="AP7" s="26"/>
      <c r="AQ7" s="322">
        <f t="shared" ref="AQ7:AQ11" si="4">(AG7-C7)/C7*100</f>
        <v>18.66218325927705</v>
      </c>
      <c r="AR7" s="322">
        <f t="shared" ref="AR7:AR11" si="5">(AH7-D7)/D7*100</f>
        <v>-10.095356550580432</v>
      </c>
      <c r="AS7" s="322">
        <f t="shared" ref="AS7:AS11" si="6">(AI7-E7)/E7*100</f>
        <v>1.3038906414300735</v>
      </c>
      <c r="AT7" s="322">
        <f t="shared" ref="AT7:AT11" si="7">(AJ7-F7)/F7*100</f>
        <v>7.6473625849651645</v>
      </c>
    </row>
    <row r="8" spans="1:47" s="342" customFormat="1" x14ac:dyDescent="0.25">
      <c r="A8" s="185" t="s">
        <v>23</v>
      </c>
      <c r="C8" s="26">
        <v>7035</v>
      </c>
      <c r="D8" s="26">
        <v>2742</v>
      </c>
      <c r="E8" s="26">
        <v>4919</v>
      </c>
      <c r="F8" s="26">
        <v>4059.1979978171839</v>
      </c>
      <c r="G8" s="26"/>
      <c r="H8" s="26">
        <v>6014</v>
      </c>
      <c r="I8" s="26">
        <v>2498</v>
      </c>
      <c r="J8" s="26">
        <v>4078</v>
      </c>
      <c r="K8" s="26">
        <v>3607.5390554999904</v>
      </c>
      <c r="L8" s="185"/>
      <c r="M8" s="26">
        <v>5501</v>
      </c>
      <c r="N8" s="26">
        <v>2593</v>
      </c>
      <c r="O8" s="26">
        <v>3549</v>
      </c>
      <c r="P8" s="26">
        <v>3463.4733722295268</v>
      </c>
      <c r="R8" s="26">
        <v>4864</v>
      </c>
      <c r="S8" s="26">
        <v>2262</v>
      </c>
      <c r="T8" s="26">
        <v>3599</v>
      </c>
      <c r="U8" s="26">
        <v>3019.143458826557</v>
      </c>
      <c r="W8" s="26">
        <v>5082</v>
      </c>
      <c r="X8" s="26">
        <v>2212</v>
      </c>
      <c r="Y8" s="26">
        <v>3329</v>
      </c>
      <c r="Z8" s="26">
        <v>2999.3965339093088</v>
      </c>
      <c r="AB8" s="26">
        <v>5007</v>
      </c>
      <c r="AC8" s="26">
        <v>2266</v>
      </c>
      <c r="AD8" s="26">
        <v>3772</v>
      </c>
      <c r="AE8" s="26">
        <v>3042.4921139469784</v>
      </c>
      <c r="AF8" s="26"/>
      <c r="AG8" s="26">
        <v>4227</v>
      </c>
      <c r="AH8" s="26">
        <v>2084</v>
      </c>
      <c r="AI8" s="26">
        <v>2831</v>
      </c>
      <c r="AJ8" s="26">
        <v>2756.1121644546452</v>
      </c>
      <c r="AK8" s="26"/>
      <c r="AL8" s="322">
        <f t="shared" si="0"/>
        <v>-15.578190533253444</v>
      </c>
      <c r="AM8" s="322">
        <f t="shared" si="1"/>
        <v>-8.0317740511915279</v>
      </c>
      <c r="AN8" s="322">
        <f t="shared" si="2"/>
        <v>-24.946977730646871</v>
      </c>
      <c r="AO8" s="322">
        <f t="shared" si="3"/>
        <v>-9.4126768046348985</v>
      </c>
      <c r="AP8" s="26"/>
      <c r="AQ8" s="322">
        <f t="shared" si="4"/>
        <v>-39.914712153518124</v>
      </c>
      <c r="AR8" s="322">
        <f t="shared" si="5"/>
        <v>-23.997082421590079</v>
      </c>
      <c r="AS8" s="322">
        <f t="shared" si="6"/>
        <v>-42.447651961780849</v>
      </c>
      <c r="AT8" s="322">
        <f t="shared" si="7"/>
        <v>-32.102051539818149</v>
      </c>
    </row>
    <row r="9" spans="1:47" s="342" customFormat="1" x14ac:dyDescent="0.25">
      <c r="A9" s="185" t="s">
        <v>24</v>
      </c>
      <c r="C9" s="26">
        <v>8015</v>
      </c>
      <c r="D9" s="26">
        <v>3719</v>
      </c>
      <c r="E9" s="26">
        <v>3815</v>
      </c>
      <c r="F9" s="26">
        <v>5734.4644451324248</v>
      </c>
      <c r="G9" s="26"/>
      <c r="H9" s="26">
        <v>8153</v>
      </c>
      <c r="I9" s="26">
        <v>3421</v>
      </c>
      <c r="J9" s="26">
        <v>3649</v>
      </c>
      <c r="K9" s="26">
        <v>5585.6280374454991</v>
      </c>
      <c r="L9" s="185"/>
      <c r="M9" s="26">
        <v>6095</v>
      </c>
      <c r="N9" s="26">
        <v>2993</v>
      </c>
      <c r="O9" s="26">
        <v>3229</v>
      </c>
      <c r="P9" s="26">
        <v>4429.5030047074652</v>
      </c>
      <c r="R9" s="26">
        <v>5752</v>
      </c>
      <c r="S9" s="26">
        <v>3348</v>
      </c>
      <c r="T9" s="26">
        <v>4253</v>
      </c>
      <c r="U9" s="26">
        <v>4557.4397928454964</v>
      </c>
      <c r="W9" s="26">
        <v>5820</v>
      </c>
      <c r="X9" s="26">
        <v>3396</v>
      </c>
      <c r="Y9" s="26">
        <v>3501</v>
      </c>
      <c r="Z9" s="26">
        <v>4525.4281224027209</v>
      </c>
      <c r="AB9" s="26">
        <v>5826</v>
      </c>
      <c r="AC9" s="26">
        <v>3206</v>
      </c>
      <c r="AD9" s="26">
        <v>4779</v>
      </c>
      <c r="AE9" s="26">
        <v>4543.0467333657107</v>
      </c>
      <c r="AF9" s="26"/>
      <c r="AG9" s="26">
        <v>5482</v>
      </c>
      <c r="AH9" s="26">
        <v>3613</v>
      </c>
      <c r="AI9" s="26">
        <v>5969</v>
      </c>
      <c r="AJ9" s="26">
        <v>4557.51217684526</v>
      </c>
      <c r="AK9" s="26"/>
      <c r="AL9" s="322">
        <f t="shared" si="0"/>
        <v>-5.9045657397871611</v>
      </c>
      <c r="AM9" s="322">
        <f t="shared" si="1"/>
        <v>12.694946974422958</v>
      </c>
      <c r="AN9" s="322">
        <f t="shared" si="2"/>
        <v>24.900606821510777</v>
      </c>
      <c r="AO9" s="322">
        <f t="shared" si="3"/>
        <v>0.31840842343333359</v>
      </c>
      <c r="AP9" s="26"/>
      <c r="AQ9" s="322">
        <f t="shared" si="4"/>
        <v>-31.6032439176544</v>
      </c>
      <c r="AR9" s="322">
        <f t="shared" si="5"/>
        <v>-2.8502285560634579</v>
      </c>
      <c r="AS9" s="322">
        <f t="shared" si="6"/>
        <v>56.461336828309307</v>
      </c>
      <c r="AT9" s="322">
        <f t="shared" si="7"/>
        <v>-20.524188083268964</v>
      </c>
    </row>
    <row r="10" spans="1:47" s="342" customFormat="1" x14ac:dyDescent="0.25">
      <c r="A10" s="185" t="s">
        <v>25</v>
      </c>
      <c r="C10" s="26">
        <v>6465</v>
      </c>
      <c r="D10" s="26">
        <v>3364</v>
      </c>
      <c r="E10" s="26">
        <v>3371</v>
      </c>
      <c r="F10" s="26">
        <v>4612.4133497215462</v>
      </c>
      <c r="G10" s="26"/>
      <c r="H10" s="26">
        <v>5113</v>
      </c>
      <c r="I10" s="26">
        <v>3002</v>
      </c>
      <c r="J10" s="26">
        <v>3110</v>
      </c>
      <c r="K10" s="26">
        <v>3933.1301886574747</v>
      </c>
      <c r="L10" s="185"/>
      <c r="M10" s="26">
        <v>6051</v>
      </c>
      <c r="N10" s="26">
        <v>2662</v>
      </c>
      <c r="O10" s="26">
        <v>2642</v>
      </c>
      <c r="P10" s="26">
        <v>4094.6893130378185</v>
      </c>
      <c r="R10" s="26">
        <v>6446</v>
      </c>
      <c r="S10" s="26">
        <v>3323</v>
      </c>
      <c r="T10" s="26">
        <v>2697</v>
      </c>
      <c r="U10" s="26">
        <v>4591.6728989938847</v>
      </c>
      <c r="W10" s="26">
        <v>6120</v>
      </c>
      <c r="X10" s="26">
        <v>3016</v>
      </c>
      <c r="Y10" s="26">
        <v>2792</v>
      </c>
      <c r="Z10" s="26">
        <v>4338.9897831405697</v>
      </c>
      <c r="AB10" s="26">
        <v>5484</v>
      </c>
      <c r="AC10" s="26">
        <v>3010</v>
      </c>
      <c r="AD10" s="26">
        <v>3351</v>
      </c>
      <c r="AE10" s="26">
        <v>4047.9936640965475</v>
      </c>
      <c r="AF10" s="26"/>
      <c r="AG10" s="26">
        <v>5152</v>
      </c>
      <c r="AH10" s="26">
        <v>3098</v>
      </c>
      <c r="AI10" s="26">
        <v>1870</v>
      </c>
      <c r="AJ10" s="26">
        <v>3887.4716553287981</v>
      </c>
      <c r="AK10" s="26"/>
      <c r="AL10" s="322">
        <f t="shared" si="0"/>
        <v>-6.0539752005835155</v>
      </c>
      <c r="AM10" s="322">
        <f t="shared" si="1"/>
        <v>2.9235880398671097</v>
      </c>
      <c r="AN10" s="322">
        <f t="shared" si="2"/>
        <v>-44.195762458967472</v>
      </c>
      <c r="AO10" s="322">
        <f t="shared" si="3"/>
        <v>-3.9654708502014309</v>
      </c>
      <c r="AP10" s="26"/>
      <c r="AQ10" s="322">
        <f t="shared" si="4"/>
        <v>-20.309358081979891</v>
      </c>
      <c r="AR10" s="322">
        <f t="shared" si="5"/>
        <v>-7.9072532699167652</v>
      </c>
      <c r="AS10" s="322">
        <f t="shared" si="6"/>
        <v>-44.526846633046574</v>
      </c>
      <c r="AT10" s="322">
        <f t="shared" si="7"/>
        <v>-15.717188365967097</v>
      </c>
    </row>
    <row r="11" spans="1:47" s="315" customFormat="1" x14ac:dyDescent="0.25">
      <c r="A11" s="315" t="s">
        <v>1</v>
      </c>
      <c r="C11" s="79">
        <v>7331</v>
      </c>
      <c r="D11" s="79">
        <v>3069</v>
      </c>
      <c r="E11" s="79">
        <v>4730</v>
      </c>
      <c r="F11" s="79">
        <v>4640.5201378863194</v>
      </c>
      <c r="G11" s="79"/>
      <c r="H11" s="79">
        <v>6751</v>
      </c>
      <c r="I11" s="79">
        <v>2857</v>
      </c>
      <c r="J11" s="79">
        <v>3838</v>
      </c>
      <c r="K11" s="79">
        <v>4246.8491502701063</v>
      </c>
      <c r="M11" s="79">
        <v>5999</v>
      </c>
      <c r="N11" s="79">
        <v>2799</v>
      </c>
      <c r="O11" s="79">
        <v>4254</v>
      </c>
      <c r="P11" s="79">
        <v>3973.0731182250074</v>
      </c>
      <c r="R11" s="79">
        <v>5629</v>
      </c>
      <c r="S11" s="79">
        <v>2627</v>
      </c>
      <c r="T11" s="79">
        <v>4249</v>
      </c>
      <c r="U11" s="79">
        <v>3703.154664339052</v>
      </c>
      <c r="W11" s="79">
        <v>5625</v>
      </c>
      <c r="X11" s="79">
        <v>2630</v>
      </c>
      <c r="Y11" s="79">
        <v>3822</v>
      </c>
      <c r="Z11" s="79">
        <v>3659.8459904265801</v>
      </c>
      <c r="AA11" s="79"/>
      <c r="AB11" s="79">
        <v>5395</v>
      </c>
      <c r="AC11" s="79">
        <v>2612</v>
      </c>
      <c r="AD11" s="79">
        <v>4333</v>
      </c>
      <c r="AE11" s="79">
        <v>3525</v>
      </c>
      <c r="AF11" s="79"/>
      <c r="AG11" s="79">
        <v>4780</v>
      </c>
      <c r="AH11" s="79">
        <v>2377</v>
      </c>
      <c r="AI11" s="79">
        <v>5054</v>
      </c>
      <c r="AJ11" s="79">
        <v>3148.6707566462169</v>
      </c>
      <c r="AK11" s="79"/>
      <c r="AL11" s="327">
        <f t="shared" si="0"/>
        <v>-11.399443929564411</v>
      </c>
      <c r="AM11" s="327">
        <f t="shared" si="1"/>
        <v>-8.9969372128637062</v>
      </c>
      <c r="AN11" s="327">
        <f t="shared" si="2"/>
        <v>16.639741518578351</v>
      </c>
      <c r="AO11" s="327">
        <f t="shared" si="3"/>
        <v>-10.676006903653422</v>
      </c>
      <c r="AP11" s="79"/>
      <c r="AQ11" s="327">
        <f t="shared" si="4"/>
        <v>-34.797435547674262</v>
      </c>
      <c r="AR11" s="327">
        <f t="shared" si="5"/>
        <v>-22.548061257738677</v>
      </c>
      <c r="AS11" s="327">
        <f t="shared" si="6"/>
        <v>6.8498942917547572</v>
      </c>
      <c r="AT11" s="327">
        <f t="shared" si="7"/>
        <v>-32.148322535232346</v>
      </c>
    </row>
    <row r="12" spans="1:47" ht="9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66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x14ac:dyDescent="0.25">
      <c r="AD13">
        <f>2377*2</f>
        <v>4754</v>
      </c>
    </row>
    <row r="14" spans="1:47" hidden="1" x14ac:dyDescent="0.25">
      <c r="W14" s="145"/>
      <c r="X14" s="145"/>
      <c r="Y14" s="145" t="s">
        <v>2</v>
      </c>
      <c r="Z14" s="145" t="s">
        <v>101</v>
      </c>
      <c r="AB14" s="149" t="s">
        <v>91</v>
      </c>
      <c r="AC14" s="146" t="s">
        <v>95</v>
      </c>
      <c r="AD14" s="563">
        <v>5154</v>
      </c>
      <c r="AE14" s="563">
        <v>2535</v>
      </c>
      <c r="AG14" s="149" t="s">
        <v>91</v>
      </c>
      <c r="AH14" s="146" t="s">
        <v>95</v>
      </c>
      <c r="AI14" s="563">
        <v>4643</v>
      </c>
      <c r="AJ14" s="563">
        <v>2695</v>
      </c>
    </row>
    <row r="15" spans="1:47" ht="30" hidden="1" x14ac:dyDescent="0.25">
      <c r="W15" s="149" t="s">
        <v>91</v>
      </c>
      <c r="X15" s="146" t="s">
        <v>95</v>
      </c>
      <c r="Y15" s="146" t="s">
        <v>100</v>
      </c>
      <c r="Z15" s="146" t="s">
        <v>100</v>
      </c>
      <c r="AB15" s="564" t="s">
        <v>38</v>
      </c>
      <c r="AC15" s="146" t="s">
        <v>96</v>
      </c>
      <c r="AD15" s="563"/>
      <c r="AE15" s="563"/>
      <c r="AG15" s="564" t="s">
        <v>38</v>
      </c>
      <c r="AH15" s="146" t="s">
        <v>96</v>
      </c>
      <c r="AI15" s="563"/>
      <c r="AJ15" s="563"/>
    </row>
    <row r="16" spans="1:47" ht="30" hidden="1" x14ac:dyDescent="0.25">
      <c r="W16" s="564" t="s">
        <v>38</v>
      </c>
      <c r="X16" s="146" t="s">
        <v>96</v>
      </c>
      <c r="Y16" s="147">
        <v>5587</v>
      </c>
      <c r="Z16" s="147">
        <v>2801</v>
      </c>
      <c r="AB16" s="564"/>
      <c r="AC16" s="146" t="s">
        <v>97</v>
      </c>
      <c r="AD16" s="147">
        <v>2722</v>
      </c>
      <c r="AE16" s="148">
        <v>510</v>
      </c>
      <c r="AG16" s="564"/>
      <c r="AH16" s="146" t="s">
        <v>97</v>
      </c>
      <c r="AI16" s="147">
        <v>2376</v>
      </c>
      <c r="AJ16" s="148">
        <v>434</v>
      </c>
    </row>
    <row r="17" spans="23:36" ht="30" hidden="1" x14ac:dyDescent="0.25">
      <c r="W17" s="564"/>
      <c r="X17" s="146" t="s">
        <v>97</v>
      </c>
      <c r="Y17" s="147">
        <v>2645</v>
      </c>
      <c r="Z17" s="148">
        <v>502</v>
      </c>
      <c r="AB17" s="564"/>
      <c r="AC17" s="146" t="s">
        <v>98</v>
      </c>
      <c r="AD17" s="147">
        <v>4433</v>
      </c>
      <c r="AE17" s="148">
        <v>975</v>
      </c>
      <c r="AG17" s="564"/>
      <c r="AH17" s="146" t="s">
        <v>98</v>
      </c>
      <c r="AI17" s="147">
        <v>6521</v>
      </c>
      <c r="AJ17" s="148">
        <v>729</v>
      </c>
    </row>
    <row r="18" spans="23:36" ht="30" hidden="1" x14ac:dyDescent="0.25">
      <c r="W18" s="564"/>
      <c r="X18" s="146" t="s">
        <v>98</v>
      </c>
      <c r="Y18" s="147">
        <v>4954</v>
      </c>
      <c r="Z18" s="148">
        <v>840</v>
      </c>
      <c r="AB18" s="564" t="s">
        <v>39</v>
      </c>
      <c r="AC18" s="146" t="s">
        <v>96</v>
      </c>
      <c r="AD18" s="147">
        <v>7007</v>
      </c>
      <c r="AE18" s="147">
        <v>2906</v>
      </c>
      <c r="AG18" s="564" t="s">
        <v>39</v>
      </c>
      <c r="AH18" s="146" t="s">
        <v>96</v>
      </c>
      <c r="AI18" s="147">
        <v>9881</v>
      </c>
      <c r="AJ18" s="147">
        <v>2508</v>
      </c>
    </row>
    <row r="19" spans="23:36" ht="30" hidden="1" x14ac:dyDescent="0.25">
      <c r="W19" s="564" t="s">
        <v>39</v>
      </c>
      <c r="X19" s="146" t="s">
        <v>96</v>
      </c>
      <c r="Y19" s="147">
        <v>6541</v>
      </c>
      <c r="Z19" s="147">
        <v>2957</v>
      </c>
      <c r="AB19" s="564"/>
      <c r="AC19" s="146" t="s">
        <v>97</v>
      </c>
      <c r="AD19" s="147">
        <v>3765</v>
      </c>
      <c r="AE19" s="148">
        <v>455</v>
      </c>
      <c r="AG19" s="564"/>
      <c r="AH19" s="146" t="s">
        <v>97</v>
      </c>
      <c r="AI19" s="147">
        <v>4337</v>
      </c>
      <c r="AJ19" s="148">
        <v>418</v>
      </c>
    </row>
    <row r="20" spans="23:36" ht="30" hidden="1" x14ac:dyDescent="0.25">
      <c r="W20" s="564"/>
      <c r="X20" s="146" t="s">
        <v>97</v>
      </c>
      <c r="Y20" s="147">
        <v>3990</v>
      </c>
      <c r="Z20" s="148">
        <v>533</v>
      </c>
      <c r="AB20" s="564"/>
      <c r="AC20" s="146" t="s">
        <v>98</v>
      </c>
      <c r="AD20" s="147">
        <v>7451</v>
      </c>
      <c r="AE20" s="148">
        <v>962</v>
      </c>
      <c r="AG20" s="564"/>
      <c r="AH20" s="146" t="s">
        <v>98</v>
      </c>
      <c r="AI20" s="147">
        <v>4817</v>
      </c>
      <c r="AJ20" s="147">
        <v>1242</v>
      </c>
    </row>
    <row r="21" spans="23:36" ht="30" hidden="1" x14ac:dyDescent="0.25">
      <c r="W21" s="564"/>
      <c r="X21" s="146" t="s">
        <v>98</v>
      </c>
      <c r="Y21" s="147">
        <v>3830</v>
      </c>
      <c r="Z21" s="147">
        <v>1681</v>
      </c>
      <c r="AB21" s="564" t="s">
        <v>23</v>
      </c>
      <c r="AC21" s="146" t="s">
        <v>96</v>
      </c>
      <c r="AD21" s="147">
        <v>5007</v>
      </c>
      <c r="AE21" s="147">
        <v>2735</v>
      </c>
      <c r="AG21" s="564" t="s">
        <v>23</v>
      </c>
      <c r="AH21" s="146" t="s">
        <v>96</v>
      </c>
      <c r="AI21" s="147">
        <v>4227</v>
      </c>
      <c r="AJ21" s="147">
        <v>2369</v>
      </c>
    </row>
    <row r="22" spans="23:36" ht="30" hidden="1" x14ac:dyDescent="0.25">
      <c r="W22" s="564" t="s">
        <v>23</v>
      </c>
      <c r="X22" s="146" t="s">
        <v>96</v>
      </c>
      <c r="Y22" s="147">
        <v>5082</v>
      </c>
      <c r="Z22" s="147">
        <v>2933</v>
      </c>
      <c r="AB22" s="564"/>
      <c r="AC22" s="146" t="s">
        <v>97</v>
      </c>
      <c r="AD22" s="147">
        <v>2266</v>
      </c>
      <c r="AE22" s="148">
        <v>572</v>
      </c>
      <c r="AG22" s="564"/>
      <c r="AH22" s="146" t="s">
        <v>97</v>
      </c>
      <c r="AI22" s="147">
        <v>2084</v>
      </c>
      <c r="AJ22" s="148">
        <v>517</v>
      </c>
    </row>
    <row r="23" spans="23:36" ht="30" hidden="1" x14ac:dyDescent="0.25">
      <c r="W23" s="564"/>
      <c r="X23" s="146" t="s">
        <v>97</v>
      </c>
      <c r="Y23" s="147">
        <v>2212</v>
      </c>
      <c r="Z23" s="148">
        <v>633</v>
      </c>
      <c r="AB23" s="564"/>
      <c r="AC23" s="146" t="s">
        <v>98</v>
      </c>
      <c r="AD23" s="147">
        <v>3772</v>
      </c>
      <c r="AE23" s="148">
        <v>925</v>
      </c>
      <c r="AG23" s="564"/>
      <c r="AH23" s="146" t="s">
        <v>98</v>
      </c>
      <c r="AI23" s="147">
        <v>2831</v>
      </c>
      <c r="AJ23" s="147">
        <v>1515</v>
      </c>
    </row>
    <row r="24" spans="23:36" ht="30" hidden="1" x14ac:dyDescent="0.25">
      <c r="W24" s="564"/>
      <c r="X24" s="146" t="s">
        <v>98</v>
      </c>
      <c r="Y24" s="147">
        <v>3329</v>
      </c>
      <c r="Z24" s="148">
        <v>810</v>
      </c>
      <c r="AB24" s="564" t="s">
        <v>24</v>
      </c>
      <c r="AC24" s="146" t="s">
        <v>96</v>
      </c>
      <c r="AD24" s="147">
        <v>5826</v>
      </c>
      <c r="AE24" s="147">
        <v>2521</v>
      </c>
      <c r="AG24" s="564" t="s">
        <v>24</v>
      </c>
      <c r="AH24" s="146" t="s">
        <v>96</v>
      </c>
      <c r="AI24" s="147">
        <v>5482</v>
      </c>
      <c r="AJ24" s="147">
        <v>2603</v>
      </c>
    </row>
    <row r="25" spans="23:36" ht="30" hidden="1" x14ac:dyDescent="0.25">
      <c r="W25" s="564" t="s">
        <v>24</v>
      </c>
      <c r="X25" s="146" t="s">
        <v>96</v>
      </c>
      <c r="Y25" s="147">
        <v>5820</v>
      </c>
      <c r="Z25" s="147">
        <v>2614</v>
      </c>
      <c r="AB25" s="564"/>
      <c r="AC25" s="146" t="s">
        <v>97</v>
      </c>
      <c r="AD25" s="147">
        <v>3206</v>
      </c>
      <c r="AE25" s="148">
        <v>577</v>
      </c>
      <c r="AG25" s="564"/>
      <c r="AH25" s="146" t="s">
        <v>97</v>
      </c>
      <c r="AI25" s="147">
        <v>3613</v>
      </c>
      <c r="AJ25" s="148">
        <v>615</v>
      </c>
    </row>
    <row r="26" spans="23:36" ht="30" hidden="1" x14ac:dyDescent="0.25">
      <c r="W26" s="564"/>
      <c r="X26" s="146" t="s">
        <v>97</v>
      </c>
      <c r="Y26" s="147">
        <v>3396</v>
      </c>
      <c r="Z26" s="148">
        <v>595</v>
      </c>
      <c r="AB26" s="564"/>
      <c r="AC26" s="146" t="s">
        <v>98</v>
      </c>
      <c r="AD26" s="147">
        <v>4779</v>
      </c>
      <c r="AE26" s="148">
        <v>925</v>
      </c>
      <c r="AG26" s="564"/>
      <c r="AH26" s="146" t="s">
        <v>98</v>
      </c>
      <c r="AI26" s="147">
        <v>5969</v>
      </c>
      <c r="AJ26" s="148">
        <v>854</v>
      </c>
    </row>
    <row r="27" spans="23:36" ht="30" hidden="1" x14ac:dyDescent="0.25">
      <c r="W27" s="564"/>
      <c r="X27" s="146" t="s">
        <v>98</v>
      </c>
      <c r="Y27" s="147">
        <v>3501</v>
      </c>
      <c r="Z27" s="148">
        <v>834</v>
      </c>
      <c r="AB27" s="564" t="s">
        <v>25</v>
      </c>
      <c r="AC27" s="146" t="s">
        <v>96</v>
      </c>
      <c r="AD27" s="147">
        <v>5484</v>
      </c>
      <c r="AE27" s="147">
        <v>2051</v>
      </c>
      <c r="AG27" s="564" t="s">
        <v>25</v>
      </c>
      <c r="AH27" s="146" t="s">
        <v>96</v>
      </c>
      <c r="AI27" s="147">
        <v>5152</v>
      </c>
      <c r="AJ27" s="147">
        <v>2430</v>
      </c>
    </row>
    <row r="28" spans="23:36" ht="30" hidden="1" x14ac:dyDescent="0.25">
      <c r="W28" s="564" t="s">
        <v>25</v>
      </c>
      <c r="X28" s="146" t="s">
        <v>96</v>
      </c>
      <c r="Y28" s="147">
        <v>6120</v>
      </c>
      <c r="Z28" s="147">
        <v>1957</v>
      </c>
      <c r="AB28" s="564"/>
      <c r="AC28" s="146" t="s">
        <v>97</v>
      </c>
      <c r="AD28" s="147">
        <v>3010</v>
      </c>
      <c r="AE28" s="148">
        <v>404</v>
      </c>
      <c r="AG28" s="564"/>
      <c r="AH28" s="146" t="s">
        <v>97</v>
      </c>
      <c r="AI28" s="147">
        <v>3098</v>
      </c>
      <c r="AJ28" s="148">
        <v>375</v>
      </c>
    </row>
    <row r="29" spans="23:36" ht="30" hidden="1" x14ac:dyDescent="0.25">
      <c r="W29" s="564"/>
      <c r="X29" s="146" t="s">
        <v>97</v>
      </c>
      <c r="Y29" s="147">
        <v>3016</v>
      </c>
      <c r="Z29" s="148">
        <v>427</v>
      </c>
      <c r="AB29" s="564"/>
      <c r="AC29" s="146" t="s">
        <v>98</v>
      </c>
      <c r="AD29" s="147">
        <v>3351</v>
      </c>
      <c r="AE29" s="148">
        <v>757</v>
      </c>
      <c r="AG29" s="564"/>
      <c r="AH29" s="146" t="s">
        <v>98</v>
      </c>
      <c r="AI29" s="147">
        <v>1870</v>
      </c>
      <c r="AJ29" s="148">
        <v>942</v>
      </c>
    </row>
    <row r="30" spans="23:36" ht="30" hidden="1" x14ac:dyDescent="0.25">
      <c r="W30" s="564"/>
      <c r="X30" s="146" t="s">
        <v>98</v>
      </c>
      <c r="Y30" s="147">
        <v>2792</v>
      </c>
      <c r="Z30" s="148">
        <v>823</v>
      </c>
      <c r="AB30" s="564" t="s">
        <v>92</v>
      </c>
      <c r="AC30" s="565"/>
      <c r="AD30" s="147">
        <v>3525</v>
      </c>
      <c r="AE30" s="147">
        <v>1055</v>
      </c>
      <c r="AG30" s="564" t="s">
        <v>92</v>
      </c>
      <c r="AH30" s="565"/>
      <c r="AI30" s="147">
        <v>3149</v>
      </c>
      <c r="AJ30" s="147">
        <v>1010</v>
      </c>
    </row>
    <row r="31" spans="23:36" hidden="1" x14ac:dyDescent="0.25">
      <c r="W31" s="564" t="s">
        <v>92</v>
      </c>
      <c r="X31" s="565"/>
      <c r="Y31" s="147">
        <v>3660</v>
      </c>
      <c r="Z31" s="147">
        <v>1135</v>
      </c>
    </row>
    <row r="32" spans="23:36" ht="15" hidden="1" customHeight="1" x14ac:dyDescent="0.25">
      <c r="AG32" s="150" t="s">
        <v>91</v>
      </c>
      <c r="AH32" s="263">
        <v>4643</v>
      </c>
      <c r="AI32" s="263">
        <v>2376</v>
      </c>
      <c r="AJ32" s="263">
        <v>6521</v>
      </c>
    </row>
  </sheetData>
  <mergeCells count="32">
    <mergeCell ref="A4:A5"/>
    <mergeCell ref="AG24:AG26"/>
    <mergeCell ref="AG27:AG29"/>
    <mergeCell ref="AG30:AH30"/>
    <mergeCell ref="AI14:AI15"/>
    <mergeCell ref="W25:W27"/>
    <mergeCell ref="W28:W30"/>
    <mergeCell ref="AJ14:AJ15"/>
    <mergeCell ref="AG15:AG17"/>
    <mergeCell ref="AG18:AG20"/>
    <mergeCell ref="AG21:AG23"/>
    <mergeCell ref="W31:X31"/>
    <mergeCell ref="AD14:AD15"/>
    <mergeCell ref="AE14:AE15"/>
    <mergeCell ref="AB15:AB17"/>
    <mergeCell ref="AB18:AB20"/>
    <mergeCell ref="AB21:AB23"/>
    <mergeCell ref="AB24:AB26"/>
    <mergeCell ref="AB27:AB29"/>
    <mergeCell ref="AB30:AC30"/>
    <mergeCell ref="W16:W18"/>
    <mergeCell ref="W19:W21"/>
    <mergeCell ref="W22:W24"/>
    <mergeCell ref="AQ4:AT4"/>
    <mergeCell ref="C4:F4"/>
    <mergeCell ref="H4:K4"/>
    <mergeCell ref="M4:P4"/>
    <mergeCell ref="R4:U4"/>
    <mergeCell ref="W4:Z4"/>
    <mergeCell ref="AB4:AE4"/>
    <mergeCell ref="AG4:AJ4"/>
    <mergeCell ref="AL4:AO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36"/>
  <sheetViews>
    <sheetView zoomScale="112" zoomScaleNormal="112" workbookViewId="0">
      <selection activeCell="A13" sqref="A13"/>
    </sheetView>
  </sheetViews>
  <sheetFormatPr defaultRowHeight="15" x14ac:dyDescent="0.25"/>
  <cols>
    <col min="1" max="1" width="27.7109375" style="365" customWidth="1"/>
    <col min="2" max="8" width="9.140625" style="365"/>
    <col min="9" max="9" width="0.85546875" style="365" customWidth="1"/>
    <col min="10" max="10" width="17" style="365" customWidth="1"/>
    <col min="11" max="11" width="17.7109375" style="365" customWidth="1"/>
    <col min="12" max="16384" width="9.140625" style="365"/>
  </cols>
  <sheetData>
    <row r="1" spans="1:11" x14ac:dyDescent="0.25">
      <c r="A1" s="365" t="s">
        <v>616</v>
      </c>
    </row>
    <row r="2" spans="1:11" x14ac:dyDescent="0.25">
      <c r="A2" s="357" t="s">
        <v>346</v>
      </c>
      <c r="B2" s="367"/>
      <c r="C2" s="367"/>
      <c r="D2" s="367"/>
      <c r="E2" s="367"/>
      <c r="F2" s="367"/>
      <c r="G2" s="367"/>
      <c r="H2" s="367"/>
      <c r="I2" s="367"/>
    </row>
    <row r="3" spans="1:11" x14ac:dyDescent="0.25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</row>
    <row r="4" spans="1:11" x14ac:dyDescent="0.25">
      <c r="A4" s="490" t="s">
        <v>42</v>
      </c>
      <c r="B4" s="502" t="s">
        <v>353</v>
      </c>
      <c r="C4" s="502"/>
      <c r="D4" s="502"/>
      <c r="E4" s="502"/>
      <c r="F4" s="502"/>
      <c r="G4" s="502"/>
      <c r="H4" s="502"/>
      <c r="I4" s="297"/>
      <c r="J4" s="490" t="s">
        <v>328</v>
      </c>
      <c r="K4" s="490" t="s">
        <v>329</v>
      </c>
    </row>
    <row r="5" spans="1:11" x14ac:dyDescent="0.25">
      <c r="A5" s="491"/>
      <c r="B5" s="366">
        <v>2013</v>
      </c>
      <c r="C5" s="366">
        <v>2014</v>
      </c>
      <c r="D5" s="366">
        <v>2015</v>
      </c>
      <c r="E5" s="366">
        <v>2016</v>
      </c>
      <c r="F5" s="366">
        <v>2017</v>
      </c>
      <c r="G5" s="366">
        <v>2018</v>
      </c>
      <c r="H5" s="366">
        <v>2019</v>
      </c>
      <c r="I5" s="366"/>
      <c r="J5" s="491"/>
      <c r="K5" s="491"/>
    </row>
    <row r="6" spans="1:11" ht="9" customHeight="1" x14ac:dyDescent="0.25">
      <c r="A6" s="294"/>
      <c r="B6" s="367"/>
      <c r="C6" s="367"/>
      <c r="D6" s="367"/>
      <c r="E6" s="367"/>
      <c r="F6" s="367"/>
      <c r="G6" s="367"/>
      <c r="H6" s="367"/>
      <c r="I6" s="367"/>
      <c r="J6" s="301"/>
      <c r="K6" s="301"/>
    </row>
    <row r="7" spans="1:11" x14ac:dyDescent="0.25">
      <c r="A7" s="342" t="s">
        <v>37</v>
      </c>
      <c r="B7" s="237">
        <v>4373.3782183000003</v>
      </c>
      <c r="C7" s="237">
        <v>3346.0324648000001</v>
      </c>
      <c r="D7" s="237">
        <v>3065.3242415999998</v>
      </c>
      <c r="E7" s="237">
        <v>2982.7863551</v>
      </c>
      <c r="F7" s="237">
        <v>2430.7790304</v>
      </c>
      <c r="G7" s="237">
        <v>1835.6558714</v>
      </c>
      <c r="H7" s="237">
        <v>1748.5788307</v>
      </c>
      <c r="I7" s="237"/>
      <c r="J7" s="375">
        <f>(H7-G7)/G7*100</f>
        <v>-4.7436473282755847</v>
      </c>
      <c r="K7" s="375">
        <f t="shared" ref="K7:K26" si="0">(H7-B7)/B7*100</f>
        <v>-60.01766269875236</v>
      </c>
    </row>
    <row r="8" spans="1:11" x14ac:dyDescent="0.25">
      <c r="A8" s="342" t="s">
        <v>117</v>
      </c>
      <c r="B8" s="237">
        <v>4289.3042929000003</v>
      </c>
      <c r="C8" s="237">
        <v>4085.2134090999998</v>
      </c>
      <c r="D8" s="237">
        <v>4424.1191836999997</v>
      </c>
      <c r="E8" s="237">
        <v>4237.1487596999996</v>
      </c>
      <c r="F8" s="237">
        <v>3604.5727778</v>
      </c>
      <c r="G8" s="237">
        <v>2772.9665556</v>
      </c>
      <c r="H8" s="237">
        <v>1377.8878704000001</v>
      </c>
      <c r="I8" s="237"/>
      <c r="J8" s="375">
        <f t="shared" ref="J8:J33" si="1">(H8-G8)/G8*100</f>
        <v>-50.309971549517662</v>
      </c>
      <c r="K8" s="375">
        <f t="shared" si="0"/>
        <v>-67.876192120927627</v>
      </c>
    </row>
    <row r="9" spans="1:11" x14ac:dyDescent="0.25">
      <c r="A9" s="342" t="s">
        <v>5</v>
      </c>
      <c r="B9" s="237">
        <v>3938.5239339999998</v>
      </c>
      <c r="C9" s="237">
        <v>2864.7923203</v>
      </c>
      <c r="D9" s="237">
        <v>2361.3944710000001</v>
      </c>
      <c r="E9" s="237">
        <v>2306.6587955999998</v>
      </c>
      <c r="F9" s="237">
        <v>2049.3449565999999</v>
      </c>
      <c r="G9" s="237">
        <v>1703.3533838999999</v>
      </c>
      <c r="H9" s="237">
        <v>1453.1715231999999</v>
      </c>
      <c r="I9" s="237"/>
      <c r="J9" s="375">
        <f>(H9-G9)/G9*100</f>
        <v>-14.68760757836306</v>
      </c>
      <c r="K9" s="375">
        <f t="shared" si="0"/>
        <v>-63.103651328477625</v>
      </c>
    </row>
    <row r="10" spans="1:11" x14ac:dyDescent="0.25">
      <c r="A10" s="342" t="s">
        <v>6</v>
      </c>
      <c r="B10" s="237">
        <v>4450.1178903</v>
      </c>
      <c r="C10" s="237">
        <v>3840.3980093</v>
      </c>
      <c r="D10" s="237">
        <v>3690.7029068000002</v>
      </c>
      <c r="E10" s="237">
        <v>2944.701634</v>
      </c>
      <c r="F10" s="237">
        <v>3007.8185865999999</v>
      </c>
      <c r="G10" s="237">
        <v>2437.6901106999999</v>
      </c>
      <c r="H10" s="237">
        <v>2163.5622004000002</v>
      </c>
      <c r="I10" s="237"/>
      <c r="J10" s="375">
        <f t="shared" si="1"/>
        <v>-11.245396168148787</v>
      </c>
      <c r="K10" s="375">
        <f t="shared" si="0"/>
        <v>-51.381912710313706</v>
      </c>
    </row>
    <row r="11" spans="1:11" x14ac:dyDescent="0.25">
      <c r="A11" s="342" t="s">
        <v>118</v>
      </c>
      <c r="B11" s="237">
        <v>5415.9127496000001</v>
      </c>
      <c r="C11" s="237">
        <v>4342.6891460999996</v>
      </c>
      <c r="D11" s="237">
        <v>4367.2767116000005</v>
      </c>
      <c r="E11" s="237">
        <v>3963.6638114000002</v>
      </c>
      <c r="F11" s="237">
        <v>2846.6716861999998</v>
      </c>
      <c r="G11" s="237">
        <v>2372.7053964000002</v>
      </c>
      <c r="H11" s="237">
        <v>2106.8129459000002</v>
      </c>
      <c r="I11" s="237"/>
      <c r="J11" s="375">
        <f t="shared" si="1"/>
        <v>-11.206298552842958</v>
      </c>
      <c r="K11" s="375">
        <f t="shared" si="0"/>
        <v>-61.099577424772924</v>
      </c>
    </row>
    <row r="12" spans="1:11" x14ac:dyDescent="0.25">
      <c r="A12" s="342" t="s">
        <v>7</v>
      </c>
      <c r="B12" s="237">
        <v>4683.0623343999996</v>
      </c>
      <c r="C12" s="237">
        <v>4411.7232944999996</v>
      </c>
      <c r="D12" s="237">
        <v>3816.1170016000001</v>
      </c>
      <c r="E12" s="237">
        <v>3050.4586002999999</v>
      </c>
      <c r="F12" s="237">
        <v>3050.9412889999999</v>
      </c>
      <c r="G12" s="237">
        <v>2783.4061525000002</v>
      </c>
      <c r="H12" s="237">
        <v>2130.4543413000001</v>
      </c>
      <c r="I12" s="237"/>
      <c r="J12" s="375">
        <f t="shared" si="1"/>
        <v>-23.458732769327671</v>
      </c>
      <c r="K12" s="375">
        <f t="shared" si="0"/>
        <v>-54.507239298300803</v>
      </c>
    </row>
    <row r="13" spans="1:11" x14ac:dyDescent="0.25">
      <c r="A13" s="342" t="s">
        <v>50</v>
      </c>
      <c r="B13" s="237">
        <v>3797.9708451000001</v>
      </c>
      <c r="C13" s="237">
        <v>3922.7772304999999</v>
      </c>
      <c r="D13" s="237">
        <v>3158.5350517000002</v>
      </c>
      <c r="E13" s="237">
        <v>2302.0734163000002</v>
      </c>
      <c r="F13" s="237">
        <v>2474.7013883</v>
      </c>
      <c r="G13" s="237">
        <v>1835.4815536000001</v>
      </c>
      <c r="H13" s="237">
        <v>1795.8233554000001</v>
      </c>
      <c r="I13" s="237"/>
      <c r="J13" s="375">
        <f t="shared" si="1"/>
        <v>-2.1606427001250368</v>
      </c>
      <c r="K13" s="375">
        <f t="shared" si="0"/>
        <v>-52.716241681609958</v>
      </c>
    </row>
    <row r="14" spans="1:11" x14ac:dyDescent="0.25">
      <c r="A14" s="342" t="s">
        <v>8</v>
      </c>
      <c r="B14" s="237">
        <v>4675.3763688999998</v>
      </c>
      <c r="C14" s="237">
        <v>4503.2568376999998</v>
      </c>
      <c r="D14" s="237">
        <v>3509.7120712000001</v>
      </c>
      <c r="E14" s="237">
        <v>3169.7274508999999</v>
      </c>
      <c r="F14" s="237">
        <v>2742.7454339000001</v>
      </c>
      <c r="G14" s="237">
        <v>2067.3888486999999</v>
      </c>
      <c r="H14" s="237">
        <v>1764.7021586000001</v>
      </c>
      <c r="I14" s="237"/>
      <c r="J14" s="375">
        <f t="shared" si="1"/>
        <v>-14.641013967465918</v>
      </c>
      <c r="K14" s="375">
        <f t="shared" si="0"/>
        <v>-62.255398937750314</v>
      </c>
    </row>
    <row r="15" spans="1:11" x14ac:dyDescent="0.25">
      <c r="A15" s="342" t="s">
        <v>9</v>
      </c>
      <c r="B15" s="237">
        <v>4309.9291802999996</v>
      </c>
      <c r="C15" s="237">
        <v>3754.5364429000001</v>
      </c>
      <c r="D15" s="237">
        <v>3107.9604502000002</v>
      </c>
      <c r="E15" s="237">
        <v>2568.7022302999999</v>
      </c>
      <c r="F15" s="237">
        <v>2592.0511201999998</v>
      </c>
      <c r="G15" s="237">
        <v>2116.1262897000001</v>
      </c>
      <c r="H15" s="237">
        <v>2034.7285615000001</v>
      </c>
      <c r="I15" s="237"/>
      <c r="J15" s="375">
        <f t="shared" si="1"/>
        <v>-3.8465439702816462</v>
      </c>
      <c r="K15" s="375">
        <f t="shared" si="0"/>
        <v>-52.789744880254176</v>
      </c>
    </row>
    <row r="16" spans="1:11" x14ac:dyDescent="0.25">
      <c r="A16" s="342" t="s">
        <v>10</v>
      </c>
      <c r="B16" s="237">
        <v>4308.8014714000001</v>
      </c>
      <c r="C16" s="237">
        <v>3451.0566208999999</v>
      </c>
      <c r="D16" s="237">
        <v>3275.3910282000002</v>
      </c>
      <c r="E16" s="237">
        <v>2883.9850276000002</v>
      </c>
      <c r="F16" s="237">
        <v>3292.8059011999999</v>
      </c>
      <c r="G16" s="237">
        <v>2218.8846795999998</v>
      </c>
      <c r="H16" s="237">
        <v>2144.9945892000001</v>
      </c>
      <c r="I16" s="237"/>
      <c r="J16" s="375">
        <f t="shared" si="1"/>
        <v>-3.3300554589128071</v>
      </c>
      <c r="K16" s="375">
        <f t="shared" si="0"/>
        <v>-50.218300763273362</v>
      </c>
    </row>
    <row r="17" spans="1:11" x14ac:dyDescent="0.25">
      <c r="A17" s="342" t="s">
        <v>11</v>
      </c>
      <c r="B17" s="237">
        <v>5658.4072432000003</v>
      </c>
      <c r="C17" s="237">
        <v>4969.6435988000003</v>
      </c>
      <c r="D17" s="237">
        <v>4145.7372114999998</v>
      </c>
      <c r="E17" s="237">
        <v>3883.0611927</v>
      </c>
      <c r="F17" s="237">
        <v>4049.4281418999999</v>
      </c>
      <c r="G17" s="237">
        <v>2193.6318746000002</v>
      </c>
      <c r="H17" s="237">
        <v>2371.1856763999999</v>
      </c>
      <c r="I17" s="237"/>
      <c r="J17" s="375">
        <f t="shared" si="1"/>
        <v>8.0940564301553994</v>
      </c>
      <c r="K17" s="375">
        <f t="shared" si="0"/>
        <v>-58.094467674634487</v>
      </c>
    </row>
    <row r="18" spans="1:11" x14ac:dyDescent="0.25">
      <c r="A18" s="342" t="s">
        <v>12</v>
      </c>
      <c r="B18" s="237">
        <v>5000.1686189000002</v>
      </c>
      <c r="C18" s="237">
        <v>4140.2623870999996</v>
      </c>
      <c r="D18" s="237">
        <v>4017.9232342</v>
      </c>
      <c r="E18" s="237">
        <v>3494.8288766000001</v>
      </c>
      <c r="F18" s="237">
        <v>3262.6328818000002</v>
      </c>
      <c r="G18" s="237">
        <v>2664.3625390000002</v>
      </c>
      <c r="H18" s="237">
        <v>2504.9616495999999</v>
      </c>
      <c r="I18" s="237"/>
      <c r="J18" s="375">
        <f t="shared" si="1"/>
        <v>-5.9827026940495616</v>
      </c>
      <c r="K18" s="375">
        <f t="shared" si="0"/>
        <v>-49.902456486535996</v>
      </c>
    </row>
    <row r="19" spans="1:11" x14ac:dyDescent="0.25">
      <c r="A19" s="342" t="s">
        <v>13</v>
      </c>
      <c r="B19" s="237">
        <v>5429.0372686000001</v>
      </c>
      <c r="C19" s="237">
        <v>4178.8485196000001</v>
      </c>
      <c r="D19" s="237">
        <v>3851.5259013999998</v>
      </c>
      <c r="E19" s="237">
        <v>3750.3438403999999</v>
      </c>
      <c r="F19" s="237">
        <v>3342.0816467999998</v>
      </c>
      <c r="G19" s="237">
        <v>2819.1573466999998</v>
      </c>
      <c r="H19" s="237">
        <v>2444.3103098000001</v>
      </c>
      <c r="I19" s="237"/>
      <c r="J19" s="375">
        <f t="shared" si="1"/>
        <v>-13.296421263565925</v>
      </c>
      <c r="K19" s="375">
        <f t="shared" si="0"/>
        <v>-54.977094669487855</v>
      </c>
    </row>
    <row r="20" spans="1:11" x14ac:dyDescent="0.25">
      <c r="A20" s="342" t="s">
        <v>14</v>
      </c>
      <c r="B20" s="237">
        <v>5327.9401322000003</v>
      </c>
      <c r="C20" s="237">
        <v>4313.8178682999996</v>
      </c>
      <c r="D20" s="237">
        <v>3027.4436157999999</v>
      </c>
      <c r="E20" s="237">
        <v>3322.2508171999998</v>
      </c>
      <c r="F20" s="237">
        <v>2361.9821397000001</v>
      </c>
      <c r="G20" s="237">
        <v>2916.673902</v>
      </c>
      <c r="H20" s="237">
        <v>2520.5737865999999</v>
      </c>
      <c r="I20" s="237"/>
      <c r="J20" s="375">
        <f t="shared" si="1"/>
        <v>-13.580541696087082</v>
      </c>
      <c r="K20" s="375">
        <f t="shared" si="0"/>
        <v>-52.691401854036776</v>
      </c>
    </row>
    <row r="21" spans="1:11" x14ac:dyDescent="0.25">
      <c r="A21" s="342" t="s">
        <v>15</v>
      </c>
      <c r="B21" s="237">
        <v>4605.5991248</v>
      </c>
      <c r="C21" s="237">
        <v>3927.6206468</v>
      </c>
      <c r="D21" s="237">
        <v>3519.1100861999998</v>
      </c>
      <c r="E21" s="237">
        <v>3266.5058178999998</v>
      </c>
      <c r="F21" s="237">
        <v>3055.4838052999999</v>
      </c>
      <c r="G21" s="237">
        <v>2669.2224059</v>
      </c>
      <c r="H21" s="237">
        <v>2964.9827529999998</v>
      </c>
      <c r="I21" s="237"/>
      <c r="J21" s="375">
        <f t="shared" si="1"/>
        <v>11.080393542563428</v>
      </c>
      <c r="K21" s="375">
        <f t="shared" si="0"/>
        <v>-35.622213904064971</v>
      </c>
    </row>
    <row r="22" spans="1:11" x14ac:dyDescent="0.25">
      <c r="A22" s="342" t="s">
        <v>16</v>
      </c>
      <c r="B22" s="237">
        <v>4867.6060690000004</v>
      </c>
      <c r="C22" s="237">
        <v>4269.9941375999997</v>
      </c>
      <c r="D22" s="237">
        <v>3565.2258132000002</v>
      </c>
      <c r="E22" s="237">
        <v>3237.2122893000001</v>
      </c>
      <c r="F22" s="237">
        <v>2926.6519767999998</v>
      </c>
      <c r="G22" s="237">
        <v>2388.4207464000001</v>
      </c>
      <c r="H22" s="237">
        <v>2549.5253616</v>
      </c>
      <c r="I22" s="237"/>
      <c r="J22" s="375">
        <f t="shared" si="1"/>
        <v>6.7452359657664331</v>
      </c>
      <c r="K22" s="375">
        <f t="shared" si="0"/>
        <v>-47.6226028676192</v>
      </c>
    </row>
    <row r="23" spans="1:11" x14ac:dyDescent="0.25">
      <c r="A23" s="342" t="s">
        <v>17</v>
      </c>
      <c r="B23" s="237">
        <v>4865.9657202999997</v>
      </c>
      <c r="C23" s="237">
        <v>4178.6809544999996</v>
      </c>
      <c r="D23" s="237">
        <v>3656.0112835999998</v>
      </c>
      <c r="E23" s="237">
        <v>3509.2602892</v>
      </c>
      <c r="F23" s="237">
        <v>3495.9811244000002</v>
      </c>
      <c r="G23" s="237">
        <v>2637.1161097999998</v>
      </c>
      <c r="H23" s="237">
        <v>3619.6738949999999</v>
      </c>
      <c r="I23" s="237"/>
      <c r="J23" s="375">
        <f t="shared" si="1"/>
        <v>37.258798789656545</v>
      </c>
      <c r="K23" s="375">
        <f t="shared" si="0"/>
        <v>-25.612425095817621</v>
      </c>
    </row>
    <row r="24" spans="1:11" x14ac:dyDescent="0.25">
      <c r="A24" s="342" t="s">
        <v>18</v>
      </c>
      <c r="B24" s="237">
        <v>4826.5509390999996</v>
      </c>
      <c r="C24" s="237">
        <v>4082.3032070999998</v>
      </c>
      <c r="D24" s="237">
        <v>2994.4723583999998</v>
      </c>
      <c r="E24" s="237">
        <v>2964.7091912999999</v>
      </c>
      <c r="F24" s="237">
        <v>3181.9132375999998</v>
      </c>
      <c r="G24" s="237">
        <v>2345.8359753</v>
      </c>
      <c r="H24" s="237">
        <v>2687.5468786000001</v>
      </c>
      <c r="I24" s="237"/>
      <c r="J24" s="375">
        <f t="shared" si="1"/>
        <v>14.566700608992921</v>
      </c>
      <c r="K24" s="375">
        <f t="shared" si="0"/>
        <v>-44.317445055264592</v>
      </c>
    </row>
    <row r="25" spans="1:11" x14ac:dyDescent="0.25">
      <c r="A25" s="342" t="s">
        <v>19</v>
      </c>
      <c r="B25" s="237">
        <v>4708.0026688999997</v>
      </c>
      <c r="C25" s="237">
        <v>3349.7698135000001</v>
      </c>
      <c r="D25" s="237">
        <v>2969.0452850000001</v>
      </c>
      <c r="E25" s="237">
        <v>5044.9373920999997</v>
      </c>
      <c r="F25" s="237">
        <v>2605.9183628999999</v>
      </c>
      <c r="G25" s="237">
        <v>1946.4528181000001</v>
      </c>
      <c r="H25" s="237">
        <v>2031.2524499000001</v>
      </c>
      <c r="I25" s="237"/>
      <c r="J25" s="375">
        <f t="shared" si="1"/>
        <v>4.3566240605192732</v>
      </c>
      <c r="K25" s="375">
        <f t="shared" si="0"/>
        <v>-56.855325012494276</v>
      </c>
    </row>
    <row r="26" spans="1:11" x14ac:dyDescent="0.25">
      <c r="A26" s="342" t="s">
        <v>20</v>
      </c>
      <c r="B26" s="237">
        <v>3598.6481588000001</v>
      </c>
      <c r="C26" s="237">
        <v>3529.9956017</v>
      </c>
      <c r="D26" s="237">
        <v>2570.9903242</v>
      </c>
      <c r="E26" s="237">
        <v>2221.5379858000001</v>
      </c>
      <c r="F26" s="237">
        <v>2696.1586594999999</v>
      </c>
      <c r="G26" s="237">
        <v>2256.8622962999998</v>
      </c>
      <c r="H26" s="237">
        <v>1847.0182835000001</v>
      </c>
      <c r="I26" s="237"/>
      <c r="J26" s="375">
        <f t="shared" si="1"/>
        <v>-18.159903396495043</v>
      </c>
      <c r="K26" s="375">
        <f t="shared" si="0"/>
        <v>-48.674663318130442</v>
      </c>
    </row>
    <row r="27" spans="1:11" x14ac:dyDescent="0.25">
      <c r="A27" s="342"/>
      <c r="B27" s="237"/>
      <c r="C27" s="237"/>
      <c r="D27" s="237"/>
      <c r="E27" s="237"/>
      <c r="F27" s="237"/>
      <c r="G27" s="237"/>
      <c r="H27" s="237"/>
      <c r="I27" s="237"/>
      <c r="J27" s="375"/>
      <c r="K27" s="375"/>
    </row>
    <row r="28" spans="1:11" x14ac:dyDescent="0.25">
      <c r="A28" s="315" t="s">
        <v>38</v>
      </c>
      <c r="B28" s="237">
        <v>4382.891063</v>
      </c>
      <c r="C28" s="237">
        <v>3622.9863065</v>
      </c>
      <c r="D28" s="237">
        <v>3409.0464597999999</v>
      </c>
      <c r="E28" s="237">
        <v>2904.9493007999999</v>
      </c>
      <c r="F28" s="237">
        <v>2769.5176974000001</v>
      </c>
      <c r="G28" s="237">
        <v>2206.7592792999999</v>
      </c>
      <c r="H28" s="237">
        <v>1967.0069071</v>
      </c>
      <c r="I28" s="237"/>
      <c r="J28" s="375">
        <f t="shared" si="1"/>
        <v>-10.864455151449553</v>
      </c>
      <c r="K28" s="375">
        <f t="shared" ref="K28:K33" si="2">(H28-B28)/B28*100</f>
        <v>-55.120789478312439</v>
      </c>
    </row>
    <row r="29" spans="1:11" x14ac:dyDescent="0.25">
      <c r="A29" s="315" t="s">
        <v>39</v>
      </c>
      <c r="B29" s="237">
        <v>4634.2367070999999</v>
      </c>
      <c r="C29" s="237">
        <v>4414.3892623000002</v>
      </c>
      <c r="D29" s="237">
        <v>3633.3087039000002</v>
      </c>
      <c r="E29" s="237">
        <v>3086.7374347</v>
      </c>
      <c r="F29" s="237">
        <v>2845.7668044000002</v>
      </c>
      <c r="G29" s="237">
        <v>2344.9424749999998</v>
      </c>
      <c r="H29" s="237">
        <v>1923.3293266000001</v>
      </c>
      <c r="I29" s="237"/>
      <c r="J29" s="375">
        <f t="shared" si="1"/>
        <v>-17.979679795769819</v>
      </c>
      <c r="K29" s="375">
        <f t="shared" si="2"/>
        <v>-58.497386988167555</v>
      </c>
    </row>
    <row r="30" spans="1:11" x14ac:dyDescent="0.25">
      <c r="A30" s="315" t="s">
        <v>23</v>
      </c>
      <c r="B30" s="237">
        <v>4831.9476107</v>
      </c>
      <c r="C30" s="237">
        <v>4071.3653491</v>
      </c>
      <c r="D30" s="237">
        <v>3727.2247040000002</v>
      </c>
      <c r="E30" s="237">
        <v>3236.0545854000002</v>
      </c>
      <c r="F30" s="237">
        <v>3150.2596718999998</v>
      </c>
      <c r="G30" s="237">
        <v>2447.9507437000002</v>
      </c>
      <c r="H30" s="237">
        <v>2342.1807426</v>
      </c>
      <c r="I30" s="237"/>
      <c r="J30" s="375">
        <f t="shared" si="1"/>
        <v>-4.3207569176874925</v>
      </c>
      <c r="K30" s="375">
        <f t="shared" si="2"/>
        <v>-51.52719086992149</v>
      </c>
    </row>
    <row r="31" spans="1:11" x14ac:dyDescent="0.25">
      <c r="A31" s="315" t="s">
        <v>24</v>
      </c>
      <c r="B31" s="237">
        <v>4792.7366701999999</v>
      </c>
      <c r="C31" s="237">
        <v>4075.3963440000002</v>
      </c>
      <c r="D31" s="237">
        <v>3464.6345421000001</v>
      </c>
      <c r="E31" s="237">
        <v>3251.2342515999999</v>
      </c>
      <c r="F31" s="237">
        <v>3064.4118300999999</v>
      </c>
      <c r="G31" s="237">
        <v>2556.3173591</v>
      </c>
      <c r="H31" s="237">
        <v>2794.6820905999998</v>
      </c>
      <c r="I31" s="237"/>
      <c r="J31" s="375">
        <f t="shared" si="1"/>
        <v>9.3245359638726804</v>
      </c>
      <c r="K31" s="375">
        <f t="shared" si="2"/>
        <v>-41.689220941834506</v>
      </c>
    </row>
    <row r="32" spans="1:11" x14ac:dyDescent="0.25">
      <c r="A32" s="315" t="s">
        <v>25</v>
      </c>
      <c r="B32" s="237">
        <v>4500.9395224999998</v>
      </c>
      <c r="C32" s="237">
        <v>3383.3481256</v>
      </c>
      <c r="D32" s="237">
        <v>2896.6274963000001</v>
      </c>
      <c r="E32" s="237">
        <v>4524.0784777999997</v>
      </c>
      <c r="F32" s="237">
        <v>2623.7582609000001</v>
      </c>
      <c r="G32" s="237">
        <v>2011.3948935000001</v>
      </c>
      <c r="H32" s="237">
        <v>1994.4635519000001</v>
      </c>
      <c r="I32" s="237"/>
      <c r="J32" s="375">
        <f t="shared" si="1"/>
        <v>-0.8417711337895466</v>
      </c>
      <c r="K32" s="375">
        <f t="shared" si="2"/>
        <v>-55.687839351545065</v>
      </c>
    </row>
    <row r="33" spans="1:11" x14ac:dyDescent="0.25">
      <c r="A33" s="280" t="s">
        <v>109</v>
      </c>
      <c r="B33" s="26">
        <v>4664</v>
      </c>
      <c r="C33" s="26">
        <v>3934</v>
      </c>
      <c r="D33" s="26">
        <v>3448</v>
      </c>
      <c r="E33" s="26">
        <v>3351</v>
      </c>
      <c r="F33" s="26">
        <v>2947</v>
      </c>
      <c r="G33" s="26">
        <v>2595</v>
      </c>
      <c r="H33" s="26">
        <v>2417</v>
      </c>
      <c r="I33" s="26"/>
      <c r="J33" s="355">
        <f t="shared" si="1"/>
        <v>-6.8593448940269752</v>
      </c>
      <c r="K33" s="355">
        <f t="shared" si="2"/>
        <v>-48.177530017152662</v>
      </c>
    </row>
    <row r="34" spans="1:11" ht="9.75" customHeight="1" x14ac:dyDescent="0.25">
      <c r="A34" s="366"/>
      <c r="B34" s="366"/>
      <c r="C34" s="366"/>
      <c r="D34" s="366"/>
      <c r="E34" s="366"/>
      <c r="F34" s="366"/>
      <c r="G34" s="366"/>
      <c r="H34" s="366"/>
      <c r="I34" s="366"/>
      <c r="J34" s="366"/>
      <c r="K34" s="366"/>
    </row>
    <row r="36" spans="1:11" x14ac:dyDescent="0.25">
      <c r="A36" s="484" t="s">
        <v>598</v>
      </c>
    </row>
  </sheetData>
  <mergeCells count="4">
    <mergeCell ref="B4:H4"/>
    <mergeCell ref="J4:J5"/>
    <mergeCell ref="K4:K5"/>
    <mergeCell ref="A4:A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18"/>
  <sheetViews>
    <sheetView zoomScale="106" zoomScaleNormal="106" workbookViewId="0">
      <selection activeCell="F2" sqref="F2"/>
    </sheetView>
  </sheetViews>
  <sheetFormatPr defaultColWidth="8.85546875" defaultRowHeight="15" x14ac:dyDescent="0.25"/>
  <cols>
    <col min="1" max="1" width="16.7109375" style="365" customWidth="1"/>
    <col min="2" max="2" width="12" style="365" customWidth="1"/>
    <col min="3" max="3" width="17" style="365" customWidth="1"/>
    <col min="4" max="4" width="12.85546875" style="365" customWidth="1"/>
    <col min="5" max="8" width="8.85546875" style="365"/>
    <col min="9" max="9" width="14" style="365" customWidth="1"/>
    <col min="10" max="10" width="14.28515625" style="365" customWidth="1"/>
    <col min="11" max="16384" width="8.85546875" style="365"/>
  </cols>
  <sheetData>
    <row r="1" spans="1:6" x14ac:dyDescent="0.25">
      <c r="A1" s="365" t="s">
        <v>561</v>
      </c>
    </row>
    <row r="2" spans="1:6" x14ac:dyDescent="0.25">
      <c r="A2" s="357" t="s">
        <v>346</v>
      </c>
    </row>
    <row r="3" spans="1:6" x14ac:dyDescent="0.25">
      <c r="A3" s="366"/>
    </row>
    <row r="4" spans="1:6" x14ac:dyDescent="0.25">
      <c r="A4" s="504" t="s">
        <v>33</v>
      </c>
      <c r="B4" s="492" t="s">
        <v>352</v>
      </c>
      <c r="C4" s="492"/>
      <c r="D4" s="492"/>
    </row>
    <row r="5" spans="1:6" x14ac:dyDescent="0.25">
      <c r="A5" s="505"/>
      <c r="B5" s="293" t="s">
        <v>169</v>
      </c>
      <c r="C5" s="293" t="s">
        <v>170</v>
      </c>
      <c r="D5" s="293" t="s">
        <v>0</v>
      </c>
    </row>
    <row r="6" spans="1:6" ht="15" customHeight="1" x14ac:dyDescent="0.25">
      <c r="A6" s="370">
        <v>2013</v>
      </c>
      <c r="B6" s="237">
        <v>5174</v>
      </c>
      <c r="C6" s="237">
        <v>3659</v>
      </c>
      <c r="D6" s="237">
        <v>4664</v>
      </c>
    </row>
    <row r="7" spans="1:6" x14ac:dyDescent="0.25">
      <c r="A7" s="370">
        <v>2014</v>
      </c>
      <c r="B7" s="237">
        <v>4324</v>
      </c>
      <c r="C7" s="237">
        <v>3175</v>
      </c>
      <c r="D7" s="237">
        <v>3934</v>
      </c>
    </row>
    <row r="8" spans="1:6" x14ac:dyDescent="0.25">
      <c r="A8" s="370">
        <v>2015</v>
      </c>
      <c r="B8" s="237">
        <v>3792</v>
      </c>
      <c r="C8" s="237">
        <v>2782</v>
      </c>
      <c r="D8" s="237">
        <v>3448</v>
      </c>
    </row>
    <row r="9" spans="1:6" ht="15" customHeight="1" x14ac:dyDescent="0.25">
      <c r="A9" s="370">
        <v>2016</v>
      </c>
      <c r="B9" s="237">
        <v>3738</v>
      </c>
      <c r="C9" s="237">
        <v>2593</v>
      </c>
      <c r="D9" s="237">
        <v>3351</v>
      </c>
    </row>
    <row r="10" spans="1:6" x14ac:dyDescent="0.25">
      <c r="A10" s="370">
        <v>2017</v>
      </c>
      <c r="B10" s="237">
        <v>3261</v>
      </c>
      <c r="C10" s="237">
        <v>2340</v>
      </c>
      <c r="D10" s="237">
        <v>2947</v>
      </c>
    </row>
    <row r="11" spans="1:6" x14ac:dyDescent="0.25">
      <c r="A11" s="370">
        <v>2018</v>
      </c>
      <c r="B11" s="237">
        <v>2850</v>
      </c>
      <c r="C11" s="237">
        <v>2110</v>
      </c>
      <c r="D11" s="237">
        <v>2595</v>
      </c>
      <c r="F11" s="167"/>
    </row>
    <row r="12" spans="1:6" x14ac:dyDescent="0.25">
      <c r="A12" s="370" t="s">
        <v>193</v>
      </c>
      <c r="B12" s="237">
        <v>2642</v>
      </c>
      <c r="C12" s="237">
        <v>1988</v>
      </c>
      <c r="D12" s="237">
        <v>2417</v>
      </c>
    </row>
    <row r="13" spans="1:6" ht="6.75" customHeight="1" x14ac:dyDescent="0.25">
      <c r="A13" s="370"/>
      <c r="B13" s="237"/>
      <c r="C13" s="237"/>
      <c r="D13" s="237"/>
    </row>
    <row r="14" spans="1:6" x14ac:dyDescent="0.25">
      <c r="A14" s="370" t="s">
        <v>88</v>
      </c>
      <c r="B14" s="405">
        <f>(B12-B11)/B11*100</f>
        <v>-7.2982456140350873</v>
      </c>
      <c r="C14" s="405">
        <f>(C12-C11)/C11*100</f>
        <v>-5.781990521327014</v>
      </c>
      <c r="D14" s="405">
        <f>(D12-D11)/D11*100</f>
        <v>-6.8593448940269752</v>
      </c>
    </row>
    <row r="15" spans="1:6" x14ac:dyDescent="0.25">
      <c r="A15" s="370" t="s">
        <v>89</v>
      </c>
      <c r="B15" s="375">
        <f>(B12-B6)/B6*100</f>
        <v>-48.93699265558562</v>
      </c>
      <c r="C15" s="375">
        <f>(C12-C6)/C6*100</f>
        <v>-45.668215359387808</v>
      </c>
      <c r="D15" s="375">
        <f>(D12-D6)/D6*100</f>
        <v>-48.177530017152662</v>
      </c>
    </row>
    <row r="16" spans="1:6" ht="10.5" customHeight="1" x14ac:dyDescent="0.25">
      <c r="A16" s="366"/>
      <c r="B16" s="366"/>
      <c r="C16" s="366"/>
      <c r="D16" s="366"/>
    </row>
    <row r="18" spans="1:1" x14ac:dyDescent="0.25">
      <c r="A18" s="365" t="s">
        <v>349</v>
      </c>
    </row>
  </sheetData>
  <mergeCells count="2">
    <mergeCell ref="A4:A5"/>
    <mergeCell ref="B4:D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M19"/>
  <sheetViews>
    <sheetView zoomScaleNormal="100" workbookViewId="0">
      <selection activeCell="O3" sqref="O3"/>
    </sheetView>
  </sheetViews>
  <sheetFormatPr defaultColWidth="8.85546875" defaultRowHeight="15" x14ac:dyDescent="0.25"/>
  <cols>
    <col min="1" max="1" width="16.28515625" style="365" customWidth="1"/>
    <col min="2" max="2" width="8" style="365" bestFit="1" customWidth="1"/>
    <col min="3" max="3" width="9.42578125" style="365" bestFit="1" customWidth="1"/>
    <col min="4" max="4" width="8.42578125" style="365" bestFit="1" customWidth="1"/>
    <col min="5" max="5" width="8" style="365" bestFit="1" customWidth="1"/>
    <col min="6" max="6" width="9.42578125" style="365" bestFit="1" customWidth="1"/>
    <col min="7" max="7" width="7.28515625" style="365" bestFit="1" customWidth="1"/>
    <col min="8" max="8" width="8" style="365" bestFit="1" customWidth="1"/>
    <col min="9" max="9" width="9.42578125" style="365" bestFit="1" customWidth="1"/>
    <col min="10" max="10" width="7.28515625" style="365" bestFit="1" customWidth="1"/>
    <col min="11" max="16384" width="8.85546875" style="365"/>
  </cols>
  <sheetData>
    <row r="1" spans="1:13" x14ac:dyDescent="0.25">
      <c r="A1" s="365" t="s">
        <v>562</v>
      </c>
    </row>
    <row r="2" spans="1:13" x14ac:dyDescent="0.25">
      <c r="A2" s="357" t="s">
        <v>346</v>
      </c>
    </row>
    <row r="3" spans="1:13" x14ac:dyDescent="0.25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spans="1:13" x14ac:dyDescent="0.25">
      <c r="A4" s="367"/>
      <c r="B4" s="502" t="s">
        <v>354</v>
      </c>
      <c r="C4" s="502"/>
      <c r="D4" s="502"/>
      <c r="E4" s="502"/>
      <c r="F4" s="502"/>
      <c r="G4" s="502"/>
      <c r="H4" s="502"/>
      <c r="I4" s="502"/>
      <c r="J4" s="502"/>
    </row>
    <row r="5" spans="1:13" x14ac:dyDescent="0.25">
      <c r="A5" s="504" t="s">
        <v>33</v>
      </c>
      <c r="B5" s="492" t="s">
        <v>357</v>
      </c>
      <c r="C5" s="492"/>
      <c r="D5" s="492"/>
      <c r="E5" s="492" t="s">
        <v>358</v>
      </c>
      <c r="F5" s="492"/>
      <c r="G5" s="492"/>
      <c r="H5" s="492" t="s">
        <v>0</v>
      </c>
      <c r="I5" s="492"/>
      <c r="J5" s="492"/>
    </row>
    <row r="6" spans="1:13" x14ac:dyDescent="0.25">
      <c r="A6" s="505"/>
      <c r="B6" s="105" t="s">
        <v>169</v>
      </c>
      <c r="C6" s="105" t="s">
        <v>170</v>
      </c>
      <c r="D6" s="105" t="s">
        <v>0</v>
      </c>
      <c r="E6" s="105" t="s">
        <v>169</v>
      </c>
      <c r="F6" s="105" t="s">
        <v>170</v>
      </c>
      <c r="G6" s="105" t="s">
        <v>0</v>
      </c>
      <c r="H6" s="105" t="s">
        <v>169</v>
      </c>
      <c r="I6" s="105" t="s">
        <v>170</v>
      </c>
      <c r="J6" s="105" t="s">
        <v>0</v>
      </c>
    </row>
    <row r="7" spans="1:13" ht="14.25" customHeight="1" x14ac:dyDescent="0.25">
      <c r="A7" s="370">
        <v>2013</v>
      </c>
      <c r="B7" s="156">
        <v>5467</v>
      </c>
      <c r="C7" s="156">
        <v>3829</v>
      </c>
      <c r="D7" s="156">
        <v>4925.1899999999996</v>
      </c>
      <c r="E7" s="156">
        <v>2756</v>
      </c>
      <c r="F7" s="156">
        <v>2551</v>
      </c>
      <c r="G7" s="156">
        <v>2677.1</v>
      </c>
      <c r="H7" s="156">
        <v>5174</v>
      </c>
      <c r="I7" s="156">
        <v>3659</v>
      </c>
      <c r="J7" s="156">
        <v>4664</v>
      </c>
      <c r="K7" s="375"/>
    </row>
    <row r="8" spans="1:13" x14ac:dyDescent="0.25">
      <c r="A8" s="370">
        <v>2014</v>
      </c>
      <c r="B8" s="156">
        <v>4558</v>
      </c>
      <c r="C8" s="156">
        <v>3346</v>
      </c>
      <c r="D8" s="156">
        <v>4155.88</v>
      </c>
      <c r="E8" s="156">
        <v>2408</v>
      </c>
      <c r="F8" s="156">
        <v>2123</v>
      </c>
      <c r="G8" s="156">
        <v>2294.7199999999998</v>
      </c>
      <c r="H8" s="156">
        <v>4324</v>
      </c>
      <c r="I8" s="156">
        <v>3175</v>
      </c>
      <c r="J8" s="156">
        <v>3934</v>
      </c>
      <c r="K8" s="375"/>
    </row>
    <row r="9" spans="1:13" x14ac:dyDescent="0.25">
      <c r="A9" s="370">
        <v>2015</v>
      </c>
      <c r="B9" s="156">
        <v>4016</v>
      </c>
      <c r="C9" s="156">
        <v>2930</v>
      </c>
      <c r="D9" s="156">
        <v>3654.63</v>
      </c>
      <c r="E9" s="156">
        <v>2001</v>
      </c>
      <c r="F9" s="156">
        <v>1903</v>
      </c>
      <c r="G9" s="156">
        <v>1961.54</v>
      </c>
      <c r="H9" s="156">
        <v>3792</v>
      </c>
      <c r="I9" s="156">
        <v>2782</v>
      </c>
      <c r="J9" s="156">
        <v>3448</v>
      </c>
      <c r="K9" s="375"/>
    </row>
    <row r="10" spans="1:13" x14ac:dyDescent="0.25">
      <c r="A10" s="370">
        <v>2016</v>
      </c>
      <c r="B10" s="156">
        <v>3956</v>
      </c>
      <c r="C10" s="156">
        <v>2722</v>
      </c>
      <c r="D10" s="156">
        <v>3550.06</v>
      </c>
      <c r="E10" s="156">
        <v>2050</v>
      </c>
      <c r="F10" s="156">
        <v>1850</v>
      </c>
      <c r="G10" s="156">
        <v>1970.41</v>
      </c>
      <c r="H10" s="156">
        <v>3738</v>
      </c>
      <c r="I10" s="156">
        <v>2593</v>
      </c>
      <c r="J10" s="156">
        <v>3351</v>
      </c>
      <c r="K10"/>
      <c r="L10"/>
      <c r="M10"/>
    </row>
    <row r="11" spans="1:13" ht="15" customHeight="1" x14ac:dyDescent="0.25">
      <c r="A11" s="370">
        <v>2017</v>
      </c>
      <c r="B11" s="156">
        <v>3439</v>
      </c>
      <c r="C11" s="156">
        <v>2453</v>
      </c>
      <c r="D11" s="156">
        <v>3112.84</v>
      </c>
      <c r="E11" s="156">
        <v>1858</v>
      </c>
      <c r="F11" s="156">
        <v>1714</v>
      </c>
      <c r="G11" s="156">
        <v>1798.61</v>
      </c>
      <c r="H11" s="156">
        <v>3261</v>
      </c>
      <c r="I11" s="156">
        <v>2340</v>
      </c>
      <c r="J11" s="156">
        <v>2947</v>
      </c>
      <c r="K11"/>
      <c r="L11"/>
      <c r="M11"/>
    </row>
    <row r="12" spans="1:13" ht="15" customHeight="1" x14ac:dyDescent="0.25">
      <c r="A12" s="370">
        <v>2018</v>
      </c>
      <c r="B12" s="156">
        <v>3020</v>
      </c>
      <c r="C12" s="156">
        <v>2256</v>
      </c>
      <c r="D12" s="156">
        <v>2764.57</v>
      </c>
      <c r="E12" s="156">
        <v>1517</v>
      </c>
      <c r="F12" s="156">
        <v>1306</v>
      </c>
      <c r="G12" s="156">
        <v>1428.82</v>
      </c>
      <c r="H12" s="156">
        <v>2850</v>
      </c>
      <c r="I12" s="156">
        <v>2110</v>
      </c>
      <c r="J12" s="156">
        <v>2595</v>
      </c>
      <c r="K12"/>
      <c r="L12"/>
      <c r="M12"/>
    </row>
    <row r="13" spans="1:13" ht="15" customHeight="1" x14ac:dyDescent="0.25">
      <c r="A13" s="370" t="s">
        <v>193</v>
      </c>
      <c r="B13" s="156">
        <v>2771</v>
      </c>
      <c r="C13" s="156">
        <v>2118</v>
      </c>
      <c r="D13" s="156">
        <v>2554</v>
      </c>
      <c r="E13" s="156">
        <v>1645</v>
      </c>
      <c r="F13" s="156">
        <v>1296</v>
      </c>
      <c r="G13" s="156">
        <v>1499</v>
      </c>
      <c r="H13" s="156">
        <v>2642</v>
      </c>
      <c r="I13" s="156">
        <v>1988</v>
      </c>
      <c r="J13" s="237">
        <v>2417</v>
      </c>
      <c r="K13"/>
      <c r="L13"/>
      <c r="M13"/>
    </row>
    <row r="14" spans="1:13" ht="6.75" customHeight="1" x14ac:dyDescent="0.25">
      <c r="A14" s="370"/>
      <c r="B14" s="156"/>
      <c r="C14" s="156"/>
      <c r="D14" s="156"/>
      <c r="E14" s="156"/>
      <c r="F14" s="156"/>
      <c r="G14" s="156"/>
      <c r="H14" s="156"/>
      <c r="I14" s="156"/>
      <c r="J14" s="156"/>
      <c r="K14"/>
      <c r="L14"/>
      <c r="M14"/>
    </row>
    <row r="15" spans="1:13" x14ac:dyDescent="0.25">
      <c r="A15" s="370" t="s">
        <v>88</v>
      </c>
      <c r="B15" s="335">
        <f t="shared" ref="B15:J15" si="0">(B13-B12)/B12*100</f>
        <v>-8.2450331125827816</v>
      </c>
      <c r="C15" s="335">
        <f t="shared" si="0"/>
        <v>-6.1170212765957448</v>
      </c>
      <c r="D15" s="335">
        <f t="shared" si="0"/>
        <v>-7.616736056601936</v>
      </c>
      <c r="E15" s="335">
        <f t="shared" si="0"/>
        <v>8.4377059986816079</v>
      </c>
      <c r="F15" s="335">
        <f t="shared" si="0"/>
        <v>-0.76569678407350694</v>
      </c>
      <c r="G15" s="335">
        <f t="shared" si="0"/>
        <v>4.9117453563080078</v>
      </c>
      <c r="H15" s="335">
        <f t="shared" si="0"/>
        <v>-7.2982456140350873</v>
      </c>
      <c r="I15" s="335">
        <f t="shared" si="0"/>
        <v>-5.781990521327014</v>
      </c>
      <c r="J15" s="335">
        <f t="shared" si="0"/>
        <v>-6.8593448940269752</v>
      </c>
    </row>
    <row r="16" spans="1:13" x14ac:dyDescent="0.25">
      <c r="A16" s="370" t="s">
        <v>89</v>
      </c>
      <c r="B16" s="375">
        <f t="shared" ref="B16:J16" si="1">(B13-B7)/B7*100</f>
        <v>-49.314066215474668</v>
      </c>
      <c r="C16" s="375">
        <f t="shared" si="1"/>
        <v>-44.685296422042306</v>
      </c>
      <c r="D16" s="375">
        <f t="shared" si="1"/>
        <v>-48.144132510623947</v>
      </c>
      <c r="E16" s="375">
        <f t="shared" si="1"/>
        <v>-40.312046444121918</v>
      </c>
      <c r="F16" s="375">
        <f t="shared" si="1"/>
        <v>-49.196393571148569</v>
      </c>
      <c r="G16" s="375">
        <f t="shared" si="1"/>
        <v>-44.006574278136789</v>
      </c>
      <c r="H16" s="375">
        <f t="shared" si="1"/>
        <v>-48.93699265558562</v>
      </c>
      <c r="I16" s="375">
        <f t="shared" si="1"/>
        <v>-45.668215359387808</v>
      </c>
      <c r="J16" s="375">
        <f t="shared" si="1"/>
        <v>-48.177530017152662</v>
      </c>
    </row>
    <row r="17" spans="1:10" x14ac:dyDescent="0.25">
      <c r="A17" s="366"/>
      <c r="B17" s="366"/>
      <c r="C17" s="366"/>
      <c r="D17" s="366"/>
      <c r="E17" s="366"/>
      <c r="F17" s="366"/>
      <c r="G17" s="366"/>
      <c r="H17" s="366"/>
      <c r="I17" s="366"/>
      <c r="J17" s="366"/>
    </row>
    <row r="18" spans="1:10" x14ac:dyDescent="0.25">
      <c r="D18" s="431"/>
      <c r="G18" s="167"/>
    </row>
    <row r="19" spans="1:10" x14ac:dyDescent="0.25">
      <c r="A19" s="365" t="s">
        <v>349</v>
      </c>
    </row>
  </sheetData>
  <mergeCells count="5">
    <mergeCell ref="B4:J4"/>
    <mergeCell ref="B5:D5"/>
    <mergeCell ref="E5:G5"/>
    <mergeCell ref="H5:J5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Y19"/>
  <sheetViews>
    <sheetView zoomScale="93" zoomScaleNormal="93" workbookViewId="0">
      <selection activeCell="G3" sqref="G3"/>
    </sheetView>
  </sheetViews>
  <sheetFormatPr defaultRowHeight="15" x14ac:dyDescent="0.25"/>
  <cols>
    <col min="1" max="1" width="12.140625" style="365" customWidth="1"/>
    <col min="2" max="2" width="9.5703125" style="365" bestFit="1" customWidth="1"/>
    <col min="3" max="3" width="10.28515625" style="365" bestFit="1" customWidth="1"/>
    <col min="4" max="4" width="9.5703125" style="365" bestFit="1" customWidth="1"/>
    <col min="5" max="25" width="9.28515625" style="365" bestFit="1" customWidth="1"/>
    <col min="26" max="16384" width="9.140625" style="365"/>
  </cols>
  <sheetData>
    <row r="1" spans="1:25" x14ac:dyDescent="0.25">
      <c r="A1" s="365" t="s">
        <v>563</v>
      </c>
    </row>
    <row r="2" spans="1:25" x14ac:dyDescent="0.25">
      <c r="A2" s="365" t="s">
        <v>346</v>
      </c>
    </row>
    <row r="3" spans="1:25" x14ac:dyDescent="0.25">
      <c r="A3" s="366"/>
      <c r="W3" s="366"/>
      <c r="X3" s="366"/>
      <c r="Y3" s="366"/>
    </row>
    <row r="4" spans="1:25" ht="15.75" customHeight="1" x14ac:dyDescent="0.25">
      <c r="A4" s="490" t="s">
        <v>359</v>
      </c>
      <c r="B4" s="492" t="s">
        <v>353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366"/>
      <c r="X4" s="366"/>
      <c r="Y4" s="366"/>
    </row>
    <row r="5" spans="1:25" x14ac:dyDescent="0.25">
      <c r="A5" s="566"/>
      <c r="B5" s="492" t="s">
        <v>360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504" t="s">
        <v>308</v>
      </c>
      <c r="X5" s="504"/>
      <c r="Y5" s="504"/>
    </row>
    <row r="6" spans="1:25" x14ac:dyDescent="0.25">
      <c r="A6" s="566"/>
      <c r="B6" s="505" t="s">
        <v>288</v>
      </c>
      <c r="C6" s="505"/>
      <c r="D6" s="505"/>
      <c r="E6" s="502" t="s">
        <v>287</v>
      </c>
      <c r="F6" s="502"/>
      <c r="G6" s="502"/>
      <c r="H6" s="502" t="s">
        <v>286</v>
      </c>
      <c r="I6" s="502"/>
      <c r="J6" s="502"/>
      <c r="K6" s="548" t="s">
        <v>285</v>
      </c>
      <c r="L6" s="548"/>
      <c r="M6" s="548"/>
      <c r="N6" s="546" t="s">
        <v>284</v>
      </c>
      <c r="O6" s="546"/>
      <c r="P6" s="546"/>
      <c r="Q6" s="546" t="s">
        <v>283</v>
      </c>
      <c r="R6" s="546"/>
      <c r="S6" s="546"/>
      <c r="T6" s="548" t="s">
        <v>282</v>
      </c>
      <c r="U6" s="548"/>
      <c r="V6" s="548"/>
      <c r="W6" s="505"/>
      <c r="X6" s="505"/>
      <c r="Y6" s="505"/>
    </row>
    <row r="7" spans="1:25" x14ac:dyDescent="0.25">
      <c r="A7" s="491"/>
      <c r="B7" s="298" t="s">
        <v>169</v>
      </c>
      <c r="C7" s="298" t="s">
        <v>170</v>
      </c>
      <c r="D7" s="298" t="s">
        <v>0</v>
      </c>
      <c r="E7" s="298" t="s">
        <v>169</v>
      </c>
      <c r="F7" s="298" t="s">
        <v>170</v>
      </c>
      <c r="G7" s="298" t="s">
        <v>0</v>
      </c>
      <c r="H7" s="298" t="s">
        <v>169</v>
      </c>
      <c r="I7" s="298" t="s">
        <v>170</v>
      </c>
      <c r="J7" s="298" t="s">
        <v>0</v>
      </c>
      <c r="K7" s="298" t="s">
        <v>169</v>
      </c>
      <c r="L7" s="298" t="s">
        <v>170</v>
      </c>
      <c r="M7" s="298" t="s">
        <v>0</v>
      </c>
      <c r="N7" s="298" t="s">
        <v>169</v>
      </c>
      <c r="O7" s="298" t="s">
        <v>170</v>
      </c>
      <c r="P7" s="298" t="s">
        <v>0</v>
      </c>
      <c r="Q7" s="298" t="s">
        <v>169</v>
      </c>
      <c r="R7" s="298" t="s">
        <v>170</v>
      </c>
      <c r="S7" s="298" t="s">
        <v>0</v>
      </c>
      <c r="T7" s="298" t="s">
        <v>169</v>
      </c>
      <c r="U7" s="298" t="s">
        <v>170</v>
      </c>
      <c r="V7" s="298" t="s">
        <v>0</v>
      </c>
      <c r="W7" s="298" t="s">
        <v>169</v>
      </c>
      <c r="X7" s="298" t="s">
        <v>170</v>
      </c>
      <c r="Y7" s="298" t="s">
        <v>0</v>
      </c>
    </row>
    <row r="8" spans="1:25" s="441" customFormat="1" ht="9" customHeight="1" x14ac:dyDescent="0.25">
      <c r="A8" s="380"/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</row>
    <row r="9" spans="1:25" ht="18.75" customHeight="1" x14ac:dyDescent="0.25">
      <c r="A9" s="365">
        <v>2013</v>
      </c>
      <c r="B9" s="156">
        <v>1511</v>
      </c>
      <c r="C9" s="156">
        <v>1298</v>
      </c>
      <c r="D9" s="156">
        <v>1440</v>
      </c>
      <c r="E9" s="156">
        <v>4432</v>
      </c>
      <c r="F9" s="156">
        <v>4044</v>
      </c>
      <c r="G9" s="156">
        <v>4288</v>
      </c>
      <c r="H9" s="156">
        <v>4115</v>
      </c>
      <c r="I9" s="156">
        <v>3370</v>
      </c>
      <c r="J9" s="156">
        <v>3854</v>
      </c>
      <c r="K9" s="156">
        <v>4878</v>
      </c>
      <c r="L9" s="156">
        <v>3798</v>
      </c>
      <c r="M9" s="156">
        <v>4521</v>
      </c>
      <c r="N9" s="156">
        <v>5756</v>
      </c>
      <c r="O9" s="156">
        <v>3541</v>
      </c>
      <c r="P9" s="156">
        <v>5030</v>
      </c>
      <c r="Q9" s="156">
        <v>5799</v>
      </c>
      <c r="R9" s="156">
        <v>3872</v>
      </c>
      <c r="S9" s="156">
        <v>5208</v>
      </c>
      <c r="T9" s="156">
        <v>6125</v>
      </c>
      <c r="U9" s="156">
        <v>3647</v>
      </c>
      <c r="V9" s="156">
        <v>5143</v>
      </c>
      <c r="W9" s="156">
        <v>5174</v>
      </c>
      <c r="X9" s="156">
        <v>3659</v>
      </c>
      <c r="Y9" s="156">
        <v>4664</v>
      </c>
    </row>
    <row r="10" spans="1:25" ht="18.75" customHeight="1" x14ac:dyDescent="0.25">
      <c r="A10" s="365">
        <v>2014</v>
      </c>
      <c r="B10" s="156">
        <v>3504</v>
      </c>
      <c r="C10" s="156">
        <v>1000</v>
      </c>
      <c r="D10" s="156">
        <v>3087</v>
      </c>
      <c r="E10" s="156">
        <v>3548</v>
      </c>
      <c r="F10" s="156">
        <v>4088</v>
      </c>
      <c r="G10" s="156">
        <v>3756</v>
      </c>
      <c r="H10" s="156">
        <v>3528</v>
      </c>
      <c r="I10" s="156">
        <v>2618</v>
      </c>
      <c r="J10" s="156">
        <v>3207</v>
      </c>
      <c r="K10" s="156">
        <v>3961</v>
      </c>
      <c r="L10" s="156">
        <v>3149</v>
      </c>
      <c r="M10" s="156">
        <v>3689</v>
      </c>
      <c r="N10" s="156">
        <v>4660</v>
      </c>
      <c r="O10" s="156">
        <v>3095</v>
      </c>
      <c r="P10" s="156">
        <v>4146</v>
      </c>
      <c r="Q10" s="156">
        <v>4745</v>
      </c>
      <c r="R10" s="156">
        <v>3216</v>
      </c>
      <c r="S10" s="156">
        <v>4273</v>
      </c>
      <c r="T10" s="156">
        <v>5937</v>
      </c>
      <c r="U10" s="156">
        <v>4029</v>
      </c>
      <c r="V10" s="156">
        <v>5184</v>
      </c>
      <c r="W10" s="156">
        <v>4324</v>
      </c>
      <c r="X10" s="156">
        <v>3175</v>
      </c>
      <c r="Y10" s="156">
        <v>3934</v>
      </c>
    </row>
    <row r="11" spans="1:25" ht="18.75" customHeight="1" x14ac:dyDescent="0.25">
      <c r="A11" s="365">
        <v>2015</v>
      </c>
      <c r="B11" s="156">
        <v>1900</v>
      </c>
      <c r="C11" s="156">
        <v>4575</v>
      </c>
      <c r="D11" s="156">
        <v>3238</v>
      </c>
      <c r="E11" s="156">
        <v>3661</v>
      </c>
      <c r="F11" s="156">
        <v>3130</v>
      </c>
      <c r="G11" s="156">
        <v>3464</v>
      </c>
      <c r="H11" s="156">
        <v>2862</v>
      </c>
      <c r="I11" s="156">
        <v>2422</v>
      </c>
      <c r="J11" s="156">
        <v>2707</v>
      </c>
      <c r="K11" s="156">
        <v>3648</v>
      </c>
      <c r="L11" s="156">
        <v>2876</v>
      </c>
      <c r="M11" s="156">
        <v>3387</v>
      </c>
      <c r="N11" s="156">
        <v>3773</v>
      </c>
      <c r="O11" s="156">
        <v>2630</v>
      </c>
      <c r="P11" s="156">
        <v>3398</v>
      </c>
      <c r="Q11" s="156">
        <v>4287</v>
      </c>
      <c r="R11" s="156">
        <v>2826</v>
      </c>
      <c r="S11" s="156">
        <v>3823</v>
      </c>
      <c r="T11" s="156">
        <v>5435</v>
      </c>
      <c r="U11" s="156">
        <v>3356</v>
      </c>
      <c r="V11" s="156">
        <v>4623</v>
      </c>
      <c r="W11" s="156">
        <v>3792</v>
      </c>
      <c r="X11" s="156">
        <v>2782</v>
      </c>
      <c r="Y11" s="156">
        <v>3448</v>
      </c>
    </row>
    <row r="12" spans="1:25" ht="18.75" customHeight="1" x14ac:dyDescent="0.25">
      <c r="A12" s="365">
        <v>2016</v>
      </c>
      <c r="B12" s="156">
        <v>797</v>
      </c>
      <c r="C12" s="156">
        <v>530</v>
      </c>
      <c r="D12" s="156">
        <v>752</v>
      </c>
      <c r="E12" s="156">
        <v>3619</v>
      </c>
      <c r="F12" s="156">
        <v>3882</v>
      </c>
      <c r="G12" s="156">
        <v>3721</v>
      </c>
      <c r="H12" s="156">
        <v>2732</v>
      </c>
      <c r="I12" s="156">
        <v>2270</v>
      </c>
      <c r="J12" s="156">
        <v>2568</v>
      </c>
      <c r="K12" s="156">
        <v>3137</v>
      </c>
      <c r="L12" s="156">
        <v>2445</v>
      </c>
      <c r="M12" s="156">
        <v>2907</v>
      </c>
      <c r="N12" s="156">
        <v>3501</v>
      </c>
      <c r="O12" s="156">
        <v>2754</v>
      </c>
      <c r="P12" s="156">
        <v>3258</v>
      </c>
      <c r="Q12" s="156">
        <v>5966</v>
      </c>
      <c r="R12" s="156">
        <v>2563</v>
      </c>
      <c r="S12" s="156">
        <v>4897</v>
      </c>
      <c r="T12" s="156">
        <v>4269</v>
      </c>
      <c r="U12" s="156">
        <v>2648</v>
      </c>
      <c r="V12" s="156">
        <v>3644</v>
      </c>
      <c r="W12" s="156">
        <v>3738</v>
      </c>
      <c r="X12" s="156">
        <v>2593</v>
      </c>
      <c r="Y12" s="156">
        <v>3351</v>
      </c>
    </row>
    <row r="13" spans="1:25" ht="18.75" customHeight="1" x14ac:dyDescent="0.25">
      <c r="A13" s="365">
        <v>2017</v>
      </c>
      <c r="B13" s="156">
        <v>2600</v>
      </c>
      <c r="C13" s="156">
        <v>2945</v>
      </c>
      <c r="D13" s="156">
        <v>2699</v>
      </c>
      <c r="E13" s="156">
        <v>3821</v>
      </c>
      <c r="F13" s="156">
        <v>3262</v>
      </c>
      <c r="G13" s="156">
        <v>3612</v>
      </c>
      <c r="H13" s="156">
        <v>2904</v>
      </c>
      <c r="I13" s="156">
        <v>2397</v>
      </c>
      <c r="J13" s="156">
        <v>2724</v>
      </c>
      <c r="K13" s="156">
        <v>2821</v>
      </c>
      <c r="L13" s="156">
        <v>2235</v>
      </c>
      <c r="M13" s="156">
        <v>2624</v>
      </c>
      <c r="N13" s="156">
        <v>3348</v>
      </c>
      <c r="O13" s="156">
        <v>2309</v>
      </c>
      <c r="P13" s="156">
        <v>3004</v>
      </c>
      <c r="Q13" s="156">
        <v>3516</v>
      </c>
      <c r="R13" s="156">
        <v>2155</v>
      </c>
      <c r="S13" s="156">
        <v>3078</v>
      </c>
      <c r="T13" s="156">
        <v>4352</v>
      </c>
      <c r="U13" s="156">
        <v>2567</v>
      </c>
      <c r="V13" s="156">
        <v>3671</v>
      </c>
      <c r="W13" s="156">
        <v>3261</v>
      </c>
      <c r="X13" s="156">
        <v>2340</v>
      </c>
      <c r="Y13" s="156">
        <v>2947</v>
      </c>
    </row>
    <row r="14" spans="1:25" ht="18.75" customHeight="1" x14ac:dyDescent="0.25">
      <c r="A14" s="365">
        <v>2018</v>
      </c>
      <c r="B14" s="156">
        <v>0</v>
      </c>
      <c r="C14" s="156">
        <v>0</v>
      </c>
      <c r="D14" s="156">
        <v>0</v>
      </c>
      <c r="E14" s="156">
        <v>2958</v>
      </c>
      <c r="F14" s="156">
        <v>3034</v>
      </c>
      <c r="G14" s="156">
        <v>2987</v>
      </c>
      <c r="H14" s="156">
        <v>2594</v>
      </c>
      <c r="I14" s="156">
        <v>2082</v>
      </c>
      <c r="J14" s="156">
        <v>2412</v>
      </c>
      <c r="K14" s="156">
        <v>2734</v>
      </c>
      <c r="L14" s="156">
        <v>1844</v>
      </c>
      <c r="M14" s="156">
        <v>2427</v>
      </c>
      <c r="N14" s="156">
        <v>2853</v>
      </c>
      <c r="O14" s="156">
        <v>2264</v>
      </c>
      <c r="P14" s="156">
        <v>2656</v>
      </c>
      <c r="Q14" s="156">
        <v>2925</v>
      </c>
      <c r="R14" s="156">
        <v>2013</v>
      </c>
      <c r="S14" s="156">
        <v>2626</v>
      </c>
      <c r="T14" s="156">
        <v>3464</v>
      </c>
      <c r="U14" s="156">
        <v>2282</v>
      </c>
      <c r="V14" s="156">
        <v>3015</v>
      </c>
      <c r="W14" s="156">
        <v>2850</v>
      </c>
      <c r="X14" s="156">
        <v>2110</v>
      </c>
      <c r="Y14" s="156">
        <v>2595</v>
      </c>
    </row>
    <row r="15" spans="1:25" x14ac:dyDescent="0.25">
      <c r="A15" s="365">
        <v>2019</v>
      </c>
      <c r="B15" s="156">
        <v>5000</v>
      </c>
      <c r="C15" s="156">
        <v>0</v>
      </c>
      <c r="D15" s="156">
        <v>5000</v>
      </c>
      <c r="E15" s="156">
        <v>2666</v>
      </c>
      <c r="F15" s="156">
        <v>2361</v>
      </c>
      <c r="G15" s="156">
        <v>2560</v>
      </c>
      <c r="H15" s="156">
        <v>2248</v>
      </c>
      <c r="I15" s="156">
        <v>2020</v>
      </c>
      <c r="J15" s="156">
        <v>2167</v>
      </c>
      <c r="K15" s="156">
        <v>2353</v>
      </c>
      <c r="L15" s="156">
        <v>2011</v>
      </c>
      <c r="M15" s="156">
        <v>2235</v>
      </c>
      <c r="N15" s="156">
        <v>2677</v>
      </c>
      <c r="O15" s="156">
        <v>1935</v>
      </c>
      <c r="P15" s="156">
        <v>2430</v>
      </c>
      <c r="Q15" s="156">
        <v>2915</v>
      </c>
      <c r="R15" s="156">
        <v>1852</v>
      </c>
      <c r="S15" s="156">
        <v>2565</v>
      </c>
      <c r="T15" s="156">
        <v>3488</v>
      </c>
      <c r="U15" s="156">
        <v>2132</v>
      </c>
      <c r="V15" s="156">
        <v>2980</v>
      </c>
      <c r="W15" s="156">
        <v>2642</v>
      </c>
      <c r="X15" s="156">
        <v>1988</v>
      </c>
      <c r="Y15" s="156">
        <v>2418</v>
      </c>
    </row>
    <row r="16" spans="1:25" ht="6.75" customHeight="1" x14ac:dyDescent="0.25"/>
    <row r="17" spans="1:25" ht="30" x14ac:dyDescent="0.25">
      <c r="A17" s="424" t="s">
        <v>328</v>
      </c>
      <c r="B17" s="335">
        <f>(B15-B9)/B9*100</f>
        <v>230.90668431502314</v>
      </c>
      <c r="C17" s="335">
        <f t="shared" ref="C17:Y17" si="0">(C15-C9)/C9*100</f>
        <v>-100</v>
      </c>
      <c r="D17" s="335">
        <f t="shared" si="0"/>
        <v>247.22222222222223</v>
      </c>
      <c r="E17" s="335">
        <f t="shared" si="0"/>
        <v>-39.846570397111911</v>
      </c>
      <c r="F17" s="335">
        <f t="shared" si="0"/>
        <v>-41.617210682492583</v>
      </c>
      <c r="G17" s="335">
        <f t="shared" si="0"/>
        <v>-40.298507462686565</v>
      </c>
      <c r="H17" s="335">
        <f t="shared" si="0"/>
        <v>-45.370595382746046</v>
      </c>
      <c r="I17" s="335">
        <f t="shared" si="0"/>
        <v>-40.059347181008903</v>
      </c>
      <c r="J17" s="335">
        <f t="shared" si="0"/>
        <v>-43.772703684483652</v>
      </c>
      <c r="K17" s="335">
        <f t="shared" si="0"/>
        <v>-51.7630176301763</v>
      </c>
      <c r="L17" s="335">
        <f t="shared" si="0"/>
        <v>-47.051079515534497</v>
      </c>
      <c r="M17" s="335">
        <f t="shared" si="0"/>
        <v>-50.564034505640343</v>
      </c>
      <c r="N17" s="335">
        <f t="shared" si="0"/>
        <v>-53.492008339124396</v>
      </c>
      <c r="O17" s="335">
        <f t="shared" si="0"/>
        <v>-45.354419655464554</v>
      </c>
      <c r="P17" s="335">
        <f t="shared" si="0"/>
        <v>-51.689860834990064</v>
      </c>
      <c r="Q17" s="335">
        <f t="shared" si="0"/>
        <v>-49.73271253664425</v>
      </c>
      <c r="R17" s="335">
        <f t="shared" si="0"/>
        <v>-52.169421487603309</v>
      </c>
      <c r="S17" s="335">
        <f t="shared" si="0"/>
        <v>-50.748847926267281</v>
      </c>
      <c r="T17" s="335">
        <f t="shared" si="0"/>
        <v>-43.053061224489795</v>
      </c>
      <c r="U17" s="335">
        <f t="shared" si="0"/>
        <v>-41.540992596654789</v>
      </c>
      <c r="V17" s="335">
        <f t="shared" si="0"/>
        <v>-42.057165078747808</v>
      </c>
      <c r="W17" s="335">
        <f t="shared" si="0"/>
        <v>-48.93699265558562</v>
      </c>
      <c r="X17" s="335">
        <f t="shared" si="0"/>
        <v>-45.668215359387808</v>
      </c>
      <c r="Y17" s="335">
        <f t="shared" si="0"/>
        <v>-48.156089193825039</v>
      </c>
    </row>
    <row r="18" spans="1:25" ht="30" x14ac:dyDescent="0.25">
      <c r="A18" s="424" t="s">
        <v>329</v>
      </c>
      <c r="B18" s="375">
        <f t="shared" ref="B18:Y18" si="1">(B15-B9)/B9*100</f>
        <v>230.90668431502314</v>
      </c>
      <c r="C18" s="375">
        <f t="shared" si="1"/>
        <v>-100</v>
      </c>
      <c r="D18" s="375">
        <f t="shared" si="1"/>
        <v>247.22222222222223</v>
      </c>
      <c r="E18" s="375">
        <f t="shared" si="1"/>
        <v>-39.846570397111911</v>
      </c>
      <c r="F18" s="375">
        <f t="shared" si="1"/>
        <v>-41.617210682492583</v>
      </c>
      <c r="G18" s="375">
        <f t="shared" si="1"/>
        <v>-40.298507462686565</v>
      </c>
      <c r="H18" s="375">
        <f t="shared" si="1"/>
        <v>-45.370595382746046</v>
      </c>
      <c r="I18" s="375">
        <f t="shared" si="1"/>
        <v>-40.059347181008903</v>
      </c>
      <c r="J18" s="375">
        <f t="shared" si="1"/>
        <v>-43.772703684483652</v>
      </c>
      <c r="K18" s="375">
        <f t="shared" si="1"/>
        <v>-51.7630176301763</v>
      </c>
      <c r="L18" s="375">
        <f t="shared" si="1"/>
        <v>-47.051079515534497</v>
      </c>
      <c r="M18" s="375">
        <f t="shared" si="1"/>
        <v>-50.564034505640343</v>
      </c>
      <c r="N18" s="375">
        <f t="shared" si="1"/>
        <v>-53.492008339124396</v>
      </c>
      <c r="O18" s="375">
        <f t="shared" si="1"/>
        <v>-45.354419655464554</v>
      </c>
      <c r="P18" s="375">
        <f t="shared" si="1"/>
        <v>-51.689860834990064</v>
      </c>
      <c r="Q18" s="375">
        <f t="shared" si="1"/>
        <v>-49.73271253664425</v>
      </c>
      <c r="R18" s="375">
        <f t="shared" si="1"/>
        <v>-52.169421487603309</v>
      </c>
      <c r="S18" s="375">
        <f t="shared" si="1"/>
        <v>-50.748847926267281</v>
      </c>
      <c r="T18" s="375">
        <f t="shared" si="1"/>
        <v>-43.053061224489795</v>
      </c>
      <c r="U18" s="375">
        <f t="shared" si="1"/>
        <v>-41.540992596654789</v>
      </c>
      <c r="V18" s="375">
        <f t="shared" si="1"/>
        <v>-42.057165078747808</v>
      </c>
      <c r="W18" s="375">
        <f t="shared" si="1"/>
        <v>-48.93699265558562</v>
      </c>
      <c r="X18" s="375">
        <f t="shared" si="1"/>
        <v>-45.668215359387808</v>
      </c>
      <c r="Y18" s="375">
        <f t="shared" si="1"/>
        <v>-48.156089193825039</v>
      </c>
    </row>
    <row r="19" spans="1:25" ht="9" customHeight="1" x14ac:dyDescent="0.25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</row>
  </sheetData>
  <mergeCells count="11">
    <mergeCell ref="A4:A7"/>
    <mergeCell ref="W5:Y6"/>
    <mergeCell ref="B4:V4"/>
    <mergeCell ref="B5:V5"/>
    <mergeCell ref="B6:D6"/>
    <mergeCell ref="E6:G6"/>
    <mergeCell ref="H6:J6"/>
    <mergeCell ref="N6:P6"/>
    <mergeCell ref="Q6:S6"/>
    <mergeCell ref="T6:V6"/>
    <mergeCell ref="K6:M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90"/>
  <sheetViews>
    <sheetView zoomScaleNormal="100" workbookViewId="0">
      <selection activeCell="K19" sqref="K19"/>
    </sheetView>
  </sheetViews>
  <sheetFormatPr defaultColWidth="11.42578125" defaultRowHeight="15" x14ac:dyDescent="0.25"/>
  <cols>
    <col min="1" max="1" width="17.7109375" customWidth="1"/>
    <col min="2" max="2" width="1" style="24" customWidth="1"/>
    <col min="3" max="3" width="11.42578125" customWidth="1"/>
    <col min="4" max="4" width="1.28515625" style="24" customWidth="1"/>
    <col min="5" max="5" width="12.140625" customWidth="1"/>
    <col min="6" max="6" width="1.28515625" style="24" customWidth="1"/>
    <col min="7" max="7" width="14.42578125" style="24" customWidth="1"/>
    <col min="8" max="8" width="1.28515625" style="24" customWidth="1"/>
    <col min="9" max="9" width="13" style="24" customWidth="1"/>
  </cols>
  <sheetData>
    <row r="1" spans="1:21" x14ac:dyDescent="0.25">
      <c r="A1" s="22" t="s">
        <v>519</v>
      </c>
      <c r="D1" s="22"/>
    </row>
    <row r="2" spans="1:21" x14ac:dyDescent="0.25">
      <c r="A2" s="11" t="s">
        <v>90</v>
      </c>
      <c r="C2" s="23"/>
      <c r="D2" s="23"/>
    </row>
    <row r="3" spans="1:21" x14ac:dyDescent="0.25">
      <c r="A3" s="18"/>
      <c r="C3" s="2"/>
      <c r="D3" s="2"/>
      <c r="E3" s="2"/>
      <c r="F3" s="2"/>
      <c r="G3" s="2"/>
      <c r="H3" s="2"/>
      <c r="I3" s="2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25">
      <c r="A4" s="490" t="s">
        <v>33</v>
      </c>
      <c r="B4" s="20"/>
      <c r="C4" s="507" t="s">
        <v>32</v>
      </c>
      <c r="D4" s="507"/>
      <c r="E4" s="507"/>
      <c r="F4" s="507"/>
      <c r="G4" s="507"/>
      <c r="H4" s="507"/>
      <c r="I4" s="507"/>
    </row>
    <row r="5" spans="1:21" ht="15" customHeight="1" x14ac:dyDescent="0.25">
      <c r="A5" s="495"/>
      <c r="B5" s="21"/>
      <c r="C5" s="506" t="s">
        <v>36</v>
      </c>
      <c r="D5" s="506"/>
      <c r="E5" s="506"/>
      <c r="F5" s="506"/>
      <c r="G5" s="506"/>
      <c r="H5" s="20"/>
      <c r="I5" s="490" t="s">
        <v>0</v>
      </c>
    </row>
    <row r="6" spans="1:21" ht="15" customHeight="1" x14ac:dyDescent="0.25">
      <c r="A6" s="495"/>
      <c r="B6" s="21"/>
      <c r="C6" s="504" t="s">
        <v>44</v>
      </c>
      <c r="D6" s="62"/>
      <c r="E6" s="504" t="s">
        <v>35</v>
      </c>
      <c r="F6" s="21"/>
      <c r="G6" s="504" t="s">
        <v>34</v>
      </c>
      <c r="H6" s="21"/>
      <c r="I6" s="495"/>
    </row>
    <row r="7" spans="1:21" x14ac:dyDescent="0.25">
      <c r="A7" s="491"/>
      <c r="B7" s="1"/>
      <c r="C7" s="505"/>
      <c r="D7" s="1"/>
      <c r="E7" s="505"/>
      <c r="F7" s="1"/>
      <c r="G7" s="505"/>
      <c r="H7" s="1"/>
      <c r="I7" s="491"/>
    </row>
    <row r="8" spans="1:21" x14ac:dyDescent="0.25">
      <c r="A8" s="2"/>
      <c r="B8" s="2"/>
      <c r="C8" s="2"/>
      <c r="D8" s="2"/>
      <c r="E8" s="2"/>
      <c r="F8" s="2"/>
      <c r="G8" s="2"/>
      <c r="H8" s="2"/>
      <c r="I8" s="2"/>
    </row>
    <row r="9" spans="1:21" x14ac:dyDescent="0.25">
      <c r="A9" s="72">
        <v>2013</v>
      </c>
      <c r="B9" s="7"/>
      <c r="C9" s="10">
        <v>708041</v>
      </c>
      <c r="D9" s="10"/>
      <c r="E9" s="10">
        <v>413209</v>
      </c>
      <c r="F9" s="10"/>
      <c r="G9" s="10">
        <v>71734</v>
      </c>
      <c r="H9" s="10"/>
      <c r="I9" s="10">
        <v>1192984</v>
      </c>
    </row>
    <row r="10" spans="1:21" x14ac:dyDescent="0.25">
      <c r="A10" s="5">
        <v>2014</v>
      </c>
      <c r="C10" s="10">
        <v>563739</v>
      </c>
      <c r="D10" s="10"/>
      <c r="E10" s="10">
        <v>305418</v>
      </c>
      <c r="F10" s="10"/>
      <c r="G10" s="10">
        <v>52908</v>
      </c>
      <c r="H10" s="10"/>
      <c r="I10" s="3">
        <v>922065</v>
      </c>
    </row>
    <row r="11" spans="1:21" x14ac:dyDescent="0.25">
      <c r="A11" s="5">
        <v>2015</v>
      </c>
      <c r="C11" s="10">
        <v>484986</v>
      </c>
      <c r="D11" s="10"/>
      <c r="E11" s="10">
        <v>224446</v>
      </c>
      <c r="F11" s="10"/>
      <c r="G11" s="10">
        <v>39952</v>
      </c>
      <c r="H11" s="10"/>
      <c r="I11" s="10">
        <v>749384</v>
      </c>
    </row>
    <row r="12" spans="1:21" x14ac:dyDescent="0.25">
      <c r="A12" s="5">
        <v>2016</v>
      </c>
      <c r="C12" s="10">
        <v>389626</v>
      </c>
      <c r="E12" s="10">
        <v>167723</v>
      </c>
      <c r="G12" s="10">
        <v>27644</v>
      </c>
      <c r="H12" s="10"/>
      <c r="I12" s="10">
        <v>584993</v>
      </c>
    </row>
    <row r="13" spans="1:21" x14ac:dyDescent="0.25">
      <c r="A13" s="5">
        <v>2017</v>
      </c>
      <c r="C13" s="10">
        <v>355134</v>
      </c>
      <c r="E13" s="10">
        <v>143105</v>
      </c>
      <c r="G13" s="10">
        <v>22030</v>
      </c>
      <c r="H13" s="10"/>
      <c r="I13" s="10">
        <v>520269</v>
      </c>
    </row>
    <row r="14" spans="1:21" x14ac:dyDescent="0.25">
      <c r="A14" s="73">
        <v>2018</v>
      </c>
      <c r="B14" s="12"/>
      <c r="C14" s="26">
        <v>323345</v>
      </c>
      <c r="D14" s="26"/>
      <c r="E14" s="26">
        <v>118888</v>
      </c>
      <c r="F14" s="26"/>
      <c r="G14" s="26">
        <v>15916</v>
      </c>
      <c r="H14" s="26"/>
      <c r="I14" s="26">
        <v>458149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s="125" customFormat="1" x14ac:dyDescent="0.25">
      <c r="A15" s="73">
        <v>2019</v>
      </c>
      <c r="B15" s="12"/>
      <c r="C15" s="26">
        <v>300362</v>
      </c>
      <c r="D15" s="26"/>
      <c r="E15" s="26">
        <v>104901</v>
      </c>
      <c r="F15" s="26"/>
      <c r="G15" s="26">
        <v>7699</v>
      </c>
      <c r="H15" s="26"/>
      <c r="I15" s="26">
        <f>C15+E15+G15</f>
        <v>412962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s="27" customFormat="1" ht="10.5" customHeight="1" x14ac:dyDescent="0.25">
      <c r="A16" s="73"/>
      <c r="B16" s="12"/>
      <c r="C16" s="26"/>
      <c r="D16" s="26"/>
      <c r="E16" s="26"/>
      <c r="F16" s="26"/>
      <c r="G16" s="26"/>
      <c r="H16" s="26"/>
      <c r="I16" s="2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125" customFormat="1" ht="15" customHeight="1" x14ac:dyDescent="0.25">
      <c r="A17" s="73" t="s">
        <v>88</v>
      </c>
      <c r="B17" s="12"/>
      <c r="C17" s="8">
        <f>(C15-C14)/C14*100</f>
        <v>-7.1078878597164028</v>
      </c>
      <c r="D17" s="8"/>
      <c r="E17" s="8">
        <f t="shared" ref="E17:I17" si="0">(E15-E14)/E14*100</f>
        <v>-11.764854316667789</v>
      </c>
      <c r="F17" s="8"/>
      <c r="G17" s="8">
        <f t="shared" si="0"/>
        <v>-51.627293289771302</v>
      </c>
      <c r="H17" s="8"/>
      <c r="I17" s="8">
        <f t="shared" si="0"/>
        <v>-9.8629485167489186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5" customHeight="1" x14ac:dyDescent="0.25">
      <c r="A18" s="74" t="s">
        <v>89</v>
      </c>
      <c r="B18" s="2"/>
      <c r="C18" s="8">
        <f>(C15-C9)/C9*100</f>
        <v>-57.578445316019831</v>
      </c>
      <c r="D18" s="8"/>
      <c r="E18" s="8">
        <f t="shared" ref="E18:I18" si="1">(E15-E9)/E9*100</f>
        <v>-74.613089259914474</v>
      </c>
      <c r="F18" s="8"/>
      <c r="G18" s="8">
        <f t="shared" si="1"/>
        <v>-89.267293054897252</v>
      </c>
      <c r="H18" s="8"/>
      <c r="I18" s="8">
        <f t="shared" si="1"/>
        <v>-65.38411244408978</v>
      </c>
    </row>
    <row r="19" spans="1:21" s="27" customFormat="1" x14ac:dyDescent="0.25">
      <c r="A19" s="48"/>
      <c r="B19" s="1"/>
      <c r="C19" s="71"/>
      <c r="D19" s="70"/>
      <c r="E19" s="70"/>
      <c r="F19" s="70"/>
      <c r="G19" s="70"/>
      <c r="H19" s="70"/>
      <c r="I19" s="70"/>
    </row>
    <row r="20" spans="1:21" x14ac:dyDescent="0.25">
      <c r="I20" s="3"/>
    </row>
    <row r="21" spans="1:21" x14ac:dyDescent="0.25">
      <c r="C21" s="24"/>
    </row>
    <row r="22" spans="1:21" x14ac:dyDescent="0.25">
      <c r="C22" s="24"/>
    </row>
    <row r="90" ht="15" customHeight="1" x14ac:dyDescent="0.25"/>
  </sheetData>
  <mergeCells count="7">
    <mergeCell ref="A4:A7"/>
    <mergeCell ref="C6:C7"/>
    <mergeCell ref="E6:E7"/>
    <mergeCell ref="G6:G7"/>
    <mergeCell ref="C5:G5"/>
    <mergeCell ref="C4:I4"/>
    <mergeCell ref="I5:I7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79"/>
  <sheetViews>
    <sheetView zoomScale="106" zoomScaleNormal="106" workbookViewId="0">
      <selection activeCell="L7" sqref="L7"/>
    </sheetView>
  </sheetViews>
  <sheetFormatPr defaultColWidth="8.85546875" defaultRowHeight="15" x14ac:dyDescent="0.25"/>
  <cols>
    <col min="1" max="1" width="21.42578125" style="441" customWidth="1"/>
    <col min="2" max="2" width="0.85546875" style="441" customWidth="1"/>
    <col min="3" max="3" width="14.7109375" style="441" customWidth="1"/>
    <col min="4" max="4" width="17.28515625" style="441" customWidth="1"/>
    <col min="5" max="5" width="10.42578125" style="441" bestFit="1" customWidth="1"/>
    <col min="6" max="6" width="0.85546875" style="441" customWidth="1"/>
    <col min="7" max="7" width="18.42578125" style="441" customWidth="1"/>
    <col min="8" max="8" width="0.85546875" style="441" customWidth="1"/>
    <col min="9" max="9" width="10.42578125" style="441" bestFit="1" customWidth="1"/>
    <col min="10" max="16384" width="8.85546875" style="441"/>
  </cols>
  <sheetData>
    <row r="1" spans="1:9" x14ac:dyDescent="0.25">
      <c r="A1" s="441" t="s">
        <v>564</v>
      </c>
    </row>
    <row r="2" spans="1:9" x14ac:dyDescent="0.25">
      <c r="A2" s="441" t="s">
        <v>346</v>
      </c>
    </row>
    <row r="4" spans="1:9" x14ac:dyDescent="0.25">
      <c r="A4" s="549" t="s">
        <v>182</v>
      </c>
      <c r="B4" s="421"/>
      <c r="C4" s="518" t="s">
        <v>361</v>
      </c>
      <c r="D4" s="518"/>
      <c r="E4" s="518"/>
      <c r="F4" s="518"/>
      <c r="G4" s="518"/>
      <c r="H4" s="419"/>
      <c r="I4" s="529" t="s">
        <v>0</v>
      </c>
    </row>
    <row r="5" spans="1:9" x14ac:dyDescent="0.25">
      <c r="A5" s="550"/>
      <c r="B5" s="418"/>
      <c r="C5" s="492" t="s">
        <v>310</v>
      </c>
      <c r="D5" s="492"/>
      <c r="E5" s="492"/>
      <c r="F5" s="492"/>
      <c r="G5" s="492"/>
      <c r="H5" s="345"/>
      <c r="I5" s="530"/>
    </row>
    <row r="6" spans="1:9" x14ac:dyDescent="0.25">
      <c r="A6" s="550"/>
      <c r="B6" s="418"/>
      <c r="C6" s="518" t="s">
        <v>309</v>
      </c>
      <c r="D6" s="518"/>
      <c r="E6" s="532" t="s">
        <v>308</v>
      </c>
      <c r="F6" s="367"/>
      <c r="G6" s="367" t="s">
        <v>307</v>
      </c>
      <c r="H6" s="367"/>
      <c r="I6" s="530"/>
    </row>
    <row r="7" spans="1:9" x14ac:dyDescent="0.25">
      <c r="A7" s="551"/>
      <c r="B7" s="416"/>
      <c r="C7" s="366" t="s">
        <v>306</v>
      </c>
      <c r="D7" s="366" t="s">
        <v>305</v>
      </c>
      <c r="E7" s="505"/>
      <c r="F7" s="366"/>
      <c r="G7" s="346"/>
      <c r="H7" s="366"/>
      <c r="I7" s="528"/>
    </row>
    <row r="8" spans="1:9" x14ac:dyDescent="0.25">
      <c r="A8" s="342"/>
      <c r="B8" s="342"/>
      <c r="G8" s="342"/>
    </row>
    <row r="9" spans="1:9" x14ac:dyDescent="0.25">
      <c r="A9" s="352">
        <v>2013</v>
      </c>
      <c r="B9" s="352"/>
      <c r="C9" s="440">
        <v>3171.86</v>
      </c>
      <c r="D9" s="440">
        <v>6703.13</v>
      </c>
      <c r="E9" s="440">
        <v>4157</v>
      </c>
      <c r="F9" s="440"/>
      <c r="G9" s="440">
        <v>18073</v>
      </c>
      <c r="H9" s="440"/>
      <c r="I9" s="440">
        <v>4664</v>
      </c>
    </row>
    <row r="10" spans="1:9" x14ac:dyDescent="0.25">
      <c r="A10" s="352">
        <v>2014</v>
      </c>
      <c r="B10" s="352"/>
      <c r="C10" s="440">
        <v>2739.68</v>
      </c>
      <c r="D10" s="440">
        <v>5879.76</v>
      </c>
      <c r="E10" s="440">
        <v>3556</v>
      </c>
      <c r="F10" s="440"/>
      <c r="G10" s="440">
        <v>16190</v>
      </c>
      <c r="H10" s="440"/>
      <c r="I10" s="440">
        <v>3934</v>
      </c>
    </row>
    <row r="11" spans="1:9" x14ac:dyDescent="0.25">
      <c r="A11" s="352">
        <v>2015</v>
      </c>
      <c r="B11" s="352"/>
      <c r="C11" s="440">
        <v>2336.1999999999998</v>
      </c>
      <c r="D11" s="440">
        <v>5622.1</v>
      </c>
      <c r="E11" s="440">
        <v>3159</v>
      </c>
      <c r="F11" s="440"/>
      <c r="G11" s="440">
        <v>14514</v>
      </c>
      <c r="H11" s="440"/>
      <c r="I11" s="440">
        <v>3448</v>
      </c>
    </row>
    <row r="12" spans="1:9" x14ac:dyDescent="0.25">
      <c r="A12" s="352">
        <v>2016</v>
      </c>
      <c r="B12" s="352"/>
      <c r="C12" s="440">
        <v>2405.52</v>
      </c>
      <c r="D12" s="440">
        <v>5257.46</v>
      </c>
      <c r="E12" s="440">
        <v>3110</v>
      </c>
      <c r="F12" s="440"/>
      <c r="G12" s="440">
        <v>13533</v>
      </c>
      <c r="H12" s="440"/>
      <c r="I12" s="440">
        <v>3351</v>
      </c>
    </row>
    <row r="13" spans="1:9" x14ac:dyDescent="0.25">
      <c r="A13" s="352">
        <v>2017</v>
      </c>
      <c r="B13" s="352"/>
      <c r="C13" s="440">
        <v>1865.42</v>
      </c>
      <c r="D13" s="440">
        <v>5239.91</v>
      </c>
      <c r="E13" s="440">
        <v>2716</v>
      </c>
      <c r="F13" s="440"/>
      <c r="G13" s="440">
        <v>13600</v>
      </c>
      <c r="H13" s="440"/>
      <c r="I13" s="440">
        <v>2947</v>
      </c>
    </row>
    <row r="14" spans="1:9" x14ac:dyDescent="0.25">
      <c r="A14" s="352">
        <v>2018</v>
      </c>
      <c r="B14" s="352"/>
      <c r="C14" s="440">
        <v>1721</v>
      </c>
      <c r="D14" s="440">
        <v>5001</v>
      </c>
      <c r="E14" s="440">
        <v>2422</v>
      </c>
      <c r="F14" s="440"/>
      <c r="G14" s="440">
        <v>12578</v>
      </c>
      <c r="H14" s="440"/>
      <c r="I14" s="440">
        <v>2595</v>
      </c>
    </row>
    <row r="15" spans="1:9" x14ac:dyDescent="0.25">
      <c r="A15" s="352">
        <v>2019</v>
      </c>
      <c r="B15" s="352"/>
      <c r="C15" s="440">
        <v>1627</v>
      </c>
      <c r="D15" s="440">
        <v>4726</v>
      </c>
      <c r="E15" s="440">
        <v>2274</v>
      </c>
      <c r="F15" s="440"/>
      <c r="G15" s="440">
        <v>11956</v>
      </c>
      <c r="H15" s="440"/>
      <c r="I15" s="440">
        <v>2418</v>
      </c>
    </row>
    <row r="16" spans="1:9" ht="5.25" customHeight="1" x14ac:dyDescent="0.25">
      <c r="A16" s="352"/>
      <c r="B16" s="352"/>
      <c r="C16" s="440"/>
      <c r="D16" s="440"/>
      <c r="E16" s="440"/>
      <c r="F16" s="440"/>
      <c r="G16" s="440"/>
      <c r="H16" s="440"/>
      <c r="I16" s="440"/>
    </row>
    <row r="17" spans="1:9" x14ac:dyDescent="0.25">
      <c r="A17" s="352" t="s">
        <v>328</v>
      </c>
      <c r="B17" s="352"/>
      <c r="C17" s="439">
        <f>(C15-C14)/C14*100</f>
        <v>-5.4619407321324811</v>
      </c>
      <c r="D17" s="439">
        <f t="shared" ref="D17:I17" si="0">(D15-D14)/D14*100</f>
        <v>-5.4989002199560089</v>
      </c>
      <c r="E17" s="439">
        <f t="shared" si="0"/>
        <v>-6.1106523534269197</v>
      </c>
      <c r="F17" s="439"/>
      <c r="G17" s="439">
        <f t="shared" si="0"/>
        <v>-4.945142311973286</v>
      </c>
      <c r="H17" s="439"/>
      <c r="I17" s="439">
        <f t="shared" si="0"/>
        <v>-6.8208092485549123</v>
      </c>
    </row>
    <row r="18" spans="1:9" x14ac:dyDescent="0.25">
      <c r="A18" s="352" t="s">
        <v>329</v>
      </c>
      <c r="B18" s="352"/>
      <c r="C18" s="439">
        <f>(C15-C9)/C9*100</f>
        <v>-48.705176142704914</v>
      </c>
      <c r="D18" s="439">
        <f>(D15-D9)/D9*100</f>
        <v>-29.495623686248067</v>
      </c>
      <c r="E18" s="439">
        <f>(E15-E9)/E9*100</f>
        <v>-45.297089247053165</v>
      </c>
      <c r="F18" s="439"/>
      <c r="G18" s="439">
        <f>(G15-G9)/G9*100</f>
        <v>-33.846068721296959</v>
      </c>
      <c r="H18" s="439"/>
      <c r="I18" s="439">
        <f>(I15-I9)/I9*100</f>
        <v>-48.156089193825039</v>
      </c>
    </row>
    <row r="19" spans="1:9" x14ac:dyDescent="0.25">
      <c r="A19" s="366"/>
      <c r="B19" s="366"/>
      <c r="C19" s="366"/>
      <c r="D19" s="366"/>
      <c r="E19" s="366"/>
      <c r="F19" s="366"/>
      <c r="G19" s="366"/>
      <c r="H19" s="366"/>
      <c r="I19" s="366"/>
    </row>
    <row r="21" spans="1:9" x14ac:dyDescent="0.25">
      <c r="C21" s="342"/>
      <c r="D21" s="342"/>
    </row>
    <row r="24" spans="1:9" ht="15" customHeight="1" x14ac:dyDescent="0.25">
      <c r="E24" s="372"/>
    </row>
    <row r="25" spans="1:9" x14ac:dyDescent="0.25">
      <c r="E25" s="372"/>
    </row>
    <row r="26" spans="1:9" x14ac:dyDescent="0.25">
      <c r="E26" s="372"/>
    </row>
    <row r="27" spans="1:9" x14ac:dyDescent="0.25">
      <c r="E27" s="372"/>
    </row>
    <row r="28" spans="1:9" x14ac:dyDescent="0.25">
      <c r="E28" s="372"/>
    </row>
    <row r="29" spans="1:9" x14ac:dyDescent="0.25">
      <c r="E29" s="372"/>
    </row>
    <row r="35" ht="15" customHeight="1" x14ac:dyDescent="0.25"/>
    <row r="46" ht="15" customHeight="1" x14ac:dyDescent="0.25"/>
    <row r="57" ht="15" customHeight="1" x14ac:dyDescent="0.25"/>
    <row r="68" ht="15" customHeight="1" x14ac:dyDescent="0.25"/>
    <row r="79" ht="15" customHeight="1" x14ac:dyDescent="0.25"/>
  </sheetData>
  <mergeCells count="6">
    <mergeCell ref="A4:A7"/>
    <mergeCell ref="C4:G4"/>
    <mergeCell ref="I4:I7"/>
    <mergeCell ref="C5:G5"/>
    <mergeCell ref="C6:D6"/>
    <mergeCell ref="E6:E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18"/>
  <sheetViews>
    <sheetView zoomScale="112" zoomScaleNormal="112" workbookViewId="0">
      <selection activeCell="A11" sqref="A11"/>
    </sheetView>
  </sheetViews>
  <sheetFormatPr defaultColWidth="8.85546875" defaultRowHeight="15" x14ac:dyDescent="0.25"/>
  <cols>
    <col min="1" max="1" width="23.7109375" style="441" customWidth="1"/>
    <col min="2" max="2" width="34.85546875" style="441" customWidth="1"/>
    <col min="3" max="3" width="30" style="441" customWidth="1"/>
    <col min="4" max="4" width="21.7109375" style="441" customWidth="1"/>
    <col min="5" max="16384" width="8.85546875" style="441"/>
  </cols>
  <sheetData>
    <row r="1" spans="1:5" x14ac:dyDescent="0.25">
      <c r="A1" s="441" t="s">
        <v>565</v>
      </c>
    </row>
    <row r="2" spans="1:5" x14ac:dyDescent="0.25">
      <c r="A2" s="441" t="s">
        <v>346</v>
      </c>
    </row>
    <row r="3" spans="1:5" x14ac:dyDescent="0.25">
      <c r="E3" s="366"/>
    </row>
    <row r="4" spans="1:5" x14ac:dyDescent="0.25">
      <c r="A4" s="556" t="s">
        <v>182</v>
      </c>
      <c r="B4" s="518" t="s">
        <v>353</v>
      </c>
      <c r="C4" s="518"/>
      <c r="D4" s="518"/>
      <c r="E4" s="529" t="s">
        <v>0</v>
      </c>
    </row>
    <row r="5" spans="1:5" x14ac:dyDescent="0.25">
      <c r="A5" s="557"/>
      <c r="B5" s="518" t="s">
        <v>366</v>
      </c>
      <c r="C5" s="518"/>
      <c r="D5" s="504" t="s">
        <v>365</v>
      </c>
      <c r="E5" s="530"/>
    </row>
    <row r="6" spans="1:5" ht="15" customHeight="1" x14ac:dyDescent="0.25">
      <c r="A6" s="558"/>
      <c r="B6" s="366" t="s">
        <v>364</v>
      </c>
      <c r="C6" s="366" t="s">
        <v>363</v>
      </c>
      <c r="D6" s="505"/>
      <c r="E6" s="528"/>
    </row>
    <row r="7" spans="1:5" ht="15" customHeight="1" x14ac:dyDescent="0.25">
      <c r="A7" s="345"/>
      <c r="B7" s="342"/>
      <c r="C7" s="342"/>
      <c r="D7" s="342"/>
      <c r="E7" s="342"/>
    </row>
    <row r="8" spans="1:5" x14ac:dyDescent="0.25">
      <c r="A8" s="352">
        <v>2013</v>
      </c>
      <c r="B8" s="440">
        <v>2146</v>
      </c>
      <c r="C8" s="440">
        <v>5332</v>
      </c>
      <c r="D8" s="440">
        <v>17058</v>
      </c>
      <c r="E8" s="440">
        <v>4664</v>
      </c>
    </row>
    <row r="9" spans="1:5" ht="15" customHeight="1" x14ac:dyDescent="0.25">
      <c r="A9" s="352">
        <v>2014</v>
      </c>
      <c r="B9" s="440">
        <v>2059</v>
      </c>
      <c r="C9" s="440">
        <v>4573</v>
      </c>
      <c r="D9" s="440">
        <v>13661</v>
      </c>
      <c r="E9" s="440">
        <v>3934</v>
      </c>
    </row>
    <row r="10" spans="1:5" ht="15" customHeight="1" x14ac:dyDescent="0.25">
      <c r="A10" s="352">
        <v>2015</v>
      </c>
      <c r="B10" s="440">
        <v>2050</v>
      </c>
      <c r="C10" s="440">
        <v>3905</v>
      </c>
      <c r="D10" s="440">
        <v>11775</v>
      </c>
      <c r="E10" s="440">
        <v>3448</v>
      </c>
    </row>
    <row r="11" spans="1:5" x14ac:dyDescent="0.25">
      <c r="A11" s="352">
        <v>2016</v>
      </c>
      <c r="B11" s="440">
        <v>1696</v>
      </c>
      <c r="C11" s="440">
        <v>4078</v>
      </c>
      <c r="D11" s="440">
        <v>10818</v>
      </c>
      <c r="E11" s="440">
        <v>3351</v>
      </c>
    </row>
    <row r="12" spans="1:5" x14ac:dyDescent="0.25">
      <c r="A12" s="352">
        <v>2017</v>
      </c>
      <c r="B12" s="440">
        <v>1688</v>
      </c>
      <c r="C12" s="440">
        <v>3332</v>
      </c>
      <c r="D12" s="440">
        <v>11771</v>
      </c>
      <c r="E12" s="440">
        <v>2947</v>
      </c>
    </row>
    <row r="13" spans="1:5" x14ac:dyDescent="0.25">
      <c r="A13" s="352">
        <v>2018</v>
      </c>
      <c r="B13" s="440">
        <v>1518</v>
      </c>
      <c r="C13" s="440">
        <v>2922</v>
      </c>
      <c r="D13" s="440">
        <v>11013</v>
      </c>
      <c r="E13" s="440">
        <v>2595</v>
      </c>
    </row>
    <row r="14" spans="1:5" x14ac:dyDescent="0.25">
      <c r="A14" s="352">
        <v>2019</v>
      </c>
      <c r="B14" s="440">
        <v>1406</v>
      </c>
      <c r="C14" s="440">
        <v>2782</v>
      </c>
      <c r="D14" s="440">
        <v>12163</v>
      </c>
      <c r="E14" s="440">
        <v>2418</v>
      </c>
    </row>
    <row r="15" spans="1:5" ht="9.75" customHeight="1" x14ac:dyDescent="0.25">
      <c r="A15" s="352"/>
      <c r="B15" s="440"/>
      <c r="C15" s="440"/>
      <c r="D15" s="440"/>
      <c r="E15" s="440"/>
    </row>
    <row r="16" spans="1:5" x14ac:dyDescent="0.25">
      <c r="A16" s="441" t="s">
        <v>328</v>
      </c>
      <c r="B16" s="439">
        <f>(B14-B13)/B13*100</f>
        <v>-7.3781291172595518</v>
      </c>
      <c r="C16" s="439">
        <f>(C14-C13)/C13*100</f>
        <v>-4.7912388774811774</v>
      </c>
      <c r="D16" s="439">
        <f>(D14-D13)/D13*100</f>
        <v>10.442204667211477</v>
      </c>
      <c r="E16" s="439">
        <f>(E14-E13)/E13*100</f>
        <v>-6.8208092485549123</v>
      </c>
    </row>
    <row r="17" spans="1:6" x14ac:dyDescent="0.25">
      <c r="A17" s="352" t="s">
        <v>329</v>
      </c>
      <c r="B17" s="437">
        <f>(B14-B8)/B8*100</f>
        <v>-34.482758620689658</v>
      </c>
      <c r="C17" s="437">
        <f>(C14-C8)/C8*100</f>
        <v>-47.824456114028507</v>
      </c>
      <c r="D17" s="437">
        <f>(D14-D8)/D8*100</f>
        <v>-28.696212920623754</v>
      </c>
      <c r="E17" s="437">
        <f>(E14-E8)/E8*100</f>
        <v>-48.156089193825039</v>
      </c>
      <c r="F17" s="439"/>
    </row>
    <row r="18" spans="1:6" x14ac:dyDescent="0.25">
      <c r="A18" s="366"/>
      <c r="B18" s="366"/>
      <c r="C18" s="366"/>
      <c r="D18" s="366"/>
      <c r="E18" s="366"/>
      <c r="F18" s="367"/>
    </row>
  </sheetData>
  <mergeCells count="5">
    <mergeCell ref="E4:E6"/>
    <mergeCell ref="B4:D4"/>
    <mergeCell ref="A4:A6"/>
    <mergeCell ref="B5:C5"/>
    <mergeCell ref="D5:D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35"/>
  <sheetViews>
    <sheetView zoomScale="99" zoomScaleNormal="99" workbookViewId="0">
      <selection activeCell="L10" sqref="L10"/>
    </sheetView>
  </sheetViews>
  <sheetFormatPr defaultColWidth="8.85546875" defaultRowHeight="15" x14ac:dyDescent="0.25"/>
  <cols>
    <col min="1" max="1" width="28.140625" style="342" customWidth="1"/>
    <col min="2" max="2" width="9.5703125" style="342" bestFit="1" customWidth="1"/>
    <col min="3" max="3" width="15.42578125" style="342" bestFit="1" customWidth="1"/>
    <col min="4" max="8" width="8.85546875" style="342"/>
    <col min="9" max="9" width="1.140625" style="342" customWidth="1"/>
    <col min="10" max="10" width="12.7109375" style="342" customWidth="1"/>
    <col min="11" max="11" width="10.85546875" style="342" customWidth="1"/>
    <col min="12" max="12" width="21.5703125" style="342" customWidth="1"/>
    <col min="13" max="16384" width="8.85546875" style="342"/>
  </cols>
  <sheetData>
    <row r="1" spans="1:11" x14ac:dyDescent="0.25">
      <c r="A1" s="342" t="s">
        <v>617</v>
      </c>
    </row>
    <row r="2" spans="1:11" x14ac:dyDescent="0.25">
      <c r="A2" s="342" t="s">
        <v>346</v>
      </c>
    </row>
    <row r="3" spans="1:11" x14ac:dyDescent="0.25">
      <c r="H3" s="423"/>
      <c r="I3" s="346"/>
      <c r="J3" s="345"/>
    </row>
    <row r="4" spans="1:11" ht="15" customHeight="1" x14ac:dyDescent="0.25">
      <c r="A4" s="567" t="s">
        <v>494</v>
      </c>
      <c r="B4" s="518" t="s">
        <v>370</v>
      </c>
      <c r="C4" s="518"/>
      <c r="D4" s="518"/>
      <c r="E4" s="518"/>
      <c r="F4" s="518"/>
      <c r="G4" s="518"/>
      <c r="H4" s="518"/>
      <c r="J4" s="499" t="s">
        <v>88</v>
      </c>
      <c r="K4" s="499" t="s">
        <v>89</v>
      </c>
    </row>
    <row r="5" spans="1:11" x14ac:dyDescent="0.25">
      <c r="A5" s="568"/>
      <c r="B5" s="518" t="s">
        <v>33</v>
      </c>
      <c r="C5" s="518"/>
      <c r="D5" s="518"/>
      <c r="E5" s="518"/>
      <c r="F5" s="518"/>
      <c r="G5" s="518"/>
      <c r="H5" s="518"/>
      <c r="J5" s="498"/>
      <c r="K5" s="498"/>
    </row>
    <row r="6" spans="1:11" x14ac:dyDescent="0.25">
      <c r="A6" s="569"/>
      <c r="B6" s="346">
        <v>2013</v>
      </c>
      <c r="C6" s="346">
        <v>2014</v>
      </c>
      <c r="D6" s="346">
        <v>2015</v>
      </c>
      <c r="E6" s="346">
        <v>2016</v>
      </c>
      <c r="F6" s="346">
        <v>2017</v>
      </c>
      <c r="G6" s="346">
        <v>2018</v>
      </c>
      <c r="H6" s="346">
        <v>2019</v>
      </c>
      <c r="I6" s="346"/>
      <c r="J6" s="497"/>
      <c r="K6" s="497"/>
    </row>
    <row r="7" spans="1:11" x14ac:dyDescent="0.25">
      <c r="A7" s="483" t="s">
        <v>297</v>
      </c>
      <c r="B7" s="166">
        <v>20873.606629000002</v>
      </c>
      <c r="C7" s="237">
        <v>18166.114437</v>
      </c>
      <c r="D7" s="237">
        <v>15338.605227</v>
      </c>
      <c r="E7" s="237">
        <v>15146.269902</v>
      </c>
      <c r="F7" s="237">
        <v>14964.463589000001</v>
      </c>
      <c r="G7" s="237">
        <v>11990.151357000001</v>
      </c>
      <c r="H7" s="237">
        <v>13187.642129</v>
      </c>
      <c r="J7" s="362">
        <f t="shared" ref="J7:J32" si="0">(H7-G7)/G7*100</f>
        <v>9.9872865349684599</v>
      </c>
      <c r="K7" s="362">
        <f t="shared" ref="K7:K32" si="1">(H7-B7)/B7*100</f>
        <v>-36.821449386335473</v>
      </c>
    </row>
    <row r="8" spans="1:11" x14ac:dyDescent="0.25">
      <c r="A8" s="342" t="s">
        <v>296</v>
      </c>
      <c r="B8" s="166">
        <v>16494.612120999998</v>
      </c>
      <c r="C8" s="237">
        <v>32674.332926999999</v>
      </c>
      <c r="D8" s="237">
        <v>9757.3145160999993</v>
      </c>
      <c r="E8" s="237">
        <v>7119.5640909000003</v>
      </c>
      <c r="F8" s="237">
        <v>9399.0389474000003</v>
      </c>
      <c r="G8" s="237">
        <v>7151.3166666999996</v>
      </c>
      <c r="H8" s="237">
        <v>5081.1893749999999</v>
      </c>
      <c r="J8" s="362">
        <f t="shared" si="0"/>
        <v>-28.947498596160852</v>
      </c>
      <c r="K8" s="362">
        <f t="shared" si="1"/>
        <v>-69.19485382423197</v>
      </c>
    </row>
    <row r="9" spans="1:11" x14ac:dyDescent="0.25">
      <c r="A9" s="342" t="s">
        <v>5</v>
      </c>
      <c r="B9" s="166">
        <v>19075.177184</v>
      </c>
      <c r="C9" s="237">
        <v>20993.794588000001</v>
      </c>
      <c r="D9" s="237">
        <v>10693.055722999999</v>
      </c>
      <c r="E9" s="237">
        <v>10863.211133000001</v>
      </c>
      <c r="F9" s="237">
        <v>12282.647459</v>
      </c>
      <c r="G9" s="237">
        <v>9624.9357034000004</v>
      </c>
      <c r="H9" s="237">
        <v>10774.396500000001</v>
      </c>
      <c r="J9" s="362">
        <f t="shared" si="0"/>
        <v>11.942529612888263</v>
      </c>
      <c r="K9" s="362">
        <f t="shared" si="1"/>
        <v>-43.516139346598479</v>
      </c>
    </row>
    <row r="10" spans="1:11" x14ac:dyDescent="0.25">
      <c r="A10" s="342" t="s">
        <v>6</v>
      </c>
      <c r="B10" s="166">
        <v>32632.752727999999</v>
      </c>
      <c r="C10" s="237">
        <v>27781.088679</v>
      </c>
      <c r="D10" s="237">
        <v>28085.351975000001</v>
      </c>
      <c r="E10" s="237">
        <v>22721.155361000001</v>
      </c>
      <c r="F10" s="237">
        <v>20993.784640999998</v>
      </c>
      <c r="G10" s="237">
        <v>16175.267662</v>
      </c>
      <c r="H10" s="237">
        <v>16472.843347000002</v>
      </c>
      <c r="J10" s="362">
        <f t="shared" si="0"/>
        <v>1.8396955847542849</v>
      </c>
      <c r="K10" s="362">
        <f t="shared" si="1"/>
        <v>-49.520521654105664</v>
      </c>
    </row>
    <row r="11" spans="1:11" x14ac:dyDescent="0.25">
      <c r="A11" s="342" t="s">
        <v>118</v>
      </c>
      <c r="B11" s="166">
        <v>27755.211297000002</v>
      </c>
      <c r="C11" s="237">
        <v>19809.489133999999</v>
      </c>
      <c r="D11" s="237">
        <v>14473.385294</v>
      </c>
      <c r="E11" s="237">
        <v>11752.335813</v>
      </c>
      <c r="F11" s="237">
        <v>11511.97328</v>
      </c>
      <c r="G11" s="237">
        <v>16199.391476999999</v>
      </c>
      <c r="H11" s="237">
        <v>8016.8575385000004</v>
      </c>
      <c r="J11" s="362">
        <f t="shared" si="0"/>
        <v>-50.511366122101641</v>
      </c>
      <c r="K11" s="362">
        <f t="shared" si="1"/>
        <v>-71.115847569258023</v>
      </c>
    </row>
    <row r="12" spans="1:11" x14ac:dyDescent="0.25">
      <c r="A12" s="342" t="s">
        <v>7</v>
      </c>
      <c r="B12" s="166">
        <v>36536.663180000003</v>
      </c>
      <c r="C12" s="237">
        <v>30012.163299</v>
      </c>
      <c r="D12" s="237">
        <v>24831.517543999998</v>
      </c>
      <c r="E12" s="237">
        <v>22096.171047</v>
      </c>
      <c r="F12" s="237">
        <v>16842.064901999998</v>
      </c>
      <c r="G12" s="237">
        <v>18892.705637999999</v>
      </c>
      <c r="H12" s="237">
        <v>20845.010556000001</v>
      </c>
      <c r="J12" s="362">
        <f t="shared" si="0"/>
        <v>10.33364386979712</v>
      </c>
      <c r="K12" s="362">
        <f t="shared" si="1"/>
        <v>-42.947689411849574</v>
      </c>
    </row>
    <row r="13" spans="1:11" x14ac:dyDescent="0.25">
      <c r="A13" s="342" t="s">
        <v>295</v>
      </c>
      <c r="B13" s="166">
        <v>29533.206501000001</v>
      </c>
      <c r="C13" s="237">
        <v>19615.791536000001</v>
      </c>
      <c r="D13" s="237">
        <v>19534.195901999999</v>
      </c>
      <c r="E13" s="237">
        <v>11859.517030000001</v>
      </c>
      <c r="F13" s="237">
        <v>22450.890342999999</v>
      </c>
      <c r="G13" s="237">
        <v>13918.635503</v>
      </c>
      <c r="H13" s="237">
        <v>11009.231126999999</v>
      </c>
      <c r="J13" s="362">
        <f t="shared" si="0"/>
        <v>-20.90294250016758</v>
      </c>
      <c r="K13" s="362">
        <f t="shared" si="1"/>
        <v>-62.722533611014356</v>
      </c>
    </row>
    <row r="14" spans="1:11" x14ac:dyDescent="0.25">
      <c r="A14" s="342" t="s">
        <v>8</v>
      </c>
      <c r="B14" s="166">
        <v>31945.491965000001</v>
      </c>
      <c r="C14" s="237">
        <v>25647.467140000001</v>
      </c>
      <c r="D14" s="237">
        <v>18953.661962999999</v>
      </c>
      <c r="E14" s="237">
        <v>21358.946843999998</v>
      </c>
      <c r="F14" s="237">
        <v>19208.821360999998</v>
      </c>
      <c r="G14" s="237">
        <v>17397.456268000002</v>
      </c>
      <c r="H14" s="237">
        <v>16806.296160999998</v>
      </c>
      <c r="J14" s="362">
        <f t="shared" si="0"/>
        <v>-3.397968633422308</v>
      </c>
      <c r="K14" s="362">
        <f t="shared" si="1"/>
        <v>-47.390711091839663</v>
      </c>
    </row>
    <row r="15" spans="1:11" x14ac:dyDescent="0.25">
      <c r="A15" s="342" t="s">
        <v>9</v>
      </c>
      <c r="B15" s="166">
        <v>27933.294293999999</v>
      </c>
      <c r="C15" s="237">
        <v>20698.030842</v>
      </c>
      <c r="D15" s="237">
        <v>17387.531126999998</v>
      </c>
      <c r="E15" s="237">
        <v>15536.272657</v>
      </c>
      <c r="F15" s="237">
        <v>14729.358123</v>
      </c>
      <c r="G15" s="237">
        <v>12012.0216</v>
      </c>
      <c r="H15" s="237">
        <v>12338.394058</v>
      </c>
      <c r="J15" s="362">
        <f t="shared" si="0"/>
        <v>2.7170485441018508</v>
      </c>
      <c r="K15" s="362">
        <f t="shared" si="1"/>
        <v>-55.829076484364911</v>
      </c>
    </row>
    <row r="16" spans="1:11" x14ac:dyDescent="0.25">
      <c r="A16" s="342" t="s">
        <v>10</v>
      </c>
      <c r="B16" s="166">
        <v>26467.288535</v>
      </c>
      <c r="C16" s="237">
        <v>23268.547025</v>
      </c>
      <c r="D16" s="237">
        <v>18186.010672</v>
      </c>
      <c r="E16" s="237">
        <v>18545.983512999999</v>
      </c>
      <c r="F16" s="237">
        <v>21654.414193000001</v>
      </c>
      <c r="G16" s="237">
        <v>29154.548698999999</v>
      </c>
      <c r="H16" s="237">
        <v>13584.240711</v>
      </c>
      <c r="J16" s="362">
        <f t="shared" si="0"/>
        <v>-53.406101904551385</v>
      </c>
      <c r="K16" s="362">
        <f t="shared" si="1"/>
        <v>-48.675359423250413</v>
      </c>
    </row>
    <row r="17" spans="1:11" x14ac:dyDescent="0.25">
      <c r="A17" s="342" t="s">
        <v>11</v>
      </c>
      <c r="B17" s="166">
        <v>40790.827773999998</v>
      </c>
      <c r="C17" s="237">
        <v>26896.759099999999</v>
      </c>
      <c r="D17" s="237">
        <v>25551.666085000001</v>
      </c>
      <c r="E17" s="237">
        <v>19364.058229999999</v>
      </c>
      <c r="F17" s="237">
        <v>17747.851982</v>
      </c>
      <c r="G17" s="237">
        <v>15581.25181</v>
      </c>
      <c r="H17" s="237">
        <v>13516.630213</v>
      </c>
      <c r="J17" s="362">
        <f t="shared" si="0"/>
        <v>-13.250678585881859</v>
      </c>
      <c r="K17" s="362">
        <f t="shared" si="1"/>
        <v>-66.86355499356776</v>
      </c>
    </row>
    <row r="18" spans="1:11" x14ac:dyDescent="0.25">
      <c r="A18" s="342" t="s">
        <v>12</v>
      </c>
      <c r="B18" s="166">
        <v>36835.267760000002</v>
      </c>
      <c r="C18" s="237">
        <v>26554.378025000002</v>
      </c>
      <c r="D18" s="237">
        <v>27610.436592999999</v>
      </c>
      <c r="E18" s="237">
        <v>26746.843353</v>
      </c>
      <c r="F18" s="237">
        <v>24814.098028</v>
      </c>
      <c r="G18" s="237">
        <v>20275.412108</v>
      </c>
      <c r="H18" s="237">
        <v>18341.105866999998</v>
      </c>
      <c r="J18" s="362">
        <f t="shared" si="0"/>
        <v>-9.5401574611486648</v>
      </c>
      <c r="K18" s="362">
        <f t="shared" si="1"/>
        <v>-50.207757450003129</v>
      </c>
    </row>
    <row r="19" spans="1:11" x14ac:dyDescent="0.25">
      <c r="A19" s="342" t="s">
        <v>13</v>
      </c>
      <c r="B19" s="166">
        <v>27705.402028</v>
      </c>
      <c r="C19" s="237">
        <v>22970.156961000001</v>
      </c>
      <c r="D19" s="237">
        <v>17998.05</v>
      </c>
      <c r="E19" s="237">
        <v>16731.031598000001</v>
      </c>
      <c r="F19" s="237">
        <v>17502.812351</v>
      </c>
      <c r="G19" s="237">
        <v>13166.510173999999</v>
      </c>
      <c r="H19" s="237">
        <v>12424.77764</v>
      </c>
      <c r="J19" s="362">
        <f t="shared" si="0"/>
        <v>-5.6334786074498568</v>
      </c>
      <c r="K19" s="362">
        <f t="shared" si="1"/>
        <v>-55.153952909822038</v>
      </c>
    </row>
    <row r="20" spans="1:11" x14ac:dyDescent="0.25">
      <c r="A20" s="342" t="s">
        <v>14</v>
      </c>
      <c r="B20" s="166">
        <v>22502.922237999999</v>
      </c>
      <c r="C20" s="237">
        <v>23495.972405</v>
      </c>
      <c r="D20" s="237">
        <v>19281.102627</v>
      </c>
      <c r="E20" s="237">
        <v>18790.940226999999</v>
      </c>
      <c r="F20" s="237">
        <v>17648.383684</v>
      </c>
      <c r="G20" s="237">
        <v>19437.914932</v>
      </c>
      <c r="H20" s="237">
        <v>12824.800567</v>
      </c>
      <c r="J20" s="362">
        <f t="shared" si="0"/>
        <v>-34.021727063498183</v>
      </c>
      <c r="K20" s="362">
        <f t="shared" si="1"/>
        <v>-43.008288295361261</v>
      </c>
    </row>
    <row r="21" spans="1:11" x14ac:dyDescent="0.25">
      <c r="A21" s="342" t="s">
        <v>15</v>
      </c>
      <c r="B21" s="166">
        <v>36571.806395</v>
      </c>
      <c r="C21" s="237">
        <v>26939.180379000001</v>
      </c>
      <c r="D21" s="237">
        <v>20743.971345999998</v>
      </c>
      <c r="E21" s="237">
        <v>21000.031298999998</v>
      </c>
      <c r="F21" s="237">
        <v>20426.803438999999</v>
      </c>
      <c r="G21" s="237">
        <v>21215.231188000002</v>
      </c>
      <c r="H21" s="237">
        <v>21144.344709000001</v>
      </c>
      <c r="J21" s="362">
        <f t="shared" si="0"/>
        <v>-0.33413012741570453</v>
      </c>
      <c r="K21" s="362">
        <f t="shared" si="1"/>
        <v>-42.184029739666343</v>
      </c>
    </row>
    <row r="22" spans="1:11" x14ac:dyDescent="0.25">
      <c r="A22" s="342" t="s">
        <v>16</v>
      </c>
      <c r="B22" s="166">
        <v>26419.407289999999</v>
      </c>
      <c r="C22" s="237">
        <v>23189.333628</v>
      </c>
      <c r="D22" s="237">
        <v>21165.288660999999</v>
      </c>
      <c r="E22" s="237">
        <v>19531.956008000001</v>
      </c>
      <c r="F22" s="237">
        <v>18941.165064000001</v>
      </c>
      <c r="G22" s="237">
        <v>17074.492032999999</v>
      </c>
      <c r="H22" s="237">
        <v>15332.195334</v>
      </c>
      <c r="J22" s="362">
        <f t="shared" si="0"/>
        <v>-10.204090965825799</v>
      </c>
      <c r="K22" s="362">
        <f t="shared" si="1"/>
        <v>-41.966164623975558</v>
      </c>
    </row>
    <row r="23" spans="1:11" x14ac:dyDescent="0.25">
      <c r="A23" s="342" t="s">
        <v>17</v>
      </c>
      <c r="B23" s="166">
        <v>22689.816418999999</v>
      </c>
      <c r="C23" s="237">
        <v>17993.667116000001</v>
      </c>
      <c r="D23" s="237">
        <v>14529.336062</v>
      </c>
      <c r="E23" s="237">
        <v>13007.003503</v>
      </c>
      <c r="F23" s="237">
        <v>15665.135957</v>
      </c>
      <c r="G23" s="237">
        <v>11510.97214</v>
      </c>
      <c r="H23" s="237">
        <v>13978.760652000001</v>
      </c>
      <c r="J23" s="362">
        <f t="shared" si="0"/>
        <v>21.438576012399256</v>
      </c>
      <c r="K23" s="362">
        <f t="shared" si="1"/>
        <v>-38.391918233880176</v>
      </c>
    </row>
    <row r="24" spans="1:11" x14ac:dyDescent="0.25">
      <c r="A24" s="342" t="s">
        <v>18</v>
      </c>
      <c r="B24" s="166">
        <v>22801.654805999999</v>
      </c>
      <c r="C24" s="237">
        <v>21199.553453</v>
      </c>
      <c r="D24" s="237">
        <v>15294.947630999999</v>
      </c>
      <c r="E24" s="237">
        <v>13101.428610000001</v>
      </c>
      <c r="F24" s="237">
        <v>15431.726538000001</v>
      </c>
      <c r="G24" s="237">
        <v>13603.487037000001</v>
      </c>
      <c r="H24" s="237">
        <v>13055.109632</v>
      </c>
      <c r="J24" s="362">
        <f t="shared" si="0"/>
        <v>-4.0311532146755784</v>
      </c>
      <c r="K24" s="362">
        <f t="shared" si="1"/>
        <v>-42.744902757826623</v>
      </c>
    </row>
    <row r="25" spans="1:11" x14ac:dyDescent="0.25">
      <c r="A25" s="342" t="s">
        <v>19</v>
      </c>
      <c r="B25" s="166">
        <v>22751.451732000001</v>
      </c>
      <c r="C25" s="237">
        <v>18432.598127000001</v>
      </c>
      <c r="D25" s="237">
        <v>18474.555691000001</v>
      </c>
      <c r="E25" s="237">
        <v>18459.793017</v>
      </c>
      <c r="F25" s="237">
        <v>18322.369536999999</v>
      </c>
      <c r="G25" s="237">
        <v>15485.096613</v>
      </c>
      <c r="H25" s="237">
        <v>15407.443762999999</v>
      </c>
      <c r="J25" s="362">
        <f t="shared" si="0"/>
        <v>-0.50146829523045744</v>
      </c>
      <c r="K25" s="362">
        <f t="shared" si="1"/>
        <v>-32.279293890818529</v>
      </c>
    </row>
    <row r="26" spans="1:11" x14ac:dyDescent="0.25">
      <c r="A26" s="342" t="s">
        <v>20</v>
      </c>
      <c r="B26" s="166">
        <v>27889.106592</v>
      </c>
      <c r="C26" s="237">
        <v>19271.458606</v>
      </c>
      <c r="D26" s="237">
        <v>20219.739569000001</v>
      </c>
      <c r="E26" s="237">
        <v>19715.980090000001</v>
      </c>
      <c r="F26" s="237">
        <v>13677.445</v>
      </c>
      <c r="G26" s="237">
        <v>13229.083789</v>
      </c>
      <c r="H26" s="237">
        <v>13423.216383000001</v>
      </c>
      <c r="J26" s="362">
        <f t="shared" si="0"/>
        <v>1.4674681716161031</v>
      </c>
      <c r="K26" s="362">
        <f t="shared" si="1"/>
        <v>-51.86932095253831</v>
      </c>
    </row>
    <row r="27" spans="1:11" x14ac:dyDescent="0.25">
      <c r="A27" s="342" t="s">
        <v>21</v>
      </c>
      <c r="B27" s="166">
        <v>28755.393289</v>
      </c>
      <c r="C27" s="237">
        <v>24927.506160000001</v>
      </c>
      <c r="D27" s="237">
        <v>23675.551703000001</v>
      </c>
      <c r="E27" s="237">
        <v>20048.389770999998</v>
      </c>
      <c r="F27" s="237">
        <v>19101.224848000002</v>
      </c>
      <c r="G27" s="237">
        <v>14733.59446</v>
      </c>
      <c r="H27" s="237">
        <v>15232.432656000001</v>
      </c>
      <c r="J27" s="362">
        <f t="shared" si="0"/>
        <v>3.3857196039587518</v>
      </c>
      <c r="K27" s="362">
        <f t="shared" si="1"/>
        <v>-47.027562784797766</v>
      </c>
    </row>
    <row r="28" spans="1:11" x14ac:dyDescent="0.25">
      <c r="A28" s="342" t="s">
        <v>22</v>
      </c>
      <c r="B28" s="166">
        <v>33533.018898000002</v>
      </c>
      <c r="C28" s="237">
        <v>26703.337939000001</v>
      </c>
      <c r="D28" s="237">
        <v>21126.447448999999</v>
      </c>
      <c r="E28" s="237">
        <v>20326.007607</v>
      </c>
      <c r="F28" s="237">
        <v>18151.745448999998</v>
      </c>
      <c r="G28" s="237">
        <v>17631.731081000002</v>
      </c>
      <c r="H28" s="237">
        <v>17456.037173000001</v>
      </c>
      <c r="J28" s="362">
        <f t="shared" si="0"/>
        <v>-0.9964643130777403</v>
      </c>
      <c r="K28" s="362">
        <f t="shared" si="1"/>
        <v>-47.943735021003057</v>
      </c>
    </row>
    <row r="29" spans="1:11" x14ac:dyDescent="0.25">
      <c r="A29" s="342" t="s">
        <v>23</v>
      </c>
      <c r="B29" s="166">
        <v>34288.428532999998</v>
      </c>
      <c r="C29" s="237">
        <v>24950.506221</v>
      </c>
      <c r="D29" s="237">
        <v>24259.992832</v>
      </c>
      <c r="E29" s="237">
        <v>22800.037977</v>
      </c>
      <c r="F29" s="237">
        <v>21658.268004000001</v>
      </c>
      <c r="G29" s="237">
        <v>18643.286225</v>
      </c>
      <c r="H29" s="237">
        <v>16384.540288</v>
      </c>
      <c r="J29" s="362">
        <f t="shared" si="0"/>
        <v>-12.115599737835382</v>
      </c>
      <c r="K29" s="362">
        <f t="shared" si="1"/>
        <v>-52.215540376161805</v>
      </c>
    </row>
    <row r="30" spans="1:11" x14ac:dyDescent="0.25">
      <c r="A30" s="342" t="s">
        <v>24</v>
      </c>
      <c r="B30" s="166">
        <v>30457.763673000001</v>
      </c>
      <c r="C30" s="237">
        <v>24426.238690999999</v>
      </c>
      <c r="D30" s="237">
        <v>19534.780191000002</v>
      </c>
      <c r="E30" s="237">
        <v>18787.677540000001</v>
      </c>
      <c r="F30" s="237">
        <v>18889.258043000002</v>
      </c>
      <c r="G30" s="237">
        <v>18137.354584000001</v>
      </c>
      <c r="H30" s="237">
        <v>17708.499244999999</v>
      </c>
      <c r="J30" s="362">
        <f t="shared" si="0"/>
        <v>-2.364486711740859</v>
      </c>
      <c r="K30" s="362">
        <f t="shared" si="1"/>
        <v>-41.858832988785338</v>
      </c>
    </row>
    <row r="31" spans="1:11" x14ac:dyDescent="0.25">
      <c r="A31" s="342" t="s">
        <v>25</v>
      </c>
      <c r="B31" s="166">
        <v>23903.526860000002</v>
      </c>
      <c r="C31" s="237">
        <v>18615.915849000001</v>
      </c>
      <c r="D31" s="237">
        <v>18863.988140000001</v>
      </c>
      <c r="E31" s="237">
        <v>18732.342576999999</v>
      </c>
      <c r="F31" s="237">
        <v>17348.275581000002</v>
      </c>
      <c r="G31" s="237">
        <v>14993.375405999999</v>
      </c>
      <c r="H31" s="237">
        <v>15004.380827000001</v>
      </c>
      <c r="J31" s="362">
        <f t="shared" si="0"/>
        <v>7.3401890514910667E-2</v>
      </c>
      <c r="K31" s="362">
        <f t="shared" si="1"/>
        <v>-37.229426791791845</v>
      </c>
    </row>
    <row r="32" spans="1:11" x14ac:dyDescent="0.25">
      <c r="A32" s="315" t="s">
        <v>26</v>
      </c>
      <c r="B32" s="166">
        <v>30662</v>
      </c>
      <c r="C32" s="237">
        <v>24265</v>
      </c>
      <c r="D32" s="237">
        <v>21532</v>
      </c>
      <c r="E32" s="237">
        <v>20130.32</v>
      </c>
      <c r="F32" s="237">
        <v>19329</v>
      </c>
      <c r="G32" s="237">
        <v>17069</v>
      </c>
      <c r="H32" s="237">
        <v>16269.24</v>
      </c>
      <c r="J32" s="362">
        <f t="shared" si="0"/>
        <v>-4.6854531607006864</v>
      </c>
      <c r="K32" s="362">
        <f t="shared" si="1"/>
        <v>-46.940056095492793</v>
      </c>
    </row>
    <row r="33" spans="1:11" x14ac:dyDescent="0.25">
      <c r="A33" s="346"/>
      <c r="B33" s="346"/>
      <c r="C33" s="346"/>
      <c r="D33" s="346"/>
      <c r="E33" s="346"/>
      <c r="F33" s="346"/>
      <c r="G33" s="346"/>
      <c r="H33" s="346"/>
      <c r="I33" s="346"/>
      <c r="J33" s="346"/>
      <c r="K33" s="271"/>
    </row>
    <row r="34" spans="1:11" x14ac:dyDescent="0.25">
      <c r="I34" s="345"/>
      <c r="J34" s="345"/>
      <c r="K34" s="264"/>
    </row>
    <row r="35" spans="1:11" x14ac:dyDescent="0.25">
      <c r="A35" s="342" t="s">
        <v>589</v>
      </c>
      <c r="I35" s="345"/>
      <c r="J35" s="345"/>
      <c r="K35" s="345"/>
    </row>
  </sheetData>
  <mergeCells count="5">
    <mergeCell ref="A4:A6"/>
    <mergeCell ref="K4:K6"/>
    <mergeCell ref="B4:H4"/>
    <mergeCell ref="B5:H5"/>
    <mergeCell ref="J4:J6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20"/>
  <sheetViews>
    <sheetView zoomScale="106" zoomScaleNormal="106" workbookViewId="0"/>
  </sheetViews>
  <sheetFormatPr defaultColWidth="8.85546875" defaultRowHeight="15" x14ac:dyDescent="0.25"/>
  <cols>
    <col min="1" max="1" width="16" style="441" customWidth="1"/>
    <col min="2" max="2" width="27" style="441" bestFit="1" customWidth="1"/>
    <col min="3" max="4" width="27" style="441" customWidth="1"/>
    <col min="5" max="5" width="18.7109375" style="441" bestFit="1" customWidth="1"/>
    <col min="6" max="6" width="12.42578125" style="441" customWidth="1"/>
    <col min="7" max="16384" width="8.85546875" style="441"/>
  </cols>
  <sheetData>
    <row r="1" spans="1:7" x14ac:dyDescent="0.25">
      <c r="A1" s="441" t="s">
        <v>568</v>
      </c>
    </row>
    <row r="2" spans="1:7" x14ac:dyDescent="0.25">
      <c r="A2" s="441" t="s">
        <v>346</v>
      </c>
    </row>
    <row r="3" spans="1:7" x14ac:dyDescent="0.25">
      <c r="A3" s="366"/>
      <c r="B3" s="366"/>
      <c r="C3" s="366"/>
      <c r="D3" s="366"/>
      <c r="E3" s="366"/>
      <c r="F3" s="366"/>
    </row>
    <row r="4" spans="1:7" x14ac:dyDescent="0.25">
      <c r="A4" s="504" t="s">
        <v>33</v>
      </c>
      <c r="B4" s="492" t="s">
        <v>370</v>
      </c>
      <c r="C4" s="492"/>
      <c r="D4" s="492"/>
      <c r="E4" s="492"/>
      <c r="F4" s="570" t="s">
        <v>0</v>
      </c>
      <c r="G4" s="6"/>
    </row>
    <row r="5" spans="1:7" x14ac:dyDescent="0.25">
      <c r="A5" s="532"/>
      <c r="B5" s="518" t="s">
        <v>309</v>
      </c>
      <c r="C5" s="518"/>
      <c r="D5" s="504" t="s">
        <v>308</v>
      </c>
      <c r="E5" s="504" t="s">
        <v>307</v>
      </c>
      <c r="F5" s="571"/>
    </row>
    <row r="6" spans="1:7" x14ac:dyDescent="0.25">
      <c r="A6" s="505"/>
      <c r="B6" s="382" t="s">
        <v>306</v>
      </c>
      <c r="C6" s="382" t="s">
        <v>305</v>
      </c>
      <c r="D6" s="505"/>
      <c r="E6" s="505"/>
      <c r="F6" s="572"/>
    </row>
    <row r="7" spans="1:7" x14ac:dyDescent="0.25">
      <c r="F7" s="337"/>
    </row>
    <row r="8" spans="1:7" x14ac:dyDescent="0.25">
      <c r="A8" s="441">
        <v>2013</v>
      </c>
      <c r="B8" s="337">
        <v>21489.62</v>
      </c>
      <c r="C8" s="337">
        <v>24187.99</v>
      </c>
      <c r="D8" s="337">
        <v>22210</v>
      </c>
      <c r="E8" s="337">
        <v>100712</v>
      </c>
      <c r="F8" s="337">
        <v>30662</v>
      </c>
    </row>
    <row r="9" spans="1:7" x14ac:dyDescent="0.25">
      <c r="A9" s="441">
        <v>2014</v>
      </c>
      <c r="B9" s="337">
        <v>17652.900000000001</v>
      </c>
      <c r="C9" s="337">
        <v>19973.349999999999</v>
      </c>
      <c r="D9" s="337">
        <v>18255</v>
      </c>
      <c r="E9" s="337">
        <v>82674</v>
      </c>
      <c r="F9" s="337">
        <v>24265</v>
      </c>
    </row>
    <row r="10" spans="1:7" x14ac:dyDescent="0.25">
      <c r="A10" s="441">
        <v>2015</v>
      </c>
      <c r="B10" s="337">
        <v>16604.66</v>
      </c>
      <c r="C10" s="337">
        <v>17878.189999999999</v>
      </c>
      <c r="D10" s="337">
        <v>16956</v>
      </c>
      <c r="E10" s="337">
        <v>71506</v>
      </c>
      <c r="F10" s="337">
        <v>21532</v>
      </c>
    </row>
    <row r="11" spans="1:7" x14ac:dyDescent="0.25">
      <c r="A11" s="342">
        <v>2016</v>
      </c>
      <c r="B11" s="166">
        <v>16299.56</v>
      </c>
      <c r="C11" s="166">
        <v>16812.13</v>
      </c>
      <c r="D11" s="166">
        <v>16449.5</v>
      </c>
      <c r="E11" s="166">
        <v>64069</v>
      </c>
      <c r="F11" s="166">
        <v>20130.32</v>
      </c>
    </row>
    <row r="12" spans="1:7" x14ac:dyDescent="0.25">
      <c r="A12" s="441">
        <v>2017</v>
      </c>
      <c r="B12" s="166">
        <v>14953.62</v>
      </c>
      <c r="C12" s="166">
        <v>16538.98</v>
      </c>
      <c r="D12" s="337">
        <v>15456</v>
      </c>
      <c r="E12" s="337">
        <v>65357</v>
      </c>
      <c r="F12" s="337">
        <v>19329</v>
      </c>
    </row>
    <row r="13" spans="1:7" x14ac:dyDescent="0.25">
      <c r="A13" s="367">
        <v>2018</v>
      </c>
      <c r="B13" s="166">
        <v>13939.9</v>
      </c>
      <c r="C13" s="166">
        <v>14118.61</v>
      </c>
      <c r="D13" s="337">
        <v>13990</v>
      </c>
      <c r="E13" s="337">
        <v>60879</v>
      </c>
      <c r="F13" s="337">
        <v>17069</v>
      </c>
    </row>
    <row r="14" spans="1:7" x14ac:dyDescent="0.25">
      <c r="A14" s="345">
        <v>2019</v>
      </c>
      <c r="B14" s="166">
        <v>14376.54</v>
      </c>
      <c r="C14" s="166">
        <v>13267.86</v>
      </c>
      <c r="D14" s="337">
        <v>14063.39</v>
      </c>
      <c r="E14" s="337">
        <v>50656.25</v>
      </c>
      <c r="F14" s="337">
        <v>16269.24</v>
      </c>
    </row>
    <row r="15" spans="1:7" ht="10.5" customHeight="1" x14ac:dyDescent="0.25"/>
    <row r="16" spans="1:7" x14ac:dyDescent="0.25">
      <c r="A16" s="367" t="s">
        <v>88</v>
      </c>
      <c r="B16" s="375">
        <f>(B14-B13)/B13*100</f>
        <v>3.1323036750622402</v>
      </c>
      <c r="C16" s="375">
        <f>(C14-C13)/C13*100</f>
        <v>-6.0257348280036069</v>
      </c>
      <c r="D16" s="375">
        <f>(D14-D13)/D13*100</f>
        <v>0.52458899213723675</v>
      </c>
      <c r="E16" s="375">
        <f>(E14-E13)/E13*100</f>
        <v>-16.791915110300764</v>
      </c>
      <c r="F16" s="375">
        <f>(F14-F13)/F13*100</f>
        <v>-4.6854531607006864</v>
      </c>
    </row>
    <row r="17" spans="1:6" x14ac:dyDescent="0.25">
      <c r="A17" s="367" t="s">
        <v>89</v>
      </c>
      <c r="B17" s="375">
        <f>(B14-B8)/B8*100</f>
        <v>-33.100073430800535</v>
      </c>
      <c r="C17" s="375">
        <f>(C14-C8)/C8*100</f>
        <v>-45.146909685343843</v>
      </c>
      <c r="D17" s="375">
        <f>(D14-D8)/D8*100</f>
        <v>-36.679918955425492</v>
      </c>
      <c r="E17" s="375">
        <f>(E14-E8)/E8*100</f>
        <v>-49.70187266661371</v>
      </c>
      <c r="F17" s="375">
        <f>(F14-F8)/F8*100</f>
        <v>-46.940056095492793</v>
      </c>
    </row>
    <row r="18" spans="1:6" ht="9.75" customHeight="1" x14ac:dyDescent="0.25">
      <c r="A18" s="366"/>
      <c r="B18" s="366"/>
      <c r="C18" s="366"/>
      <c r="D18" s="366"/>
      <c r="E18" s="366"/>
      <c r="F18" s="366"/>
    </row>
    <row r="20" spans="1:6" x14ac:dyDescent="0.25">
      <c r="A20" s="441" t="s">
        <v>369</v>
      </c>
    </row>
  </sheetData>
  <mergeCells count="6">
    <mergeCell ref="A4:A6"/>
    <mergeCell ref="B4:E4"/>
    <mergeCell ref="E5:E6"/>
    <mergeCell ref="F4:F6"/>
    <mergeCell ref="B5:C5"/>
    <mergeCell ref="D5:D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R18"/>
  <sheetViews>
    <sheetView zoomScale="118" zoomScaleNormal="118" workbookViewId="0"/>
  </sheetViews>
  <sheetFormatPr defaultColWidth="8.85546875" defaultRowHeight="15" x14ac:dyDescent="0.25"/>
  <cols>
    <col min="1" max="1" width="15.140625" style="441" customWidth="1"/>
    <col min="2" max="2" width="35.42578125" style="441" bestFit="1" customWidth="1"/>
    <col min="3" max="3" width="30.7109375" style="441" bestFit="1" customWidth="1"/>
    <col min="4" max="4" width="18.7109375" style="441" customWidth="1"/>
    <col min="5" max="16384" width="8.85546875" style="441"/>
  </cols>
  <sheetData>
    <row r="1" spans="1:5" x14ac:dyDescent="0.25">
      <c r="A1" s="441" t="s">
        <v>569</v>
      </c>
    </row>
    <row r="2" spans="1:5" x14ac:dyDescent="0.25">
      <c r="A2" s="441" t="s">
        <v>346</v>
      </c>
    </row>
    <row r="3" spans="1:5" x14ac:dyDescent="0.25">
      <c r="A3" s="366"/>
      <c r="B3" s="366"/>
      <c r="C3" s="366"/>
      <c r="D3" s="366"/>
      <c r="E3" s="366"/>
    </row>
    <row r="4" spans="1:5" x14ac:dyDescent="0.25">
      <c r="A4" s="504" t="s">
        <v>33</v>
      </c>
      <c r="B4" s="492" t="s">
        <v>370</v>
      </c>
      <c r="C4" s="492"/>
      <c r="D4" s="492"/>
      <c r="E4" s="492"/>
    </row>
    <row r="5" spans="1:5" x14ac:dyDescent="0.25">
      <c r="A5" s="532"/>
      <c r="B5" s="492" t="s">
        <v>366</v>
      </c>
      <c r="C5" s="492"/>
      <c r="D5" s="492"/>
      <c r="E5" s="492"/>
    </row>
    <row r="6" spans="1:5" x14ac:dyDescent="0.25">
      <c r="A6" s="505"/>
      <c r="B6" s="366" t="s">
        <v>364</v>
      </c>
      <c r="C6" s="366" t="s">
        <v>363</v>
      </c>
      <c r="D6" s="438" t="s">
        <v>634</v>
      </c>
      <c r="E6" s="366" t="s">
        <v>0</v>
      </c>
    </row>
    <row r="7" spans="1:5" x14ac:dyDescent="0.25">
      <c r="E7" s="337"/>
    </row>
    <row r="8" spans="1:5" x14ac:dyDescent="0.25">
      <c r="A8" s="441">
        <v>2013</v>
      </c>
      <c r="B8" s="337">
        <v>5403</v>
      </c>
      <c r="C8" s="337">
        <v>34622</v>
      </c>
      <c r="D8" s="337">
        <v>103268</v>
      </c>
      <c r="E8" s="337">
        <v>30662</v>
      </c>
    </row>
    <row r="9" spans="1:5" x14ac:dyDescent="0.25">
      <c r="A9" s="441">
        <v>2014</v>
      </c>
      <c r="B9" s="337">
        <v>5525</v>
      </c>
      <c r="C9" s="337">
        <v>28307</v>
      </c>
      <c r="D9" s="337">
        <v>83684</v>
      </c>
      <c r="E9" s="337">
        <v>24265</v>
      </c>
    </row>
    <row r="10" spans="1:5" x14ac:dyDescent="0.25">
      <c r="A10" s="441">
        <v>2015</v>
      </c>
      <c r="B10" s="337">
        <v>5350</v>
      </c>
      <c r="C10" s="337">
        <v>25581</v>
      </c>
      <c r="D10" s="337">
        <v>70760</v>
      </c>
      <c r="E10" s="337">
        <v>21532</v>
      </c>
    </row>
    <row r="11" spans="1:5" x14ac:dyDescent="0.25">
      <c r="A11" s="441">
        <v>2016</v>
      </c>
      <c r="B11" s="337">
        <v>5361</v>
      </c>
      <c r="C11" s="337">
        <v>34791</v>
      </c>
      <c r="D11" s="337">
        <v>65362</v>
      </c>
      <c r="E11" s="337">
        <v>26926</v>
      </c>
    </row>
    <row r="12" spans="1:5" ht="15" customHeight="1" x14ac:dyDescent="0.25">
      <c r="A12" s="441">
        <v>2017</v>
      </c>
      <c r="B12" s="337">
        <v>4829</v>
      </c>
      <c r="C12" s="337">
        <v>23050</v>
      </c>
      <c r="D12" s="337">
        <v>67136</v>
      </c>
      <c r="E12" s="337">
        <v>19329</v>
      </c>
    </row>
    <row r="13" spans="1:5" x14ac:dyDescent="0.25">
      <c r="A13" s="367">
        <v>2018</v>
      </c>
      <c r="B13" s="337">
        <v>4505</v>
      </c>
      <c r="C13" s="337">
        <v>19962</v>
      </c>
      <c r="D13" s="337">
        <v>56998</v>
      </c>
      <c r="E13" s="337">
        <v>17069</v>
      </c>
    </row>
    <row r="14" spans="1:5" x14ac:dyDescent="0.25">
      <c r="A14" s="345">
        <v>2019</v>
      </c>
      <c r="B14" s="337">
        <v>4479</v>
      </c>
      <c r="C14" s="337">
        <v>18654</v>
      </c>
      <c r="D14" s="337">
        <v>57018</v>
      </c>
      <c r="E14" s="337">
        <v>16269.24</v>
      </c>
    </row>
    <row r="16" spans="1:5" x14ac:dyDescent="0.25">
      <c r="A16" s="367" t="s">
        <v>88</v>
      </c>
      <c r="B16" s="375">
        <f>(B14-B13)/B13*100</f>
        <v>-0.57713651498335183</v>
      </c>
      <c r="C16" s="375">
        <f>(C14-C13)/C13*100</f>
        <v>-6.5524496543432527</v>
      </c>
      <c r="D16" s="375">
        <f>(D14-D13)/D13*100</f>
        <v>3.5088950489490858E-2</v>
      </c>
      <c r="E16" s="375">
        <f>(E14-E13)/E13*100</f>
        <v>-4.6854531607006864</v>
      </c>
    </row>
    <row r="17" spans="1:18" s="367" customFormat="1" x14ac:dyDescent="0.25">
      <c r="A17" s="367" t="s">
        <v>89</v>
      </c>
      <c r="B17" s="355">
        <f>(B14-B8)/B8*100</f>
        <v>-17.101610216546362</v>
      </c>
      <c r="C17" s="355">
        <f>(C14-C8)/C8*100</f>
        <v>-46.120963549188374</v>
      </c>
      <c r="D17" s="355">
        <f>(D14-D8)/D8*100</f>
        <v>-44.786381066738976</v>
      </c>
      <c r="E17" s="355">
        <f>(E14-E8)/E8*100</f>
        <v>-46.940056095492793</v>
      </c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</row>
    <row r="18" spans="1:18" ht="6.75" customHeight="1" x14ac:dyDescent="0.25">
      <c r="A18" s="366"/>
      <c r="B18" s="366"/>
      <c r="C18" s="366"/>
      <c r="D18" s="366"/>
      <c r="E18" s="366"/>
    </row>
  </sheetData>
  <mergeCells count="3">
    <mergeCell ref="B5:E5"/>
    <mergeCell ref="B4:E4"/>
    <mergeCell ref="A4:A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zoomScaleNormal="100" workbookViewId="0">
      <selection activeCell="N9" sqref="N9"/>
    </sheetView>
  </sheetViews>
  <sheetFormatPr defaultColWidth="11.42578125" defaultRowHeight="15" x14ac:dyDescent="0.25"/>
  <cols>
    <col min="1" max="1" width="18.42578125" style="27" customWidth="1"/>
    <col min="2" max="2" width="1" style="27" customWidth="1"/>
    <col min="3" max="3" width="11.42578125" style="27" customWidth="1"/>
    <col min="4" max="4" width="1.28515625" style="27" customWidth="1"/>
    <col min="5" max="5" width="12.140625" style="27" customWidth="1"/>
    <col min="6" max="6" width="1.28515625" style="27" customWidth="1"/>
    <col min="7" max="7" width="14.42578125" style="27" customWidth="1"/>
    <col min="8" max="8" width="1.28515625" style="27" customWidth="1"/>
    <col min="9" max="9" width="13" style="27" customWidth="1"/>
    <col min="10" max="16384" width="11.42578125" style="27"/>
  </cols>
  <sheetData>
    <row r="1" spans="1:10" x14ac:dyDescent="0.25">
      <c r="A1" s="63" t="s">
        <v>520</v>
      </c>
      <c r="D1" s="63"/>
    </row>
    <row r="2" spans="1:10" x14ac:dyDescent="0.25">
      <c r="A2" s="11" t="s">
        <v>78</v>
      </c>
      <c r="C2" s="23"/>
      <c r="D2" s="23"/>
    </row>
    <row r="3" spans="1:10" x14ac:dyDescent="0.25">
      <c r="C3" s="2"/>
      <c r="D3" s="2"/>
      <c r="E3" s="2"/>
      <c r="F3" s="2"/>
      <c r="G3" s="2"/>
      <c r="H3" s="2"/>
      <c r="I3" s="2"/>
    </row>
    <row r="4" spans="1:10" x14ac:dyDescent="0.25">
      <c r="A4" s="490" t="s">
        <v>33</v>
      </c>
      <c r="B4" s="61"/>
      <c r="C4" s="507" t="s">
        <v>32</v>
      </c>
      <c r="D4" s="507"/>
      <c r="E4" s="507"/>
      <c r="F4" s="507"/>
      <c r="G4" s="507"/>
      <c r="H4" s="507"/>
      <c r="I4" s="507"/>
    </row>
    <row r="5" spans="1:10" ht="15" customHeight="1" x14ac:dyDescent="0.25">
      <c r="A5" s="495"/>
      <c r="B5" s="62"/>
      <c r="C5" s="506" t="s">
        <v>36</v>
      </c>
      <c r="D5" s="506"/>
      <c r="E5" s="506"/>
      <c r="F5" s="506"/>
      <c r="G5" s="506"/>
      <c r="H5" s="61"/>
      <c r="I5" s="490" t="s">
        <v>0</v>
      </c>
    </row>
    <row r="6" spans="1:10" ht="15" customHeight="1" x14ac:dyDescent="0.25">
      <c r="A6" s="495"/>
      <c r="B6" s="62"/>
      <c r="C6" s="504" t="s">
        <v>44</v>
      </c>
      <c r="D6" s="62"/>
      <c r="E6" s="504" t="s">
        <v>35</v>
      </c>
      <c r="F6" s="62"/>
      <c r="G6" s="504" t="s">
        <v>34</v>
      </c>
      <c r="H6" s="62"/>
      <c r="I6" s="495"/>
    </row>
    <row r="7" spans="1:10" x14ac:dyDescent="0.25">
      <c r="A7" s="491"/>
      <c r="B7" s="1"/>
      <c r="C7" s="505"/>
      <c r="D7" s="1"/>
      <c r="E7" s="505"/>
      <c r="F7" s="1"/>
      <c r="G7" s="505"/>
      <c r="H7" s="1"/>
      <c r="I7" s="491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</row>
    <row r="9" spans="1:10" x14ac:dyDescent="0.25">
      <c r="A9" s="7">
        <v>2013</v>
      </c>
      <c r="B9" s="7"/>
      <c r="C9" s="25">
        <v>59.350418781810987</v>
      </c>
      <c r="D9" s="25"/>
      <c r="E9" s="25">
        <v>34.636591940881019</v>
      </c>
      <c r="F9" s="25"/>
      <c r="G9" s="25">
        <v>6.0129892773079936</v>
      </c>
      <c r="H9" s="25"/>
      <c r="I9" s="25">
        <v>100</v>
      </c>
    </row>
    <row r="10" spans="1:10" x14ac:dyDescent="0.25">
      <c r="A10" s="27">
        <v>2014</v>
      </c>
      <c r="C10" s="25">
        <v>61.138748352881848</v>
      </c>
      <c r="D10" s="25">
        <v>0</v>
      </c>
      <c r="E10" s="25">
        <v>33.123261375282652</v>
      </c>
      <c r="F10" s="25">
        <v>0</v>
      </c>
      <c r="G10" s="25">
        <v>5.7379902718354998</v>
      </c>
      <c r="H10" s="25">
        <v>0</v>
      </c>
      <c r="I10" s="4">
        <v>100</v>
      </c>
    </row>
    <row r="11" spans="1:10" x14ac:dyDescent="0.25">
      <c r="A11" s="27">
        <v>2015</v>
      </c>
      <c r="C11" s="25">
        <v>64.717955013717926</v>
      </c>
      <c r="D11" s="25">
        <v>0</v>
      </c>
      <c r="E11" s="25">
        <v>29.950732868596074</v>
      </c>
      <c r="F11" s="25">
        <v>0</v>
      </c>
      <c r="G11" s="25">
        <v>5.331312117685993</v>
      </c>
      <c r="H11" s="25">
        <v>0</v>
      </c>
      <c r="I11" s="25">
        <v>100</v>
      </c>
    </row>
    <row r="12" spans="1:10" x14ac:dyDescent="0.25">
      <c r="A12" s="27">
        <v>2016</v>
      </c>
      <c r="C12" s="25">
        <v>66.603532008075305</v>
      </c>
      <c r="D12" s="4">
        <v>0</v>
      </c>
      <c r="E12" s="25">
        <v>28.670941361691511</v>
      </c>
      <c r="F12" s="4">
        <v>0</v>
      </c>
      <c r="G12" s="25">
        <v>4.7255266302331824</v>
      </c>
      <c r="H12" s="25">
        <v>0</v>
      </c>
      <c r="I12" s="25">
        <v>100</v>
      </c>
    </row>
    <row r="13" spans="1:10" x14ac:dyDescent="0.25">
      <c r="A13" s="27">
        <v>2017</v>
      </c>
      <c r="C13" s="25">
        <v>68.259688737941332</v>
      </c>
      <c r="D13" s="4">
        <v>0</v>
      </c>
      <c r="E13" s="25">
        <v>27.5059632613129</v>
      </c>
      <c r="F13" s="4">
        <v>0</v>
      </c>
      <c r="G13" s="25">
        <v>4.2343480007457686</v>
      </c>
      <c r="H13" s="25">
        <v>0</v>
      </c>
      <c r="I13" s="25">
        <v>100</v>
      </c>
    </row>
    <row r="14" spans="1:10" x14ac:dyDescent="0.25">
      <c r="A14" s="12">
        <v>2018</v>
      </c>
      <c r="B14" s="12"/>
      <c r="C14" s="69">
        <v>70.576384538654452</v>
      </c>
      <c r="D14" s="69">
        <v>0</v>
      </c>
      <c r="E14" s="69">
        <v>25.949636471977456</v>
      </c>
      <c r="F14" s="69">
        <v>0</v>
      </c>
      <c r="G14" s="69">
        <v>3.4739789893680881</v>
      </c>
      <c r="H14" s="69">
        <v>0</v>
      </c>
      <c r="I14" s="69">
        <v>100</v>
      </c>
      <c r="J14" s="7"/>
    </row>
    <row r="15" spans="1:10" s="125" customFormat="1" x14ac:dyDescent="0.25">
      <c r="A15" s="12">
        <v>2019</v>
      </c>
      <c r="B15" s="12"/>
      <c r="C15" s="69">
        <f>'Tav5'!C15/'Tav5'!$I$15*100</f>
        <v>72.733568706079495</v>
      </c>
      <c r="D15" s="69">
        <f>'Tav5'!D15/'Tav5'!$I$15*100</f>
        <v>0</v>
      </c>
      <c r="E15" s="69">
        <f>'Tav5'!E15/'Tav5'!$I$15*100</f>
        <v>25.402095108024469</v>
      </c>
      <c r="F15" s="69">
        <f>'Tav5'!F15/'Tav5'!$I$15*100</f>
        <v>0</v>
      </c>
      <c r="G15" s="69">
        <f>'Tav5'!G15/'Tav5'!$I$15*100</f>
        <v>1.864336185896039</v>
      </c>
      <c r="H15" s="69">
        <f>'Tav5'!H15/'Tav5'!$I$15*100</f>
        <v>0</v>
      </c>
      <c r="I15" s="69">
        <f>'Tav5'!I15/'Tav5'!$I$15*100</f>
        <v>100</v>
      </c>
      <c r="J15" s="7"/>
    </row>
    <row r="16" spans="1:10" ht="7.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9:9" x14ac:dyDescent="0.25">
      <c r="I17" s="3"/>
    </row>
  </sheetData>
  <mergeCells count="7">
    <mergeCell ref="A4:A7"/>
    <mergeCell ref="C4:I4"/>
    <mergeCell ref="C5:G5"/>
    <mergeCell ref="C6:C7"/>
    <mergeCell ref="E6:E7"/>
    <mergeCell ref="G6:G7"/>
    <mergeCell ref="I5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74"/>
  <sheetViews>
    <sheetView zoomScale="98" zoomScaleNormal="98" workbookViewId="0"/>
  </sheetViews>
  <sheetFormatPr defaultColWidth="11.42578125" defaultRowHeight="15" x14ac:dyDescent="0.25"/>
  <cols>
    <col min="1" max="1" width="31.42578125" customWidth="1"/>
    <col min="2" max="2" width="0.85546875" customWidth="1"/>
    <col min="3" max="3" width="17.7109375" customWidth="1"/>
    <col min="4" max="4" width="14.7109375" bestFit="1" customWidth="1"/>
    <col min="5" max="5" width="15.85546875" bestFit="1" customWidth="1"/>
    <col min="7" max="7" width="0.85546875" customWidth="1"/>
    <col min="8" max="8" width="17.85546875" bestFit="1" customWidth="1"/>
    <col min="9" max="9" width="14.7109375" bestFit="1" customWidth="1"/>
    <col min="10" max="10" width="15.85546875" bestFit="1" customWidth="1"/>
    <col min="11" max="11" width="11.42578125" customWidth="1"/>
    <col min="12" max="12" width="0.85546875" customWidth="1"/>
    <col min="13" max="13" width="17.85546875" bestFit="1" customWidth="1"/>
    <col min="14" max="14" width="14.7109375" bestFit="1" customWidth="1"/>
    <col min="15" max="15" width="15.85546875" bestFit="1" customWidth="1"/>
    <col min="16" max="16" width="9" bestFit="1" customWidth="1"/>
    <col min="17" max="17" width="0.85546875" customWidth="1"/>
    <col min="18" max="18" width="17.85546875" bestFit="1" customWidth="1"/>
    <col min="19" max="19" width="14.7109375" bestFit="1" customWidth="1"/>
    <col min="20" max="20" width="15.85546875" bestFit="1" customWidth="1"/>
    <col min="21" max="21" width="9" bestFit="1" customWidth="1"/>
    <col min="22" max="22" width="0.85546875" customWidth="1"/>
    <col min="23" max="23" width="17.85546875" bestFit="1" customWidth="1"/>
    <col min="24" max="24" width="14.7109375" bestFit="1" customWidth="1"/>
    <col min="25" max="25" width="15.85546875" bestFit="1" customWidth="1"/>
    <col min="26" max="26" width="9" bestFit="1" customWidth="1"/>
    <col min="27" max="27" width="0.85546875" customWidth="1"/>
    <col min="28" max="28" width="17.85546875" bestFit="1" customWidth="1"/>
    <col min="29" max="29" width="14.7109375" bestFit="1" customWidth="1"/>
    <col min="30" max="30" width="15.85546875" bestFit="1" customWidth="1"/>
    <col min="31" max="31" width="9.42578125" bestFit="1" customWidth="1"/>
    <col min="32" max="32" width="0.85546875" style="125" customWidth="1"/>
    <col min="33" max="33" width="18.140625" style="125" customWidth="1"/>
    <col min="34" max="34" width="14.42578125" style="125" customWidth="1"/>
    <col min="35" max="35" width="15.85546875" style="125" customWidth="1"/>
    <col min="36" max="36" width="9.7109375" customWidth="1"/>
    <col min="37" max="37" width="0.85546875" style="125" customWidth="1"/>
    <col min="38" max="38" width="17.28515625" style="125" customWidth="1"/>
    <col min="39" max="39" width="14.7109375" style="125" customWidth="1"/>
    <col min="40" max="40" width="16.5703125" style="125" customWidth="1"/>
    <col min="41" max="41" width="7.7109375" style="125" customWidth="1"/>
    <col min="42" max="42" width="1" style="125" customWidth="1"/>
    <col min="43" max="43" width="17.7109375" customWidth="1"/>
    <col min="44" max="44" width="14.7109375" customWidth="1"/>
    <col min="45" max="45" width="15.5703125" customWidth="1"/>
    <col min="46" max="46" width="7.42578125" customWidth="1"/>
  </cols>
  <sheetData>
    <row r="1" spans="1:46" x14ac:dyDescent="0.25">
      <c r="A1" s="35" t="s">
        <v>521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46" x14ac:dyDescent="0.25">
      <c r="A2" s="11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4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x14ac:dyDescent="0.25">
      <c r="A4" s="504" t="s">
        <v>42</v>
      </c>
      <c r="B4" s="27"/>
      <c r="C4" s="493">
        <v>2013</v>
      </c>
      <c r="D4" s="493"/>
      <c r="E4" s="493"/>
      <c r="F4" s="493"/>
      <c r="G4" s="27"/>
      <c r="H4" s="493">
        <v>2014</v>
      </c>
      <c r="I4" s="493"/>
      <c r="J4" s="493"/>
      <c r="K4" s="493"/>
      <c r="M4" s="493">
        <v>2015</v>
      </c>
      <c r="N4" s="493"/>
      <c r="O4" s="493"/>
      <c r="P4" s="493"/>
      <c r="Q4" s="27"/>
      <c r="R4" s="493">
        <v>2016</v>
      </c>
      <c r="S4" s="493"/>
      <c r="T4" s="493"/>
      <c r="U4" s="493"/>
      <c r="V4" s="27"/>
      <c r="W4" s="493">
        <v>2017</v>
      </c>
      <c r="X4" s="493"/>
      <c r="Y4" s="493"/>
      <c r="Z4" s="493"/>
      <c r="AA4" s="27"/>
      <c r="AB4" s="493">
        <v>2018</v>
      </c>
      <c r="AC4" s="493"/>
      <c r="AD4" s="493"/>
      <c r="AE4" s="493"/>
      <c r="AF4" s="112"/>
      <c r="AG4" s="493">
        <v>2019</v>
      </c>
      <c r="AH4" s="493"/>
      <c r="AI4" s="493"/>
      <c r="AJ4" s="493"/>
      <c r="AK4" s="112"/>
      <c r="AL4" s="508" t="s">
        <v>76</v>
      </c>
      <c r="AM4" s="508"/>
      <c r="AN4" s="508"/>
      <c r="AO4" s="508"/>
      <c r="AP4" s="432"/>
      <c r="AQ4" s="508" t="s">
        <v>75</v>
      </c>
      <c r="AR4" s="508"/>
      <c r="AS4" s="508"/>
      <c r="AT4" s="508"/>
    </row>
    <row r="5" spans="1:46" x14ac:dyDescent="0.25">
      <c r="A5" s="505"/>
      <c r="B5" s="1"/>
      <c r="C5" s="14" t="s">
        <v>47</v>
      </c>
      <c r="D5" s="14" t="s">
        <v>46</v>
      </c>
      <c r="E5" s="14" t="s">
        <v>49</v>
      </c>
      <c r="F5" s="1" t="s">
        <v>0</v>
      </c>
      <c r="G5" s="1"/>
      <c r="H5" s="14" t="s">
        <v>47</v>
      </c>
      <c r="I5" s="14" t="s">
        <v>46</v>
      </c>
      <c r="J5" s="14" t="s">
        <v>49</v>
      </c>
      <c r="K5" s="1" t="s">
        <v>0</v>
      </c>
      <c r="L5" s="1"/>
      <c r="M5" s="14" t="s">
        <v>47</v>
      </c>
      <c r="N5" s="14" t="s">
        <v>46</v>
      </c>
      <c r="O5" s="14" t="s">
        <v>49</v>
      </c>
      <c r="P5" s="1" t="s">
        <v>0</v>
      </c>
      <c r="Q5" s="1"/>
      <c r="R5" s="14" t="s">
        <v>47</v>
      </c>
      <c r="S5" s="14" t="s">
        <v>46</v>
      </c>
      <c r="T5" s="14" t="s">
        <v>49</v>
      </c>
      <c r="U5" s="1" t="s">
        <v>0</v>
      </c>
      <c r="V5" s="1"/>
      <c r="W5" s="14" t="s">
        <v>47</v>
      </c>
      <c r="X5" s="14" t="s">
        <v>46</v>
      </c>
      <c r="Y5" s="14" t="s">
        <v>49</v>
      </c>
      <c r="Z5" s="1" t="s">
        <v>0</v>
      </c>
      <c r="AA5" s="1"/>
      <c r="AB5" s="14" t="s">
        <v>47</v>
      </c>
      <c r="AC5" s="14" t="s">
        <v>46</v>
      </c>
      <c r="AD5" s="14" t="s">
        <v>49</v>
      </c>
      <c r="AE5" s="1" t="s">
        <v>0</v>
      </c>
      <c r="AF5" s="1"/>
      <c r="AG5" s="14" t="s">
        <v>47</v>
      </c>
      <c r="AH5" s="14" t="s">
        <v>46</v>
      </c>
      <c r="AI5" s="14" t="s">
        <v>49</v>
      </c>
      <c r="AJ5" s="1" t="s">
        <v>0</v>
      </c>
      <c r="AK5" s="1"/>
      <c r="AL5" s="456" t="s">
        <v>47</v>
      </c>
      <c r="AM5" s="456" t="s">
        <v>46</v>
      </c>
      <c r="AN5" s="456" t="s">
        <v>49</v>
      </c>
      <c r="AO5" s="457" t="s">
        <v>0</v>
      </c>
      <c r="AP5" s="457"/>
      <c r="AQ5" s="456" t="s">
        <v>47</v>
      </c>
      <c r="AR5" s="456" t="s">
        <v>46</v>
      </c>
      <c r="AS5" s="456" t="s">
        <v>49</v>
      </c>
      <c r="AT5" s="457" t="s">
        <v>0</v>
      </c>
    </row>
    <row r="6" spans="1:46" s="277" customFormat="1" x14ac:dyDescent="0.25">
      <c r="A6" s="119"/>
      <c r="B6" s="2"/>
      <c r="C6" s="12"/>
      <c r="D6" s="12"/>
      <c r="E6" s="12"/>
      <c r="F6" s="2"/>
      <c r="G6" s="2"/>
      <c r="H6" s="12"/>
      <c r="I6" s="12"/>
      <c r="J6" s="12"/>
      <c r="K6" s="2"/>
      <c r="L6" s="2"/>
      <c r="M6" s="12"/>
      <c r="N6" s="12"/>
      <c r="O6" s="12"/>
      <c r="P6" s="2"/>
      <c r="Q6" s="2"/>
      <c r="R6" s="12"/>
      <c r="S6" s="12"/>
      <c r="T6" s="12"/>
      <c r="U6" s="2"/>
      <c r="V6" s="2"/>
      <c r="W6" s="12"/>
      <c r="X6" s="12"/>
      <c r="Y6" s="12"/>
      <c r="Z6" s="2"/>
      <c r="AA6" s="2"/>
      <c r="AB6" s="12"/>
      <c r="AC6" s="12"/>
      <c r="AD6" s="12"/>
      <c r="AE6" s="2"/>
      <c r="AF6" s="2"/>
      <c r="AG6" s="12"/>
      <c r="AH6" s="12"/>
      <c r="AI6" s="12"/>
      <c r="AJ6" s="2"/>
      <c r="AK6" s="2"/>
      <c r="AL6" s="12"/>
      <c r="AM6" s="12"/>
      <c r="AN6" s="12"/>
      <c r="AO6" s="2"/>
      <c r="AP6" s="2"/>
      <c r="AQ6" s="12"/>
      <c r="AR6" s="12"/>
      <c r="AS6" s="12"/>
      <c r="AT6" s="2"/>
    </row>
    <row r="7" spans="1:46" x14ac:dyDescent="0.25">
      <c r="A7" s="27" t="s">
        <v>37</v>
      </c>
      <c r="B7" s="27"/>
      <c r="C7" s="41">
        <v>14754</v>
      </c>
      <c r="D7" s="41">
        <v>33653</v>
      </c>
      <c r="E7" s="41">
        <v>3148</v>
      </c>
      <c r="F7" s="41">
        <f t="shared" ref="F7:F35" si="0">C7+D7+E7</f>
        <v>51555</v>
      </c>
      <c r="G7" s="10"/>
      <c r="H7" s="41">
        <v>13175</v>
      </c>
      <c r="I7" s="41">
        <v>26243</v>
      </c>
      <c r="J7" s="41">
        <v>2235</v>
      </c>
      <c r="K7" s="3">
        <f t="shared" ref="K7:K35" si="1">H7+I7+J7</f>
        <v>41653</v>
      </c>
      <c r="M7" s="3">
        <v>8507</v>
      </c>
      <c r="N7" s="3">
        <v>23498</v>
      </c>
      <c r="O7" s="3">
        <v>1710</v>
      </c>
      <c r="P7" s="3">
        <f t="shared" ref="P7:P35" si="2">M7+N7+O7</f>
        <v>33715</v>
      </c>
      <c r="R7" s="10">
        <v>5182</v>
      </c>
      <c r="S7" s="10">
        <v>20687</v>
      </c>
      <c r="T7" s="10">
        <v>1092</v>
      </c>
      <c r="U7" s="10">
        <f t="shared" ref="U7:U35" si="3">R7+S7+T7</f>
        <v>26961</v>
      </c>
      <c r="W7" s="10">
        <v>4260</v>
      </c>
      <c r="X7" s="10">
        <v>17562</v>
      </c>
      <c r="Y7" s="10">
        <v>899</v>
      </c>
      <c r="Z7" s="10">
        <f t="shared" ref="Z7:Z34" si="4">W7+X7+Y7</f>
        <v>22721</v>
      </c>
      <c r="AA7" s="10"/>
      <c r="AB7" s="10">
        <v>3135</v>
      </c>
      <c r="AC7" s="10">
        <v>15874</v>
      </c>
      <c r="AD7" s="10">
        <v>776</v>
      </c>
      <c r="AE7" s="10">
        <f t="shared" ref="AE7:AE35" si="5">AB7+AC7+AD7</f>
        <v>19785</v>
      </c>
      <c r="AF7" s="10"/>
      <c r="AG7" s="10">
        <v>2656</v>
      </c>
      <c r="AH7" s="10">
        <v>15323</v>
      </c>
      <c r="AI7" s="10">
        <v>403</v>
      </c>
      <c r="AJ7" s="10">
        <f>AG7+AH7+AI7</f>
        <v>18382</v>
      </c>
      <c r="AL7" s="8">
        <f>(AG7-AB7)/AB7*100</f>
        <v>-15.279106858054226</v>
      </c>
      <c r="AM7" s="8">
        <f>(AH7-AC7)/AC7*100</f>
        <v>-3.4710847927428499</v>
      </c>
      <c r="AN7" s="8">
        <f>(AI7-AD7)/AD7*100</f>
        <v>-48.067010309278352</v>
      </c>
      <c r="AO7" s="8">
        <f>(AJ7-AE7)/AE7*100</f>
        <v>-7.0912307303512767</v>
      </c>
      <c r="AP7" s="8"/>
      <c r="AQ7" s="8">
        <f>(AG7-C7)/C7*100</f>
        <v>-81.998102209570291</v>
      </c>
      <c r="AR7" s="8">
        <f>(AH7-D7)/D7*100</f>
        <v>-54.467655186758975</v>
      </c>
      <c r="AS7" s="8">
        <f>(AI7-E7)/E7*100</f>
        <v>-87.198221092757308</v>
      </c>
      <c r="AT7" s="8">
        <f>(AJ7-F7)/F7*100</f>
        <v>-64.34487440597421</v>
      </c>
    </row>
    <row r="8" spans="1:46" x14ac:dyDescent="0.25">
      <c r="A8" s="277" t="s">
        <v>117</v>
      </c>
      <c r="C8" s="41">
        <v>474</v>
      </c>
      <c r="D8" s="41">
        <v>548</v>
      </c>
      <c r="E8" s="41">
        <v>25</v>
      </c>
      <c r="F8" s="41">
        <f t="shared" si="0"/>
        <v>1047</v>
      </c>
      <c r="G8" s="10"/>
      <c r="H8" s="41">
        <v>552</v>
      </c>
      <c r="I8" s="41">
        <v>581</v>
      </c>
      <c r="J8" s="41">
        <v>11</v>
      </c>
      <c r="K8" s="3">
        <f t="shared" si="1"/>
        <v>1144</v>
      </c>
      <c r="M8" s="3">
        <v>192</v>
      </c>
      <c r="N8" s="3">
        <v>429</v>
      </c>
      <c r="O8" s="3">
        <v>56</v>
      </c>
      <c r="P8" s="3">
        <f t="shared" si="2"/>
        <v>677</v>
      </c>
      <c r="R8" s="10">
        <v>149</v>
      </c>
      <c r="S8" s="10">
        <v>287</v>
      </c>
      <c r="T8" s="10">
        <v>36</v>
      </c>
      <c r="U8" s="10">
        <f t="shared" si="3"/>
        <v>472</v>
      </c>
      <c r="W8" s="10">
        <v>84</v>
      </c>
      <c r="X8" s="10">
        <v>303</v>
      </c>
      <c r="Y8" s="10">
        <v>15</v>
      </c>
      <c r="Z8" s="10">
        <f t="shared" si="4"/>
        <v>402</v>
      </c>
      <c r="AA8" s="10"/>
      <c r="AB8" s="10">
        <v>93</v>
      </c>
      <c r="AC8" s="10">
        <v>282</v>
      </c>
      <c r="AD8" s="10">
        <v>11</v>
      </c>
      <c r="AE8" s="10">
        <f t="shared" si="5"/>
        <v>386</v>
      </c>
      <c r="AF8" s="10"/>
      <c r="AG8" s="10">
        <v>56</v>
      </c>
      <c r="AH8" s="10">
        <v>331</v>
      </c>
      <c r="AI8" s="10">
        <v>5</v>
      </c>
      <c r="AJ8" s="10">
        <f t="shared" ref="AJ8:AJ35" si="6">AG8+AH8+AI8</f>
        <v>392</v>
      </c>
      <c r="AL8" s="8">
        <f t="shared" ref="AL8:AL35" si="7">(AG8-AB8)/AB8*100</f>
        <v>-39.784946236559136</v>
      </c>
      <c r="AM8" s="8">
        <f t="shared" ref="AM8:AM35" si="8">(AH8-AC8)/AC8*100</f>
        <v>17.375886524822697</v>
      </c>
      <c r="AN8" s="8">
        <f t="shared" ref="AN8:AN35" si="9">(AI8-AD8)/AD8*100</f>
        <v>-54.54545454545454</v>
      </c>
      <c r="AO8" s="8">
        <f t="shared" ref="AO8:AO35" si="10">(AJ8-AE8)/AE8*100</f>
        <v>1.5544041450777202</v>
      </c>
      <c r="AP8" s="8"/>
      <c r="AQ8" s="8">
        <f t="shared" ref="AQ8:AQ35" si="11">(AG8-C8)/C8*100</f>
        <v>-88.185654008438817</v>
      </c>
      <c r="AR8" s="8">
        <f t="shared" ref="AR8:AR35" si="12">(AH8-D8)/D8*100</f>
        <v>-39.598540145985403</v>
      </c>
      <c r="AS8" s="8">
        <f t="shared" ref="AS8:AS35" si="13">(AI8-E8)/E8*100</f>
        <v>-80</v>
      </c>
      <c r="AT8" s="8">
        <f t="shared" ref="AT8:AT35" si="14">(AJ8-F8)/F8*100</f>
        <v>-62.559694364851957</v>
      </c>
    </row>
    <row r="9" spans="1:46" x14ac:dyDescent="0.25">
      <c r="A9" s="27" t="s">
        <v>5</v>
      </c>
      <c r="C9" s="41">
        <v>4993</v>
      </c>
      <c r="D9" s="41">
        <v>11253</v>
      </c>
      <c r="E9" s="41">
        <v>510</v>
      </c>
      <c r="F9" s="41">
        <f t="shared" si="0"/>
        <v>16756</v>
      </c>
      <c r="G9" s="10"/>
      <c r="H9" s="41">
        <v>4140</v>
      </c>
      <c r="I9" s="41">
        <v>8769</v>
      </c>
      <c r="J9" s="41">
        <v>448</v>
      </c>
      <c r="K9" s="3">
        <f t="shared" si="1"/>
        <v>13357</v>
      </c>
      <c r="M9" s="3">
        <v>2837</v>
      </c>
      <c r="N9" s="3">
        <v>7432</v>
      </c>
      <c r="O9" s="3">
        <v>435</v>
      </c>
      <c r="P9" s="3">
        <f t="shared" si="2"/>
        <v>10704</v>
      </c>
      <c r="R9" s="10">
        <v>2422</v>
      </c>
      <c r="S9" s="10">
        <v>5925</v>
      </c>
      <c r="T9" s="10">
        <v>206</v>
      </c>
      <c r="U9" s="10">
        <f t="shared" si="3"/>
        <v>8553</v>
      </c>
      <c r="W9" s="10">
        <v>1767</v>
      </c>
      <c r="X9" s="10">
        <v>5185</v>
      </c>
      <c r="Y9" s="10">
        <v>131</v>
      </c>
      <c r="Z9" s="10">
        <f t="shared" si="4"/>
        <v>7083</v>
      </c>
      <c r="AA9" s="10"/>
      <c r="AB9" s="10">
        <v>1503</v>
      </c>
      <c r="AC9" s="10">
        <v>4923</v>
      </c>
      <c r="AD9" s="10">
        <v>112</v>
      </c>
      <c r="AE9" s="10">
        <f t="shared" si="5"/>
        <v>6538</v>
      </c>
      <c r="AF9" s="10"/>
      <c r="AG9" s="10">
        <v>1226</v>
      </c>
      <c r="AH9" s="10">
        <v>5542</v>
      </c>
      <c r="AI9" s="10">
        <v>50</v>
      </c>
      <c r="AJ9" s="10">
        <f t="shared" si="6"/>
        <v>6818</v>
      </c>
      <c r="AL9" s="8">
        <f t="shared" si="7"/>
        <v>-18.429807052561546</v>
      </c>
      <c r="AM9" s="8">
        <f t="shared" si="8"/>
        <v>12.573633963030673</v>
      </c>
      <c r="AN9" s="8">
        <f t="shared" si="9"/>
        <v>-55.357142857142861</v>
      </c>
      <c r="AO9" s="8">
        <f t="shared" si="10"/>
        <v>4.2826552462526761</v>
      </c>
      <c r="AP9" s="8"/>
      <c r="AQ9" s="8">
        <f t="shared" si="11"/>
        <v>-75.44562387342279</v>
      </c>
      <c r="AR9" s="8">
        <f t="shared" si="12"/>
        <v>-50.75091086821292</v>
      </c>
      <c r="AS9" s="8">
        <f t="shared" si="13"/>
        <v>-90.196078431372555</v>
      </c>
      <c r="AT9" s="8">
        <f t="shared" si="14"/>
        <v>-59.310097875387925</v>
      </c>
    </row>
    <row r="10" spans="1:46" x14ac:dyDescent="0.25">
      <c r="A10" s="27" t="s">
        <v>6</v>
      </c>
      <c r="C10" s="41">
        <v>57118</v>
      </c>
      <c r="D10" s="41">
        <v>110702</v>
      </c>
      <c r="E10" s="41">
        <v>10500</v>
      </c>
      <c r="F10" s="41">
        <f t="shared" si="0"/>
        <v>178320</v>
      </c>
      <c r="G10" s="10"/>
      <c r="H10" s="41">
        <v>43223</v>
      </c>
      <c r="I10" s="41">
        <v>88537</v>
      </c>
      <c r="J10" s="41">
        <v>10728</v>
      </c>
      <c r="K10" s="3">
        <f t="shared" si="1"/>
        <v>142488</v>
      </c>
      <c r="M10" s="3">
        <v>31711</v>
      </c>
      <c r="N10" s="3">
        <v>75855</v>
      </c>
      <c r="O10" s="3">
        <v>9700</v>
      </c>
      <c r="P10" s="3">
        <f t="shared" si="2"/>
        <v>117266</v>
      </c>
      <c r="R10" s="10">
        <v>24124</v>
      </c>
      <c r="S10" s="10">
        <v>60811</v>
      </c>
      <c r="T10" s="10">
        <v>7412</v>
      </c>
      <c r="U10" s="10">
        <f t="shared" si="3"/>
        <v>92347</v>
      </c>
      <c r="W10" s="10">
        <v>19635</v>
      </c>
      <c r="X10" s="10">
        <v>53470</v>
      </c>
      <c r="Y10" s="10">
        <v>5192</v>
      </c>
      <c r="Z10" s="10">
        <f t="shared" si="4"/>
        <v>78297</v>
      </c>
      <c r="AA10" s="10"/>
      <c r="AB10" s="10">
        <v>14553</v>
      </c>
      <c r="AC10" s="10">
        <v>49345</v>
      </c>
      <c r="AD10" s="10">
        <v>3419</v>
      </c>
      <c r="AE10" s="10">
        <f t="shared" si="5"/>
        <v>67317</v>
      </c>
      <c r="AF10" s="10"/>
      <c r="AG10" s="10">
        <v>14128</v>
      </c>
      <c r="AH10" s="10">
        <v>50063</v>
      </c>
      <c r="AI10" s="10">
        <v>1797</v>
      </c>
      <c r="AJ10" s="10">
        <f t="shared" si="6"/>
        <v>65988</v>
      </c>
      <c r="AL10" s="8">
        <f t="shared" si="7"/>
        <v>-2.9203600632172062</v>
      </c>
      <c r="AM10" s="8">
        <f t="shared" si="8"/>
        <v>1.4550613030702197</v>
      </c>
      <c r="AN10" s="8">
        <f t="shared" si="9"/>
        <v>-47.440772155601053</v>
      </c>
      <c r="AO10" s="8">
        <f t="shared" si="10"/>
        <v>-1.9742412763492134</v>
      </c>
      <c r="AP10" s="8"/>
      <c r="AQ10" s="8">
        <f t="shared" si="11"/>
        <v>-75.265240379565114</v>
      </c>
      <c r="AR10" s="8">
        <f t="shared" si="12"/>
        <v>-54.776788133909051</v>
      </c>
      <c r="AS10" s="8">
        <f t="shared" si="13"/>
        <v>-82.885714285714286</v>
      </c>
      <c r="AT10" s="8">
        <f t="shared" si="14"/>
        <v>-62.994616419919247</v>
      </c>
    </row>
    <row r="11" spans="1:46" x14ac:dyDescent="0.25">
      <c r="A11" s="277" t="s">
        <v>118</v>
      </c>
      <c r="C11" s="41">
        <v>1794</v>
      </c>
      <c r="D11" s="41">
        <v>2039</v>
      </c>
      <c r="E11" s="41">
        <v>139</v>
      </c>
      <c r="F11" s="41">
        <f t="shared" si="0"/>
        <v>3972</v>
      </c>
      <c r="G11" s="10"/>
      <c r="H11" s="41">
        <v>1182</v>
      </c>
      <c r="I11" s="41">
        <v>1843</v>
      </c>
      <c r="J11" s="41">
        <v>147</v>
      </c>
      <c r="K11" s="3">
        <f t="shared" si="1"/>
        <v>3172</v>
      </c>
      <c r="M11" s="3">
        <v>898</v>
      </c>
      <c r="N11" s="3">
        <v>1759</v>
      </c>
      <c r="O11" s="3">
        <v>125</v>
      </c>
      <c r="P11" s="3">
        <f t="shared" si="2"/>
        <v>2782</v>
      </c>
      <c r="R11" s="10">
        <v>641</v>
      </c>
      <c r="S11" s="10">
        <v>1652</v>
      </c>
      <c r="T11" s="10">
        <v>67</v>
      </c>
      <c r="U11" s="10">
        <f t="shared" si="3"/>
        <v>2360</v>
      </c>
      <c r="W11" s="10">
        <v>462</v>
      </c>
      <c r="X11" s="10">
        <v>1346</v>
      </c>
      <c r="Y11" s="10">
        <v>24</v>
      </c>
      <c r="Z11" s="10">
        <f t="shared" si="4"/>
        <v>1832</v>
      </c>
      <c r="AA11" s="10"/>
      <c r="AB11" s="10">
        <v>322</v>
      </c>
      <c r="AC11" s="10">
        <v>1166</v>
      </c>
      <c r="AD11" s="10">
        <v>23</v>
      </c>
      <c r="AE11" s="10">
        <f t="shared" si="5"/>
        <v>1511</v>
      </c>
      <c r="AF11" s="10"/>
      <c r="AG11" s="10">
        <v>263</v>
      </c>
      <c r="AH11" s="10">
        <v>1164</v>
      </c>
      <c r="AI11" s="10">
        <v>16</v>
      </c>
      <c r="AJ11" s="10">
        <f t="shared" si="6"/>
        <v>1443</v>
      </c>
      <c r="AL11" s="8">
        <f t="shared" si="7"/>
        <v>-18.322981366459629</v>
      </c>
      <c r="AM11" s="8">
        <f t="shared" si="8"/>
        <v>-0.17152658662092624</v>
      </c>
      <c r="AN11" s="8">
        <f t="shared" si="9"/>
        <v>-30.434782608695656</v>
      </c>
      <c r="AO11" s="8">
        <f t="shared" si="10"/>
        <v>-4.5003309066843151</v>
      </c>
      <c r="AP11" s="8"/>
      <c r="AQ11" s="8">
        <f t="shared" si="11"/>
        <v>-85.340022296544035</v>
      </c>
      <c r="AR11" s="8">
        <f t="shared" si="12"/>
        <v>-42.913192741539966</v>
      </c>
      <c r="AS11" s="8">
        <f t="shared" si="13"/>
        <v>-88.489208633093526</v>
      </c>
      <c r="AT11" s="8">
        <f t="shared" si="14"/>
        <v>-63.670694864048336</v>
      </c>
    </row>
    <row r="12" spans="1:46" x14ac:dyDescent="0.25">
      <c r="A12" s="27" t="s">
        <v>3</v>
      </c>
      <c r="C12" s="41">
        <v>582</v>
      </c>
      <c r="D12" s="41">
        <v>857</v>
      </c>
      <c r="E12" s="41">
        <v>110</v>
      </c>
      <c r="F12" s="41">
        <f t="shared" si="0"/>
        <v>1549</v>
      </c>
      <c r="G12" s="10"/>
      <c r="H12" s="41">
        <v>243</v>
      </c>
      <c r="I12" s="41">
        <v>816</v>
      </c>
      <c r="J12" s="41">
        <v>109</v>
      </c>
      <c r="K12" s="3">
        <f t="shared" si="1"/>
        <v>1168</v>
      </c>
      <c r="M12" s="3">
        <v>238</v>
      </c>
      <c r="N12" s="3">
        <v>766</v>
      </c>
      <c r="O12" s="3">
        <v>95</v>
      </c>
      <c r="P12" s="3">
        <f t="shared" si="2"/>
        <v>1099</v>
      </c>
      <c r="R12" s="10">
        <v>169</v>
      </c>
      <c r="S12" s="10">
        <v>720</v>
      </c>
      <c r="T12" s="10">
        <v>35</v>
      </c>
      <c r="U12" s="10">
        <f t="shared" si="3"/>
        <v>924</v>
      </c>
      <c r="W12" s="10">
        <v>190</v>
      </c>
      <c r="X12" s="10">
        <v>550</v>
      </c>
      <c r="Y12" s="10">
        <v>15</v>
      </c>
      <c r="Z12" s="10">
        <f t="shared" si="4"/>
        <v>755</v>
      </c>
      <c r="AA12" s="10"/>
      <c r="AB12" s="10">
        <v>75</v>
      </c>
      <c r="AC12" s="10">
        <v>507</v>
      </c>
      <c r="AD12" s="10">
        <v>13</v>
      </c>
      <c r="AE12" s="10">
        <f t="shared" si="5"/>
        <v>595</v>
      </c>
      <c r="AF12" s="10"/>
      <c r="AG12" s="10">
        <v>78</v>
      </c>
      <c r="AH12" s="10">
        <v>542</v>
      </c>
      <c r="AI12" s="10">
        <v>9</v>
      </c>
      <c r="AJ12" s="10">
        <f t="shared" si="6"/>
        <v>629</v>
      </c>
      <c r="AL12" s="8">
        <f t="shared" si="7"/>
        <v>4</v>
      </c>
      <c r="AM12" s="8">
        <f t="shared" si="8"/>
        <v>6.9033530571992117</v>
      </c>
      <c r="AN12" s="8">
        <f t="shared" si="9"/>
        <v>-30.76923076923077</v>
      </c>
      <c r="AO12" s="8">
        <f t="shared" si="10"/>
        <v>5.7142857142857144</v>
      </c>
      <c r="AP12" s="8"/>
      <c r="AQ12" s="8">
        <f t="shared" si="11"/>
        <v>-86.597938144329902</v>
      </c>
      <c r="AR12" s="8">
        <f t="shared" si="12"/>
        <v>-36.756126021003496</v>
      </c>
      <c r="AS12" s="8">
        <f t="shared" si="13"/>
        <v>-91.818181818181827</v>
      </c>
      <c r="AT12" s="8">
        <f t="shared" si="14"/>
        <v>-59.393156875403484</v>
      </c>
    </row>
    <row r="13" spans="1:46" x14ac:dyDescent="0.25">
      <c r="A13" s="27" t="s">
        <v>4</v>
      </c>
      <c r="C13" s="41">
        <v>1212</v>
      </c>
      <c r="D13" s="41">
        <v>1182</v>
      </c>
      <c r="E13" s="41">
        <v>29</v>
      </c>
      <c r="F13" s="41">
        <f t="shared" si="0"/>
        <v>2423</v>
      </c>
      <c r="G13" s="10"/>
      <c r="H13" s="41">
        <v>939</v>
      </c>
      <c r="I13" s="41">
        <v>1027</v>
      </c>
      <c r="J13" s="41">
        <v>38</v>
      </c>
      <c r="K13" s="3">
        <f t="shared" si="1"/>
        <v>2004</v>
      </c>
      <c r="M13" s="3">
        <v>660</v>
      </c>
      <c r="N13" s="3">
        <v>993</v>
      </c>
      <c r="O13" s="3">
        <v>30</v>
      </c>
      <c r="P13" s="3">
        <f t="shared" si="2"/>
        <v>1683</v>
      </c>
      <c r="R13" s="10">
        <v>472</v>
      </c>
      <c r="S13" s="10">
        <v>932</v>
      </c>
      <c r="T13" s="10">
        <v>32</v>
      </c>
      <c r="U13" s="10">
        <f t="shared" si="3"/>
        <v>1436</v>
      </c>
      <c r="W13" s="10">
        <v>272</v>
      </c>
      <c r="X13" s="10">
        <v>796</v>
      </c>
      <c r="Y13" s="10">
        <v>9</v>
      </c>
      <c r="Z13" s="10">
        <f t="shared" si="4"/>
        <v>1077</v>
      </c>
      <c r="AA13" s="10"/>
      <c r="AB13" s="10">
        <v>247</v>
      </c>
      <c r="AC13" s="10">
        <v>659</v>
      </c>
      <c r="AD13" s="10">
        <v>10</v>
      </c>
      <c r="AE13" s="10">
        <f t="shared" si="5"/>
        <v>916</v>
      </c>
      <c r="AF13" s="10"/>
      <c r="AG13" s="10">
        <v>185</v>
      </c>
      <c r="AH13" s="10">
        <v>622</v>
      </c>
      <c r="AI13" s="10">
        <v>7</v>
      </c>
      <c r="AJ13" s="10">
        <f t="shared" si="6"/>
        <v>814</v>
      </c>
      <c r="AL13" s="8">
        <f t="shared" si="7"/>
        <v>-25.101214574898783</v>
      </c>
      <c r="AM13" s="8">
        <f t="shared" si="8"/>
        <v>-5.6145675265553869</v>
      </c>
      <c r="AN13" s="8">
        <f t="shared" si="9"/>
        <v>-30</v>
      </c>
      <c r="AO13" s="8">
        <f t="shared" si="10"/>
        <v>-11.135371179039302</v>
      </c>
      <c r="AP13" s="8"/>
      <c r="AQ13" s="8">
        <f t="shared" si="11"/>
        <v>-84.735973597359731</v>
      </c>
      <c r="AR13" s="8">
        <f t="shared" si="12"/>
        <v>-47.377326565143825</v>
      </c>
      <c r="AS13" s="8">
        <f t="shared" si="13"/>
        <v>-75.862068965517238</v>
      </c>
      <c r="AT13" s="8">
        <f t="shared" si="14"/>
        <v>-66.405282707387542</v>
      </c>
    </row>
    <row r="14" spans="1:46" x14ac:dyDescent="0.25">
      <c r="A14" s="27" t="s">
        <v>7</v>
      </c>
      <c r="C14" s="41">
        <v>18757</v>
      </c>
      <c r="D14" s="41">
        <v>25455</v>
      </c>
      <c r="E14" s="41">
        <v>1536</v>
      </c>
      <c r="F14" s="41">
        <f t="shared" si="0"/>
        <v>45748</v>
      </c>
      <c r="G14" s="10"/>
      <c r="H14" s="41">
        <v>13010</v>
      </c>
      <c r="I14" s="41">
        <v>19503</v>
      </c>
      <c r="J14" s="41">
        <v>1181</v>
      </c>
      <c r="K14" s="3">
        <f t="shared" si="1"/>
        <v>33694</v>
      </c>
      <c r="M14" s="3">
        <v>8321</v>
      </c>
      <c r="N14" s="3">
        <v>17725</v>
      </c>
      <c r="O14" s="3">
        <v>927</v>
      </c>
      <c r="P14" s="3">
        <f t="shared" si="2"/>
        <v>26973</v>
      </c>
      <c r="R14" s="10">
        <v>6352</v>
      </c>
      <c r="S14" s="40">
        <v>14614</v>
      </c>
      <c r="T14" s="40">
        <v>701</v>
      </c>
      <c r="U14" s="10">
        <f t="shared" si="3"/>
        <v>21667</v>
      </c>
      <c r="W14" s="10">
        <v>4260</v>
      </c>
      <c r="X14" s="10">
        <v>12854</v>
      </c>
      <c r="Y14" s="10">
        <v>502</v>
      </c>
      <c r="Z14" s="10">
        <f t="shared" si="4"/>
        <v>17616</v>
      </c>
      <c r="AA14" s="10"/>
      <c r="AB14" s="10">
        <v>3811</v>
      </c>
      <c r="AC14" s="10">
        <v>12259</v>
      </c>
      <c r="AD14" s="10">
        <v>296</v>
      </c>
      <c r="AE14" s="10">
        <f t="shared" si="5"/>
        <v>16366</v>
      </c>
      <c r="AF14" s="10"/>
      <c r="AG14" s="10">
        <v>2785</v>
      </c>
      <c r="AH14" s="10">
        <v>11224</v>
      </c>
      <c r="AI14" s="10">
        <v>162</v>
      </c>
      <c r="AJ14" s="10">
        <f t="shared" si="6"/>
        <v>14171</v>
      </c>
      <c r="AL14" s="8">
        <f t="shared" si="7"/>
        <v>-26.922067698766728</v>
      </c>
      <c r="AM14" s="8">
        <f t="shared" si="8"/>
        <v>-8.4427767354596615</v>
      </c>
      <c r="AN14" s="8">
        <f t="shared" si="9"/>
        <v>-45.270270270270267</v>
      </c>
      <c r="AO14" s="8">
        <f t="shared" si="10"/>
        <v>-13.411951606990103</v>
      </c>
      <c r="AP14" s="8"/>
      <c r="AQ14" s="8">
        <f t="shared" si="11"/>
        <v>-85.152209841659115</v>
      </c>
      <c r="AR14" s="8">
        <f t="shared" si="12"/>
        <v>-55.906501669613043</v>
      </c>
      <c r="AS14" s="8">
        <f t="shared" si="13"/>
        <v>-89.453125</v>
      </c>
      <c r="AT14" s="8">
        <f t="shared" si="14"/>
        <v>-69.023782460435427</v>
      </c>
    </row>
    <row r="15" spans="1:46" x14ac:dyDescent="0.25">
      <c r="A15" s="27" t="s">
        <v>50</v>
      </c>
      <c r="C15" s="41">
        <v>2959</v>
      </c>
      <c r="D15" s="41">
        <v>5759</v>
      </c>
      <c r="E15" s="41">
        <v>354</v>
      </c>
      <c r="F15" s="41">
        <f t="shared" si="0"/>
        <v>9072</v>
      </c>
      <c r="G15" s="10"/>
      <c r="H15" s="41">
        <v>2211</v>
      </c>
      <c r="I15" s="41">
        <v>4603</v>
      </c>
      <c r="J15" s="41">
        <v>272</v>
      </c>
      <c r="K15" s="3">
        <f t="shared" si="1"/>
        <v>7086</v>
      </c>
      <c r="M15" s="3">
        <v>1678</v>
      </c>
      <c r="N15" s="3">
        <v>3911</v>
      </c>
      <c r="O15" s="3">
        <v>161</v>
      </c>
      <c r="P15" s="3">
        <f t="shared" si="2"/>
        <v>5750</v>
      </c>
      <c r="R15" s="40">
        <v>1144</v>
      </c>
      <c r="S15" s="40">
        <v>3000</v>
      </c>
      <c r="T15" s="40">
        <v>113</v>
      </c>
      <c r="U15" s="10">
        <f t="shared" si="3"/>
        <v>4257</v>
      </c>
      <c r="W15" s="10">
        <v>903</v>
      </c>
      <c r="X15" s="10">
        <v>2754</v>
      </c>
      <c r="Y15" s="10">
        <v>124</v>
      </c>
      <c r="Z15" s="10">
        <f t="shared" si="4"/>
        <v>3781</v>
      </c>
      <c r="AA15" s="10"/>
      <c r="AB15" s="10">
        <v>808</v>
      </c>
      <c r="AC15" s="10">
        <v>2762</v>
      </c>
      <c r="AD15" s="10">
        <v>96</v>
      </c>
      <c r="AE15" s="10">
        <f t="shared" si="5"/>
        <v>3666</v>
      </c>
      <c r="AF15" s="10"/>
      <c r="AG15" s="10">
        <v>576</v>
      </c>
      <c r="AH15" s="10">
        <v>2212</v>
      </c>
      <c r="AI15" s="10">
        <v>24</v>
      </c>
      <c r="AJ15" s="10">
        <f t="shared" si="6"/>
        <v>2812</v>
      </c>
      <c r="AL15" s="8">
        <f t="shared" si="7"/>
        <v>-28.71287128712871</v>
      </c>
      <c r="AM15" s="8">
        <f t="shared" si="8"/>
        <v>-19.913106444605358</v>
      </c>
      <c r="AN15" s="8">
        <f t="shared" si="9"/>
        <v>-75</v>
      </c>
      <c r="AO15" s="8">
        <f t="shared" si="10"/>
        <v>-23.295144571740316</v>
      </c>
      <c r="AP15" s="8"/>
      <c r="AQ15" s="8">
        <f t="shared" si="11"/>
        <v>-80.533964177086858</v>
      </c>
      <c r="AR15" s="8">
        <f t="shared" si="12"/>
        <v>-61.590553915610343</v>
      </c>
      <c r="AS15" s="8">
        <f t="shared" si="13"/>
        <v>-93.220338983050837</v>
      </c>
      <c r="AT15" s="8">
        <f t="shared" si="14"/>
        <v>-69.003527336860671</v>
      </c>
    </row>
    <row r="16" spans="1:46" x14ac:dyDescent="0.25">
      <c r="A16" s="27" t="s">
        <v>8</v>
      </c>
      <c r="C16" s="41">
        <v>20374</v>
      </c>
      <c r="D16" s="41">
        <v>35040</v>
      </c>
      <c r="E16" s="41">
        <v>1941</v>
      </c>
      <c r="F16" s="41">
        <f t="shared" si="0"/>
        <v>57355</v>
      </c>
      <c r="G16" s="10"/>
      <c r="H16" s="41">
        <v>15886</v>
      </c>
      <c r="I16" s="41">
        <v>27530</v>
      </c>
      <c r="J16" s="41">
        <v>1050</v>
      </c>
      <c r="K16" s="3">
        <f t="shared" si="1"/>
        <v>44466</v>
      </c>
      <c r="M16" s="3">
        <v>10039</v>
      </c>
      <c r="N16" s="3">
        <v>24033</v>
      </c>
      <c r="O16" s="3">
        <v>754</v>
      </c>
      <c r="P16" s="3">
        <f t="shared" si="2"/>
        <v>34826</v>
      </c>
      <c r="R16" s="34">
        <v>8208</v>
      </c>
      <c r="S16" s="27">
        <v>20473</v>
      </c>
      <c r="T16" s="27">
        <v>534</v>
      </c>
      <c r="U16" s="10">
        <f t="shared" si="3"/>
        <v>29215</v>
      </c>
      <c r="W16" s="34">
        <v>6268</v>
      </c>
      <c r="X16" s="27">
        <v>18599</v>
      </c>
      <c r="Y16" s="27">
        <v>374</v>
      </c>
      <c r="Z16" s="10">
        <f t="shared" si="4"/>
        <v>25241</v>
      </c>
      <c r="AB16" s="10">
        <v>4440</v>
      </c>
      <c r="AC16" s="10">
        <v>16383</v>
      </c>
      <c r="AD16" s="10">
        <v>285</v>
      </c>
      <c r="AE16" s="10">
        <f t="shared" si="5"/>
        <v>21108</v>
      </c>
      <c r="AF16" s="10"/>
      <c r="AG16" s="10">
        <v>3841</v>
      </c>
      <c r="AH16" s="10">
        <v>14253</v>
      </c>
      <c r="AI16" s="10">
        <v>154</v>
      </c>
      <c r="AJ16" s="10">
        <f t="shared" si="6"/>
        <v>18248</v>
      </c>
      <c r="AL16" s="8">
        <f t="shared" si="7"/>
        <v>-13.490990990990992</v>
      </c>
      <c r="AM16" s="8">
        <f t="shared" si="8"/>
        <v>-13.001281816517121</v>
      </c>
      <c r="AN16" s="8">
        <f t="shared" si="9"/>
        <v>-45.964912280701753</v>
      </c>
      <c r="AO16" s="8">
        <f t="shared" si="10"/>
        <v>-13.549365169603941</v>
      </c>
      <c r="AP16" s="8"/>
      <c r="AQ16" s="8">
        <f t="shared" si="11"/>
        <v>-81.147540983606561</v>
      </c>
      <c r="AR16" s="8">
        <f t="shared" si="12"/>
        <v>-59.323630136986303</v>
      </c>
      <c r="AS16" s="8">
        <f t="shared" si="13"/>
        <v>-92.065945388974754</v>
      </c>
      <c r="AT16" s="8">
        <f t="shared" si="14"/>
        <v>-68.18411646761399</v>
      </c>
    </row>
    <row r="17" spans="1:55" x14ac:dyDescent="0.25">
      <c r="A17" s="27" t="s">
        <v>9</v>
      </c>
      <c r="C17" s="41">
        <v>25695</v>
      </c>
      <c r="D17" s="41">
        <v>33400</v>
      </c>
      <c r="E17" s="41">
        <v>2194</v>
      </c>
      <c r="F17" s="41">
        <f t="shared" si="0"/>
        <v>61289</v>
      </c>
      <c r="G17" s="10"/>
      <c r="H17" s="41">
        <v>17375</v>
      </c>
      <c r="I17" s="41">
        <v>27484</v>
      </c>
      <c r="J17" s="41">
        <v>1763</v>
      </c>
      <c r="K17" s="3">
        <f t="shared" si="1"/>
        <v>46622</v>
      </c>
      <c r="M17" s="3">
        <v>11927</v>
      </c>
      <c r="N17" s="3">
        <v>25062</v>
      </c>
      <c r="O17" s="3">
        <v>1245</v>
      </c>
      <c r="P17" s="3">
        <f t="shared" si="2"/>
        <v>38234</v>
      </c>
      <c r="R17" s="27">
        <v>9051</v>
      </c>
      <c r="S17" s="27">
        <v>20173</v>
      </c>
      <c r="T17" s="27">
        <v>899</v>
      </c>
      <c r="U17" s="10">
        <f t="shared" si="3"/>
        <v>30123</v>
      </c>
      <c r="W17" s="27">
        <v>7566</v>
      </c>
      <c r="X17" s="27">
        <v>17405</v>
      </c>
      <c r="Y17" s="27">
        <v>757</v>
      </c>
      <c r="Z17" s="10">
        <f t="shared" si="4"/>
        <v>25728</v>
      </c>
      <c r="AB17" s="10">
        <v>5589</v>
      </c>
      <c r="AC17" s="10">
        <v>15704</v>
      </c>
      <c r="AD17" s="10">
        <v>479</v>
      </c>
      <c r="AE17" s="10">
        <f t="shared" si="5"/>
        <v>21772</v>
      </c>
      <c r="AF17" s="10"/>
      <c r="AG17" s="10">
        <v>4795</v>
      </c>
      <c r="AH17" s="10">
        <v>15541</v>
      </c>
      <c r="AI17" s="10">
        <v>229</v>
      </c>
      <c r="AJ17" s="10">
        <f t="shared" si="6"/>
        <v>20565</v>
      </c>
      <c r="AL17" s="8">
        <f t="shared" si="7"/>
        <v>-14.206477008409376</v>
      </c>
      <c r="AM17" s="8">
        <f t="shared" si="8"/>
        <v>-1.0379521141110544</v>
      </c>
      <c r="AN17" s="8">
        <f t="shared" si="9"/>
        <v>-52.192066805845513</v>
      </c>
      <c r="AO17" s="8">
        <f t="shared" si="10"/>
        <v>-5.5438177475656802</v>
      </c>
      <c r="AP17" s="8"/>
      <c r="AQ17" s="8">
        <f t="shared" si="11"/>
        <v>-81.338781864175914</v>
      </c>
      <c r="AR17" s="8">
        <f t="shared" si="12"/>
        <v>-53.470059880239518</v>
      </c>
      <c r="AS17" s="8">
        <f t="shared" si="13"/>
        <v>-89.56244302643573</v>
      </c>
      <c r="AT17" s="8">
        <f t="shared" si="14"/>
        <v>-66.445854884236979</v>
      </c>
    </row>
    <row r="18" spans="1:55" x14ac:dyDescent="0.25">
      <c r="A18" s="27" t="s">
        <v>10</v>
      </c>
      <c r="C18" s="41">
        <v>10293</v>
      </c>
      <c r="D18" s="41">
        <v>9630</v>
      </c>
      <c r="E18" s="41">
        <v>1312</v>
      </c>
      <c r="F18" s="41">
        <f t="shared" si="0"/>
        <v>21235</v>
      </c>
      <c r="G18" s="10"/>
      <c r="H18" s="41">
        <v>6702</v>
      </c>
      <c r="I18" s="41">
        <v>8387</v>
      </c>
      <c r="J18" s="41">
        <v>940</v>
      </c>
      <c r="K18" s="3">
        <f t="shared" si="1"/>
        <v>16029</v>
      </c>
      <c r="M18" s="3">
        <v>4551</v>
      </c>
      <c r="N18" s="3">
        <v>6420</v>
      </c>
      <c r="O18" s="3">
        <v>533</v>
      </c>
      <c r="P18" s="3">
        <f t="shared" si="2"/>
        <v>11504</v>
      </c>
      <c r="R18" s="27">
        <v>3585</v>
      </c>
      <c r="S18" s="27">
        <v>4806</v>
      </c>
      <c r="T18" s="27">
        <v>298</v>
      </c>
      <c r="U18" s="10">
        <f t="shared" si="3"/>
        <v>8689</v>
      </c>
      <c r="W18" s="27">
        <v>2768</v>
      </c>
      <c r="X18" s="27">
        <v>4160</v>
      </c>
      <c r="Y18" s="27">
        <v>344</v>
      </c>
      <c r="Z18" s="10">
        <f t="shared" si="4"/>
        <v>7272</v>
      </c>
      <c r="AB18" s="10">
        <v>1708</v>
      </c>
      <c r="AC18" s="10">
        <v>3917</v>
      </c>
      <c r="AD18" s="10">
        <v>116</v>
      </c>
      <c r="AE18" s="10">
        <f t="shared" si="5"/>
        <v>5741</v>
      </c>
      <c r="AF18" s="10"/>
      <c r="AG18" s="10">
        <v>1124</v>
      </c>
      <c r="AH18" s="10">
        <v>3597</v>
      </c>
      <c r="AI18" s="10">
        <v>44</v>
      </c>
      <c r="AJ18" s="10">
        <f t="shared" si="6"/>
        <v>4765</v>
      </c>
      <c r="AL18" s="8">
        <f t="shared" si="7"/>
        <v>-34.192037470725992</v>
      </c>
      <c r="AM18" s="8">
        <f t="shared" si="8"/>
        <v>-8.1695174878733727</v>
      </c>
      <c r="AN18" s="8">
        <f t="shared" si="9"/>
        <v>-62.068965517241381</v>
      </c>
      <c r="AO18" s="8">
        <f t="shared" si="10"/>
        <v>-17.000522557045812</v>
      </c>
      <c r="AP18" s="8"/>
      <c r="AQ18" s="8">
        <f t="shared" si="11"/>
        <v>-89.0799572525017</v>
      </c>
      <c r="AR18" s="8">
        <f t="shared" si="12"/>
        <v>-62.647975077881625</v>
      </c>
      <c r="AS18" s="8">
        <f t="shared" si="13"/>
        <v>-96.646341463414629</v>
      </c>
      <c r="AT18" s="8">
        <f t="shared" si="14"/>
        <v>-77.56063103367083</v>
      </c>
    </row>
    <row r="19" spans="1:55" x14ac:dyDescent="0.25">
      <c r="A19" s="27" t="s">
        <v>11</v>
      </c>
      <c r="C19" s="41">
        <v>18319</v>
      </c>
      <c r="D19" s="41">
        <v>14174</v>
      </c>
      <c r="E19" s="41">
        <v>1348</v>
      </c>
      <c r="F19" s="41">
        <f t="shared" si="0"/>
        <v>33841</v>
      </c>
      <c r="G19" s="10"/>
      <c r="H19" s="41">
        <v>11306</v>
      </c>
      <c r="I19" s="41">
        <v>12158</v>
      </c>
      <c r="J19" s="41">
        <v>872</v>
      </c>
      <c r="K19" s="3">
        <f t="shared" si="1"/>
        <v>24336</v>
      </c>
      <c r="M19" s="3">
        <v>8047</v>
      </c>
      <c r="N19" s="3">
        <v>10064</v>
      </c>
      <c r="O19" s="3">
        <v>646</v>
      </c>
      <c r="P19" s="3">
        <f t="shared" si="2"/>
        <v>18757</v>
      </c>
      <c r="R19" s="27">
        <v>5125</v>
      </c>
      <c r="S19" s="27">
        <v>7975</v>
      </c>
      <c r="T19" s="27">
        <v>432</v>
      </c>
      <c r="U19" s="10">
        <f t="shared" si="3"/>
        <v>13532</v>
      </c>
      <c r="W19" s="27">
        <v>3649</v>
      </c>
      <c r="X19" s="27">
        <v>5490</v>
      </c>
      <c r="Y19" s="27">
        <v>236</v>
      </c>
      <c r="Z19" s="10">
        <f t="shared" si="4"/>
        <v>9375</v>
      </c>
      <c r="AB19" s="10">
        <v>2513</v>
      </c>
      <c r="AC19" s="10">
        <v>5283</v>
      </c>
      <c r="AD19" s="10">
        <v>123</v>
      </c>
      <c r="AE19" s="10">
        <f t="shared" si="5"/>
        <v>7919</v>
      </c>
      <c r="AF19" s="10"/>
      <c r="AG19" s="10">
        <v>1632</v>
      </c>
      <c r="AH19" s="10">
        <v>4716</v>
      </c>
      <c r="AI19" s="10">
        <v>67</v>
      </c>
      <c r="AJ19" s="10">
        <f t="shared" si="6"/>
        <v>6415</v>
      </c>
      <c r="AL19" s="8">
        <f t="shared" si="7"/>
        <v>-35.057699960206925</v>
      </c>
      <c r="AM19" s="8">
        <f t="shared" si="8"/>
        <v>-10.732538330494037</v>
      </c>
      <c r="AN19" s="8">
        <f t="shared" si="9"/>
        <v>-45.528455284552841</v>
      </c>
      <c r="AO19" s="8">
        <f t="shared" si="10"/>
        <v>-18.992297007197877</v>
      </c>
      <c r="AP19" s="8"/>
      <c r="AQ19" s="8">
        <f t="shared" si="11"/>
        <v>-91.091216769474315</v>
      </c>
      <c r="AR19" s="8">
        <f t="shared" si="12"/>
        <v>-66.727811485819117</v>
      </c>
      <c r="AS19" s="8">
        <f t="shared" si="13"/>
        <v>-95.029673590504444</v>
      </c>
      <c r="AT19" s="8">
        <f t="shared" si="14"/>
        <v>-81.043704382258213</v>
      </c>
    </row>
    <row r="20" spans="1:55" x14ac:dyDescent="0.25">
      <c r="A20" s="27" t="s">
        <v>12</v>
      </c>
      <c r="C20" s="41">
        <v>60216</v>
      </c>
      <c r="D20" s="41">
        <v>109644</v>
      </c>
      <c r="E20" s="41">
        <v>7137</v>
      </c>
      <c r="F20" s="41">
        <f t="shared" si="0"/>
        <v>176997</v>
      </c>
      <c r="G20" s="10"/>
      <c r="H20" s="41">
        <v>44571</v>
      </c>
      <c r="I20" s="41">
        <v>81641</v>
      </c>
      <c r="J20" s="41">
        <v>4560</v>
      </c>
      <c r="K20" s="3">
        <f t="shared" si="1"/>
        <v>130772</v>
      </c>
      <c r="M20" s="3">
        <v>36844</v>
      </c>
      <c r="N20" s="3">
        <v>71507</v>
      </c>
      <c r="O20" s="3">
        <v>3044</v>
      </c>
      <c r="P20" s="3">
        <f t="shared" si="2"/>
        <v>111395</v>
      </c>
      <c r="R20" s="27">
        <v>29348</v>
      </c>
      <c r="S20" s="27">
        <v>60694</v>
      </c>
      <c r="T20" s="27">
        <v>2259</v>
      </c>
      <c r="U20" s="10">
        <f t="shared" si="3"/>
        <v>92301</v>
      </c>
      <c r="W20" s="27">
        <v>26944</v>
      </c>
      <c r="X20" s="27">
        <v>61014</v>
      </c>
      <c r="Y20" s="27">
        <v>2275</v>
      </c>
      <c r="Z20" s="10">
        <f t="shared" si="4"/>
        <v>90233</v>
      </c>
      <c r="AB20" s="10">
        <v>23800</v>
      </c>
      <c r="AC20" s="10">
        <v>53450</v>
      </c>
      <c r="AD20" s="10">
        <v>1797</v>
      </c>
      <c r="AE20" s="10">
        <f t="shared" si="5"/>
        <v>79047</v>
      </c>
      <c r="AF20" s="10"/>
      <c r="AG20" s="10">
        <v>23231</v>
      </c>
      <c r="AH20" s="10">
        <v>50278</v>
      </c>
      <c r="AI20" s="10">
        <v>823</v>
      </c>
      <c r="AJ20" s="10">
        <f t="shared" si="6"/>
        <v>74332</v>
      </c>
      <c r="AL20" s="8">
        <f t="shared" si="7"/>
        <v>-2.3907563025210083</v>
      </c>
      <c r="AM20" s="8">
        <f t="shared" si="8"/>
        <v>-5.9345182413470532</v>
      </c>
      <c r="AN20" s="8">
        <f t="shared" si="9"/>
        <v>-54.201446855870891</v>
      </c>
      <c r="AO20" s="8">
        <f t="shared" si="10"/>
        <v>-5.9648057484787538</v>
      </c>
      <c r="AP20" s="8"/>
      <c r="AQ20" s="8">
        <f t="shared" si="11"/>
        <v>-61.420552677029363</v>
      </c>
      <c r="AR20" s="8">
        <f t="shared" si="12"/>
        <v>-54.144321622706215</v>
      </c>
      <c r="AS20" s="8">
        <f t="shared" si="13"/>
        <v>-88.468544206249121</v>
      </c>
      <c r="AT20" s="8">
        <f t="shared" si="14"/>
        <v>-58.003807974146461</v>
      </c>
    </row>
    <row r="21" spans="1:55" x14ac:dyDescent="0.25">
      <c r="A21" s="27" t="s">
        <v>13</v>
      </c>
      <c r="C21" s="41">
        <v>15036</v>
      </c>
      <c r="D21" s="41">
        <v>19481</v>
      </c>
      <c r="E21" s="41">
        <v>901</v>
      </c>
      <c r="F21" s="41">
        <f t="shared" si="0"/>
        <v>35418</v>
      </c>
      <c r="G21" s="10"/>
      <c r="H21" s="41">
        <v>9734</v>
      </c>
      <c r="I21" s="41">
        <v>15756</v>
      </c>
      <c r="J21" s="41">
        <v>527</v>
      </c>
      <c r="K21" s="3">
        <f t="shared" si="1"/>
        <v>26017</v>
      </c>
      <c r="M21" s="3">
        <v>7523</v>
      </c>
      <c r="N21" s="3">
        <v>12156</v>
      </c>
      <c r="O21" s="3">
        <v>376</v>
      </c>
      <c r="P21" s="3">
        <f t="shared" si="2"/>
        <v>20055</v>
      </c>
      <c r="R21" s="27">
        <v>5160</v>
      </c>
      <c r="S21" s="27">
        <v>9219</v>
      </c>
      <c r="T21" s="27">
        <v>389</v>
      </c>
      <c r="U21" s="10">
        <f t="shared" si="3"/>
        <v>14768</v>
      </c>
      <c r="W21" s="27">
        <v>4518</v>
      </c>
      <c r="X21" s="27">
        <v>7952</v>
      </c>
      <c r="Y21" s="27">
        <v>242</v>
      </c>
      <c r="Z21" s="10">
        <f t="shared" si="4"/>
        <v>12712</v>
      </c>
      <c r="AB21" s="10">
        <v>3471</v>
      </c>
      <c r="AC21" s="10">
        <v>6872</v>
      </c>
      <c r="AD21" s="10">
        <v>177</v>
      </c>
      <c r="AE21" s="10">
        <f t="shared" si="5"/>
        <v>10520</v>
      </c>
      <c r="AF21" s="10"/>
      <c r="AG21" s="10">
        <v>3385</v>
      </c>
      <c r="AH21" s="10">
        <v>6146</v>
      </c>
      <c r="AI21" s="10">
        <v>93</v>
      </c>
      <c r="AJ21" s="10">
        <f t="shared" si="6"/>
        <v>9624</v>
      </c>
      <c r="AL21" s="8">
        <f t="shared" si="7"/>
        <v>-2.4776721405934889</v>
      </c>
      <c r="AM21" s="8">
        <f t="shared" si="8"/>
        <v>-10.564610011641443</v>
      </c>
      <c r="AN21" s="8">
        <f t="shared" si="9"/>
        <v>-47.457627118644069</v>
      </c>
      <c r="AO21" s="8">
        <f t="shared" si="10"/>
        <v>-8.5171102661596958</v>
      </c>
      <c r="AP21" s="8"/>
      <c r="AQ21" s="8">
        <f t="shared" si="11"/>
        <v>-77.487363660548013</v>
      </c>
      <c r="AR21" s="8">
        <f t="shared" si="12"/>
        <v>-68.451311534315479</v>
      </c>
      <c r="AS21" s="8">
        <f t="shared" si="13"/>
        <v>-89.678135405105436</v>
      </c>
      <c r="AT21" s="8">
        <f t="shared" si="14"/>
        <v>-72.827375910553954</v>
      </c>
    </row>
    <row r="22" spans="1:55" x14ac:dyDescent="0.25">
      <c r="A22" s="27" t="s">
        <v>14</v>
      </c>
      <c r="C22" s="41">
        <v>1722</v>
      </c>
      <c r="D22" s="41">
        <v>3776</v>
      </c>
      <c r="E22" s="41">
        <v>447</v>
      </c>
      <c r="F22" s="41">
        <f t="shared" si="0"/>
        <v>5945</v>
      </c>
      <c r="G22" s="10"/>
      <c r="H22" s="41">
        <v>1447</v>
      </c>
      <c r="I22" s="41">
        <v>2796</v>
      </c>
      <c r="J22" s="41">
        <v>435</v>
      </c>
      <c r="K22" s="3">
        <f t="shared" si="1"/>
        <v>4678</v>
      </c>
      <c r="M22" s="3">
        <v>1315</v>
      </c>
      <c r="N22" s="3">
        <v>2666</v>
      </c>
      <c r="O22" s="3">
        <v>328</v>
      </c>
      <c r="P22" s="3">
        <f t="shared" si="2"/>
        <v>4309</v>
      </c>
      <c r="R22" s="27">
        <v>1247</v>
      </c>
      <c r="S22" s="27">
        <v>2061</v>
      </c>
      <c r="T22" s="27">
        <v>213</v>
      </c>
      <c r="U22" s="10">
        <f t="shared" si="3"/>
        <v>3521</v>
      </c>
      <c r="W22" s="27">
        <v>841</v>
      </c>
      <c r="X22" s="27">
        <v>1952</v>
      </c>
      <c r="Y22" s="27">
        <v>222</v>
      </c>
      <c r="Z22" s="10">
        <f t="shared" si="4"/>
        <v>3015</v>
      </c>
      <c r="AB22" s="10">
        <v>882</v>
      </c>
      <c r="AC22" s="10">
        <v>1688</v>
      </c>
      <c r="AD22" s="10">
        <v>71</v>
      </c>
      <c r="AE22" s="10">
        <f t="shared" si="5"/>
        <v>2641</v>
      </c>
      <c r="AF22" s="10"/>
      <c r="AG22" s="10">
        <v>791</v>
      </c>
      <c r="AH22" s="10">
        <v>1596</v>
      </c>
      <c r="AI22" s="10">
        <v>21</v>
      </c>
      <c r="AJ22" s="10">
        <f t="shared" si="6"/>
        <v>2408</v>
      </c>
      <c r="AL22" s="8">
        <f t="shared" si="7"/>
        <v>-10.317460317460316</v>
      </c>
      <c r="AM22" s="8">
        <f t="shared" si="8"/>
        <v>-5.4502369668246446</v>
      </c>
      <c r="AN22" s="8">
        <f t="shared" si="9"/>
        <v>-70.422535211267601</v>
      </c>
      <c r="AO22" s="8">
        <f t="shared" si="10"/>
        <v>-8.8224157516092383</v>
      </c>
      <c r="AP22" s="8"/>
      <c r="AQ22" s="8">
        <f t="shared" si="11"/>
        <v>-54.065040650406502</v>
      </c>
      <c r="AR22" s="8">
        <f t="shared" si="12"/>
        <v>-57.733050847457626</v>
      </c>
      <c r="AS22" s="8">
        <f t="shared" si="13"/>
        <v>-95.302013422818789</v>
      </c>
      <c r="AT22" s="8">
        <f t="shared" si="14"/>
        <v>-59.495374264087467</v>
      </c>
    </row>
    <row r="23" spans="1:55" x14ac:dyDescent="0.25">
      <c r="A23" s="27" t="s">
        <v>15</v>
      </c>
      <c r="C23" s="41">
        <v>61977</v>
      </c>
      <c r="D23" s="41">
        <v>100226</v>
      </c>
      <c r="E23" s="41">
        <v>13764</v>
      </c>
      <c r="F23" s="41">
        <f t="shared" si="0"/>
        <v>175967</v>
      </c>
      <c r="G23" s="10"/>
      <c r="H23" s="41">
        <v>47062</v>
      </c>
      <c r="I23" s="41">
        <v>80520</v>
      </c>
      <c r="J23" s="41">
        <v>9311</v>
      </c>
      <c r="K23" s="3">
        <f t="shared" si="1"/>
        <v>136893</v>
      </c>
      <c r="M23" s="3">
        <v>35374</v>
      </c>
      <c r="N23" s="3">
        <v>65539</v>
      </c>
      <c r="O23" s="3">
        <v>6754</v>
      </c>
      <c r="P23" s="3">
        <f t="shared" si="2"/>
        <v>107667</v>
      </c>
      <c r="R23" s="27">
        <v>26538</v>
      </c>
      <c r="S23" s="27">
        <v>52155</v>
      </c>
      <c r="T23" s="27">
        <v>4328</v>
      </c>
      <c r="U23" s="10">
        <f t="shared" si="3"/>
        <v>83021</v>
      </c>
      <c r="W23" s="27">
        <v>23871</v>
      </c>
      <c r="X23" s="27">
        <v>49142</v>
      </c>
      <c r="Y23" s="27">
        <v>3652</v>
      </c>
      <c r="Z23" s="10">
        <f t="shared" si="4"/>
        <v>76665</v>
      </c>
      <c r="AB23" s="10">
        <v>23529</v>
      </c>
      <c r="AC23" s="10">
        <v>46718</v>
      </c>
      <c r="AD23" s="10">
        <v>2842</v>
      </c>
      <c r="AE23" s="10">
        <f t="shared" si="5"/>
        <v>73089</v>
      </c>
      <c r="AF23" s="10"/>
      <c r="AG23" s="10">
        <v>22005</v>
      </c>
      <c r="AH23" s="10">
        <v>42497</v>
      </c>
      <c r="AI23" s="10">
        <v>1561</v>
      </c>
      <c r="AJ23" s="10">
        <f t="shared" si="6"/>
        <v>66063</v>
      </c>
      <c r="AL23" s="8">
        <f t="shared" si="7"/>
        <v>-6.4771133494836155</v>
      </c>
      <c r="AM23" s="8">
        <f t="shared" si="8"/>
        <v>-9.0350614324243335</v>
      </c>
      <c r="AN23" s="8">
        <f t="shared" si="9"/>
        <v>-45.073891625615765</v>
      </c>
      <c r="AO23" s="8">
        <f t="shared" si="10"/>
        <v>-9.6129376513565656</v>
      </c>
      <c r="AP23" s="8"/>
      <c r="AQ23" s="8">
        <f t="shared" si="11"/>
        <v>-64.494893266857062</v>
      </c>
      <c r="AR23" s="8">
        <f t="shared" si="12"/>
        <v>-57.598826651767013</v>
      </c>
      <c r="AS23" s="8">
        <f t="shared" si="13"/>
        <v>-88.658820110433012</v>
      </c>
      <c r="AT23" s="8">
        <f t="shared" si="14"/>
        <v>-62.45716526394154</v>
      </c>
    </row>
    <row r="24" spans="1:55" x14ac:dyDescent="0.25">
      <c r="A24" s="27" t="s">
        <v>16</v>
      </c>
      <c r="C24" s="41">
        <v>32985</v>
      </c>
      <c r="D24" s="41">
        <v>66341</v>
      </c>
      <c r="E24" s="41">
        <v>7558</v>
      </c>
      <c r="F24" s="41">
        <f t="shared" si="0"/>
        <v>106884</v>
      </c>
      <c r="G24" s="10"/>
      <c r="H24" s="41">
        <v>25370</v>
      </c>
      <c r="I24" s="41">
        <v>55434</v>
      </c>
      <c r="J24" s="41">
        <v>5010</v>
      </c>
      <c r="K24" s="3">
        <f t="shared" si="1"/>
        <v>85814</v>
      </c>
      <c r="M24" s="3">
        <v>19847</v>
      </c>
      <c r="N24" s="3">
        <v>48553</v>
      </c>
      <c r="O24" s="3">
        <v>3815</v>
      </c>
      <c r="P24" s="3">
        <f t="shared" si="2"/>
        <v>72215</v>
      </c>
      <c r="R24" s="27">
        <v>13596</v>
      </c>
      <c r="S24" s="27">
        <v>36777</v>
      </c>
      <c r="T24" s="27">
        <v>2277</v>
      </c>
      <c r="U24" s="10">
        <f t="shared" si="3"/>
        <v>52650</v>
      </c>
      <c r="W24" s="27">
        <v>10682</v>
      </c>
      <c r="X24" s="27">
        <v>32441</v>
      </c>
      <c r="Y24" s="27">
        <v>1673</v>
      </c>
      <c r="Z24" s="10">
        <f t="shared" si="4"/>
        <v>44796</v>
      </c>
      <c r="AB24" s="10">
        <v>8682</v>
      </c>
      <c r="AC24" s="10">
        <v>27330</v>
      </c>
      <c r="AD24" s="10">
        <v>1077</v>
      </c>
      <c r="AE24" s="10">
        <f t="shared" si="5"/>
        <v>37089</v>
      </c>
      <c r="AF24" s="10"/>
      <c r="AG24" s="10">
        <v>7417</v>
      </c>
      <c r="AH24" s="10">
        <v>23962</v>
      </c>
      <c r="AI24" s="10">
        <v>693</v>
      </c>
      <c r="AJ24" s="10">
        <f t="shared" si="6"/>
        <v>32072</v>
      </c>
      <c r="AL24" s="8">
        <f t="shared" si="7"/>
        <v>-14.570375489518545</v>
      </c>
      <c r="AM24" s="8">
        <f t="shared" si="8"/>
        <v>-12.323454079765824</v>
      </c>
      <c r="AN24" s="8">
        <f t="shared" si="9"/>
        <v>-35.654596100278553</v>
      </c>
      <c r="AO24" s="8">
        <f t="shared" si="10"/>
        <v>-13.526921728814473</v>
      </c>
      <c r="AP24" s="8"/>
      <c r="AQ24" s="8">
        <f t="shared" si="11"/>
        <v>-77.514021524935572</v>
      </c>
      <c r="AR24" s="8">
        <f t="shared" si="12"/>
        <v>-63.880556518593323</v>
      </c>
      <c r="AS24" s="8">
        <f t="shared" si="13"/>
        <v>-90.830907647525805</v>
      </c>
      <c r="AT24" s="8">
        <f t="shared" si="14"/>
        <v>-69.993637962651107</v>
      </c>
    </row>
    <row r="25" spans="1:55" x14ac:dyDescent="0.25">
      <c r="A25" s="27" t="s">
        <v>17</v>
      </c>
      <c r="C25" s="41">
        <v>4648</v>
      </c>
      <c r="D25" s="41">
        <v>7259</v>
      </c>
      <c r="E25" s="41">
        <v>918</v>
      </c>
      <c r="F25" s="41">
        <f t="shared" si="0"/>
        <v>12825</v>
      </c>
      <c r="G25" s="10"/>
      <c r="H25" s="41">
        <v>2934</v>
      </c>
      <c r="I25" s="41">
        <v>6197</v>
      </c>
      <c r="J25" s="41">
        <v>789</v>
      </c>
      <c r="K25" s="3">
        <f t="shared" si="1"/>
        <v>9920</v>
      </c>
      <c r="M25" s="3">
        <v>2134</v>
      </c>
      <c r="N25" s="3">
        <v>5164</v>
      </c>
      <c r="O25" s="3">
        <v>439</v>
      </c>
      <c r="P25" s="3">
        <f t="shared" si="2"/>
        <v>7737</v>
      </c>
      <c r="R25" s="27">
        <v>1489</v>
      </c>
      <c r="S25" s="27">
        <v>3965</v>
      </c>
      <c r="T25" s="27">
        <v>286</v>
      </c>
      <c r="U25" s="10">
        <f t="shared" si="3"/>
        <v>5740</v>
      </c>
      <c r="W25" s="27">
        <v>1449</v>
      </c>
      <c r="X25" s="27">
        <v>3454</v>
      </c>
      <c r="Y25" s="27">
        <v>261</v>
      </c>
      <c r="Z25" s="10">
        <f t="shared" si="4"/>
        <v>5164</v>
      </c>
      <c r="AB25" s="10">
        <v>1491</v>
      </c>
      <c r="AC25" s="10">
        <v>2927</v>
      </c>
      <c r="AD25" s="10">
        <v>307</v>
      </c>
      <c r="AE25" s="10">
        <f t="shared" si="5"/>
        <v>4725</v>
      </c>
      <c r="AF25" s="10"/>
      <c r="AG25" s="10">
        <v>1307</v>
      </c>
      <c r="AH25" s="10">
        <v>2437</v>
      </c>
      <c r="AI25" s="10">
        <v>99</v>
      </c>
      <c r="AJ25" s="10">
        <f t="shared" si="6"/>
        <v>3843</v>
      </c>
      <c r="AL25" s="8">
        <f t="shared" si="7"/>
        <v>-12.340710932260228</v>
      </c>
      <c r="AM25" s="8">
        <f t="shared" si="8"/>
        <v>-16.740690126409294</v>
      </c>
      <c r="AN25" s="8">
        <f t="shared" si="9"/>
        <v>-67.752442996742673</v>
      </c>
      <c r="AO25" s="8">
        <f t="shared" si="10"/>
        <v>-18.666666666666668</v>
      </c>
      <c r="AP25" s="8"/>
      <c r="AQ25" s="8">
        <f t="shared" si="11"/>
        <v>-71.880378657487086</v>
      </c>
      <c r="AR25" s="8">
        <f t="shared" si="12"/>
        <v>-66.427882628461219</v>
      </c>
      <c r="AS25" s="8">
        <f t="shared" si="13"/>
        <v>-89.215686274509807</v>
      </c>
      <c r="AT25" s="8">
        <f t="shared" si="14"/>
        <v>-70.035087719298247</v>
      </c>
    </row>
    <row r="26" spans="1:55" x14ac:dyDescent="0.25">
      <c r="A26" s="27" t="s">
        <v>18</v>
      </c>
      <c r="C26" s="41">
        <v>20415</v>
      </c>
      <c r="D26" s="41">
        <v>34110</v>
      </c>
      <c r="E26" s="41">
        <v>4909</v>
      </c>
      <c r="F26" s="41">
        <f t="shared" si="0"/>
        <v>59434</v>
      </c>
      <c r="G26" s="10"/>
      <c r="H26" s="41">
        <v>16469</v>
      </c>
      <c r="I26" s="41">
        <v>29003</v>
      </c>
      <c r="J26" s="41">
        <v>3844</v>
      </c>
      <c r="K26" s="3">
        <f t="shared" si="1"/>
        <v>49316</v>
      </c>
      <c r="M26" s="3">
        <v>10974</v>
      </c>
      <c r="N26" s="3">
        <v>24111</v>
      </c>
      <c r="O26" s="3">
        <v>2784</v>
      </c>
      <c r="P26" s="3">
        <f t="shared" si="2"/>
        <v>37869</v>
      </c>
      <c r="R26" s="27">
        <v>7832</v>
      </c>
      <c r="S26" s="27">
        <v>19012</v>
      </c>
      <c r="T26" s="27">
        <v>1831</v>
      </c>
      <c r="U26" s="10">
        <f t="shared" si="3"/>
        <v>28675</v>
      </c>
      <c r="W26" s="27">
        <v>7722</v>
      </c>
      <c r="X26" s="27">
        <v>19195</v>
      </c>
      <c r="Y26" s="27">
        <v>1811</v>
      </c>
      <c r="Z26" s="10">
        <f t="shared" si="4"/>
        <v>28728</v>
      </c>
      <c r="AB26" s="10">
        <v>6983</v>
      </c>
      <c r="AC26" s="10">
        <v>18060</v>
      </c>
      <c r="AD26" s="10">
        <v>1429</v>
      </c>
      <c r="AE26" s="10">
        <f t="shared" si="5"/>
        <v>26472</v>
      </c>
      <c r="AF26" s="10"/>
      <c r="AG26" s="10">
        <v>5342</v>
      </c>
      <c r="AH26" s="10">
        <v>14651</v>
      </c>
      <c r="AI26" s="10">
        <v>518</v>
      </c>
      <c r="AJ26" s="10">
        <f t="shared" si="6"/>
        <v>20511</v>
      </c>
      <c r="AL26" s="8">
        <f t="shared" si="7"/>
        <v>-23.499928397536877</v>
      </c>
      <c r="AM26" s="8">
        <f t="shared" si="8"/>
        <v>-18.875968992248062</v>
      </c>
      <c r="AN26" s="8">
        <f t="shared" si="9"/>
        <v>-63.750874737578719</v>
      </c>
      <c r="AO26" s="8">
        <f t="shared" si="10"/>
        <v>-22.5181323662738</v>
      </c>
      <c r="AP26" s="8"/>
      <c r="AQ26" s="8">
        <f t="shared" si="11"/>
        <v>-73.832965956404607</v>
      </c>
      <c r="AR26" s="8">
        <f t="shared" si="12"/>
        <v>-57.04778657285253</v>
      </c>
      <c r="AS26" s="8">
        <f t="shared" si="13"/>
        <v>-89.447952739865556</v>
      </c>
      <c r="AT26" s="8">
        <f t="shared" si="14"/>
        <v>-65.489450482888572</v>
      </c>
    </row>
    <row r="27" spans="1:55" x14ac:dyDescent="0.25">
      <c r="A27" s="27" t="s">
        <v>19</v>
      </c>
      <c r="C27" s="41">
        <v>31924</v>
      </c>
      <c r="D27" s="41">
        <v>69378</v>
      </c>
      <c r="E27" s="41">
        <v>11102</v>
      </c>
      <c r="F27" s="41">
        <f t="shared" si="0"/>
        <v>112404</v>
      </c>
      <c r="G27" s="10"/>
      <c r="H27" s="41">
        <v>22841</v>
      </c>
      <c r="I27" s="41">
        <v>54072</v>
      </c>
      <c r="J27" s="41">
        <v>7551</v>
      </c>
      <c r="K27" s="3">
        <f t="shared" si="1"/>
        <v>84464</v>
      </c>
      <c r="M27" s="3">
        <v>17051</v>
      </c>
      <c r="N27" s="3">
        <v>47723</v>
      </c>
      <c r="O27" s="3">
        <v>5221</v>
      </c>
      <c r="P27" s="3">
        <f t="shared" si="2"/>
        <v>69995</v>
      </c>
      <c r="R27" s="27">
        <v>13225</v>
      </c>
      <c r="S27" s="27">
        <v>36509</v>
      </c>
      <c r="T27" s="33">
        <v>3545</v>
      </c>
      <c r="U27" s="10">
        <f t="shared" si="3"/>
        <v>53279</v>
      </c>
      <c r="W27" s="27">
        <v>12163</v>
      </c>
      <c r="X27" s="27">
        <v>31261</v>
      </c>
      <c r="Y27" s="33">
        <v>2673</v>
      </c>
      <c r="Z27" s="10">
        <f t="shared" si="4"/>
        <v>46097</v>
      </c>
      <c r="AB27" s="10">
        <v>9417</v>
      </c>
      <c r="AC27" s="10">
        <v>30082</v>
      </c>
      <c r="AD27" s="10">
        <v>2039</v>
      </c>
      <c r="AE27" s="10">
        <f t="shared" si="5"/>
        <v>41538</v>
      </c>
      <c r="AF27" s="10"/>
      <c r="AG27" s="10">
        <v>6650</v>
      </c>
      <c r="AH27" s="10">
        <v>26807</v>
      </c>
      <c r="AI27" s="10">
        <v>790</v>
      </c>
      <c r="AJ27" s="10">
        <f t="shared" si="6"/>
        <v>34247</v>
      </c>
      <c r="AL27" s="8">
        <f t="shared" si="7"/>
        <v>-29.383030689179147</v>
      </c>
      <c r="AM27" s="8">
        <f t="shared" si="8"/>
        <v>-10.886909115085434</v>
      </c>
      <c r="AN27" s="8">
        <f t="shared" si="9"/>
        <v>-61.255517410495344</v>
      </c>
      <c r="AO27" s="8">
        <f t="shared" si="10"/>
        <v>-17.552602436323365</v>
      </c>
      <c r="AP27" s="8"/>
      <c r="AQ27" s="8">
        <f t="shared" si="11"/>
        <v>-79.169277032953261</v>
      </c>
      <c r="AR27" s="8">
        <f>(AH27-D27)/D27*100</f>
        <v>-61.360950157110331</v>
      </c>
      <c r="AS27" s="8">
        <f t="shared" si="13"/>
        <v>-92.884165015312561</v>
      </c>
      <c r="AT27" s="8">
        <f t="shared" si="14"/>
        <v>-69.532223052560411</v>
      </c>
    </row>
    <row r="28" spans="1:55" x14ac:dyDescent="0.25">
      <c r="A28" s="27" t="s">
        <v>20</v>
      </c>
      <c r="C28" s="41">
        <v>8756</v>
      </c>
      <c r="D28" s="41">
        <v>16173</v>
      </c>
      <c r="E28" s="41">
        <v>1991</v>
      </c>
      <c r="F28" s="41">
        <f t="shared" si="0"/>
        <v>26920</v>
      </c>
      <c r="G28" s="10"/>
      <c r="H28" s="41">
        <v>6228</v>
      </c>
      <c r="I28" s="41">
        <v>12682</v>
      </c>
      <c r="J28" s="41">
        <v>1234</v>
      </c>
      <c r="K28" s="3">
        <f t="shared" si="1"/>
        <v>20144</v>
      </c>
      <c r="M28" s="3">
        <v>4676</v>
      </c>
      <c r="N28" s="3">
        <v>11379</v>
      </c>
      <c r="O28" s="3">
        <v>899</v>
      </c>
      <c r="P28" s="3">
        <f t="shared" si="2"/>
        <v>16954</v>
      </c>
      <c r="R28" s="27">
        <v>3305</v>
      </c>
      <c r="S28" s="27">
        <v>8831</v>
      </c>
      <c r="T28" s="27">
        <v>726</v>
      </c>
      <c r="U28" s="10">
        <f t="shared" si="3"/>
        <v>12862</v>
      </c>
      <c r="W28" s="27">
        <v>3293</v>
      </c>
      <c r="X28" s="27">
        <v>9595</v>
      </c>
      <c r="Y28" s="27">
        <v>623</v>
      </c>
      <c r="Z28" s="10">
        <f t="shared" si="4"/>
        <v>13511</v>
      </c>
      <c r="AB28" s="10">
        <v>2158</v>
      </c>
      <c r="AC28" s="10">
        <v>8320</v>
      </c>
      <c r="AD28" s="10">
        <v>441</v>
      </c>
      <c r="AE28" s="10">
        <f t="shared" si="5"/>
        <v>10919</v>
      </c>
      <c r="AF28" s="10"/>
      <c r="AG28" s="10">
        <v>1691</v>
      </c>
      <c r="AH28" s="10">
        <v>8022</v>
      </c>
      <c r="AI28" s="10">
        <v>150</v>
      </c>
      <c r="AJ28" s="10">
        <f t="shared" si="6"/>
        <v>9863</v>
      </c>
      <c r="AL28" s="8">
        <f t="shared" si="7"/>
        <v>-21.640407784986099</v>
      </c>
      <c r="AM28" s="8">
        <f t="shared" si="8"/>
        <v>-3.5817307692307692</v>
      </c>
      <c r="AN28" s="8">
        <f t="shared" si="9"/>
        <v>-65.986394557823118</v>
      </c>
      <c r="AO28" s="8">
        <f t="shared" si="10"/>
        <v>-9.6712153127575782</v>
      </c>
      <c r="AP28" s="8"/>
      <c r="AQ28" s="8">
        <f t="shared" si="11"/>
        <v>-80.687528551850164</v>
      </c>
      <c r="AR28" s="8">
        <f t="shared" si="12"/>
        <v>-50.398812836208492</v>
      </c>
      <c r="AS28" s="8">
        <f t="shared" si="13"/>
        <v>-92.466097438473128</v>
      </c>
      <c r="AT28" s="8">
        <f t="shared" si="14"/>
        <v>-63.361812778603266</v>
      </c>
    </row>
    <row r="29" spans="1:55" s="277" customFormat="1" x14ac:dyDescent="0.25">
      <c r="C29" s="41"/>
      <c r="D29" s="41"/>
      <c r="E29" s="41"/>
      <c r="F29" s="41"/>
      <c r="G29" s="10"/>
      <c r="H29" s="41"/>
      <c r="I29" s="41"/>
      <c r="J29" s="41"/>
      <c r="K29" s="3"/>
      <c r="M29" s="3"/>
      <c r="N29" s="3"/>
      <c r="O29" s="3"/>
      <c r="P29" s="3"/>
      <c r="U29" s="10"/>
      <c r="Z29" s="10"/>
      <c r="AB29" s="10"/>
      <c r="AC29" s="10"/>
      <c r="AD29" s="10"/>
      <c r="AE29" s="10"/>
      <c r="AF29" s="10"/>
      <c r="AG29" s="10"/>
      <c r="AH29" s="10"/>
      <c r="AI29" s="10"/>
      <c r="AJ29" s="10"/>
      <c r="AL29" s="179"/>
      <c r="AM29" s="179"/>
      <c r="AN29" s="179"/>
      <c r="AO29" s="179"/>
      <c r="AP29" s="179"/>
      <c r="AQ29" s="179"/>
      <c r="AR29" s="179"/>
      <c r="AS29" s="179"/>
      <c r="AT29" s="179"/>
    </row>
    <row r="30" spans="1:55" s="11" customFormat="1" x14ac:dyDescent="0.25">
      <c r="A30" s="33" t="s">
        <v>21</v>
      </c>
      <c r="C30" s="34">
        <v>77339</v>
      </c>
      <c r="D30" s="34">
        <v>156156</v>
      </c>
      <c r="E30" s="34">
        <v>14183</v>
      </c>
      <c r="F30" s="34">
        <f t="shared" si="0"/>
        <v>247678</v>
      </c>
      <c r="G30" s="137"/>
      <c r="H30" s="34">
        <v>61090</v>
      </c>
      <c r="I30" s="34">
        <v>124130</v>
      </c>
      <c r="J30" s="34">
        <v>13422</v>
      </c>
      <c r="K30" s="78">
        <f t="shared" si="1"/>
        <v>198642</v>
      </c>
      <c r="L30" s="33"/>
      <c r="M30" s="78">
        <v>43247</v>
      </c>
      <c r="N30" s="78">
        <v>107214</v>
      </c>
      <c r="O30" s="78">
        <v>11901</v>
      </c>
      <c r="P30" s="78">
        <f t="shared" si="2"/>
        <v>162362</v>
      </c>
      <c r="Q30" s="136"/>
      <c r="R30" s="33">
        <v>31877</v>
      </c>
      <c r="S30" s="33">
        <v>87710</v>
      </c>
      <c r="T30" s="33">
        <v>8746</v>
      </c>
      <c r="U30" s="34">
        <f t="shared" si="3"/>
        <v>128333</v>
      </c>
      <c r="V30" s="33"/>
      <c r="W30" s="33">
        <v>25746</v>
      </c>
      <c r="X30" s="33">
        <v>76520</v>
      </c>
      <c r="Y30" s="33">
        <v>6237</v>
      </c>
      <c r="Z30" s="34">
        <f t="shared" si="4"/>
        <v>108503</v>
      </c>
      <c r="AA30" s="33"/>
      <c r="AB30" s="137">
        <v>19284</v>
      </c>
      <c r="AC30" s="137">
        <v>70424</v>
      </c>
      <c r="AD30" s="137">
        <v>4318</v>
      </c>
      <c r="AE30" s="137">
        <f t="shared" si="5"/>
        <v>94026</v>
      </c>
      <c r="AF30" s="137"/>
      <c r="AG30" s="137">
        <v>18066</v>
      </c>
      <c r="AH30" s="137">
        <v>71259</v>
      </c>
      <c r="AI30" s="137">
        <v>2255</v>
      </c>
      <c r="AJ30" s="137">
        <f t="shared" si="6"/>
        <v>91580</v>
      </c>
      <c r="AK30" s="33"/>
      <c r="AL30" s="36">
        <f t="shared" si="7"/>
        <v>-6.3161169881767272</v>
      </c>
      <c r="AM30" s="36">
        <f t="shared" si="8"/>
        <v>1.1856753379529705</v>
      </c>
      <c r="AN30" s="36">
        <f t="shared" si="9"/>
        <v>-47.776748494673463</v>
      </c>
      <c r="AO30" s="36">
        <f t="shared" si="10"/>
        <v>-2.6014081211579776</v>
      </c>
      <c r="AP30" s="36"/>
      <c r="AQ30" s="36">
        <f t="shared" si="11"/>
        <v>-76.640504790597248</v>
      </c>
      <c r="AR30" s="36">
        <f t="shared" si="12"/>
        <v>-54.366787059094754</v>
      </c>
      <c r="AS30" s="36">
        <f t="shared" si="13"/>
        <v>-84.100683917365856</v>
      </c>
      <c r="AT30" s="36">
        <f t="shared" si="14"/>
        <v>-63.024572226842913</v>
      </c>
      <c r="AU30"/>
      <c r="AV30"/>
      <c r="AW30"/>
      <c r="AX30"/>
      <c r="AY30"/>
      <c r="AZ30"/>
      <c r="BA30"/>
      <c r="BB30"/>
      <c r="BC30"/>
    </row>
    <row r="31" spans="1:55" s="11" customFormat="1" x14ac:dyDescent="0.25">
      <c r="A31" s="33" t="s">
        <v>22</v>
      </c>
      <c r="C31" s="34">
        <v>43884</v>
      </c>
      <c r="D31" s="34">
        <v>68293</v>
      </c>
      <c r="E31" s="34">
        <v>3970</v>
      </c>
      <c r="F31" s="34">
        <f t="shared" si="0"/>
        <v>116147</v>
      </c>
      <c r="G31" s="137"/>
      <c r="H31" s="34">
        <v>32289</v>
      </c>
      <c r="I31" s="34">
        <v>53479</v>
      </c>
      <c r="J31" s="34">
        <v>2650</v>
      </c>
      <c r="K31" s="78">
        <f t="shared" si="1"/>
        <v>88418</v>
      </c>
      <c r="L31" s="33"/>
      <c r="M31" s="78">
        <v>20936</v>
      </c>
      <c r="N31" s="78">
        <v>47428</v>
      </c>
      <c r="O31" s="78">
        <v>1967</v>
      </c>
      <c r="P31" s="78">
        <f t="shared" si="2"/>
        <v>70331</v>
      </c>
      <c r="Q31" s="136"/>
      <c r="R31" s="33">
        <v>16345</v>
      </c>
      <c r="S31" s="33">
        <v>39739</v>
      </c>
      <c r="T31" s="33">
        <v>1415</v>
      </c>
      <c r="U31" s="34">
        <f t="shared" si="3"/>
        <v>57499</v>
      </c>
      <c r="V31" s="33"/>
      <c r="W31" s="33">
        <v>11893</v>
      </c>
      <c r="X31" s="33">
        <v>35553</v>
      </c>
      <c r="Y31" s="33">
        <v>1024</v>
      </c>
      <c r="Z31" s="34">
        <f t="shared" si="4"/>
        <v>48470</v>
      </c>
      <c r="AA31" s="33"/>
      <c r="AB31" s="137">
        <v>9381</v>
      </c>
      <c r="AC31" s="137">
        <v>32570</v>
      </c>
      <c r="AD31" s="137">
        <v>700</v>
      </c>
      <c r="AE31" s="137">
        <f t="shared" si="5"/>
        <v>42651</v>
      </c>
      <c r="AF31" s="137"/>
      <c r="AG31" s="137">
        <v>7465</v>
      </c>
      <c r="AH31" s="137">
        <v>28853</v>
      </c>
      <c r="AI31" s="137">
        <v>356</v>
      </c>
      <c r="AJ31" s="137">
        <f t="shared" si="6"/>
        <v>36674</v>
      </c>
      <c r="AK31" s="33"/>
      <c r="AL31" s="36">
        <f t="shared" si="7"/>
        <v>-20.424261805777636</v>
      </c>
      <c r="AM31" s="36">
        <f t="shared" si="8"/>
        <v>-11.412342646607307</v>
      </c>
      <c r="AN31" s="36">
        <f t="shared" si="9"/>
        <v>-49.142857142857146</v>
      </c>
      <c r="AO31" s="36">
        <f t="shared" si="10"/>
        <v>-14.01373941994326</v>
      </c>
      <c r="AP31" s="36"/>
      <c r="AQ31" s="36">
        <f t="shared" si="11"/>
        <v>-82.989244371524933</v>
      </c>
      <c r="AR31" s="36">
        <f t="shared" si="12"/>
        <v>-57.751160441040803</v>
      </c>
      <c r="AS31" s="36">
        <f t="shared" si="13"/>
        <v>-91.032745591939545</v>
      </c>
      <c r="AT31" s="36">
        <f t="shared" si="14"/>
        <v>-68.424496543173746</v>
      </c>
      <c r="AU31"/>
      <c r="AV31"/>
      <c r="AW31"/>
      <c r="AX31"/>
      <c r="AY31"/>
      <c r="AZ31"/>
      <c r="BA31"/>
      <c r="BB31"/>
      <c r="BC31"/>
    </row>
    <row r="32" spans="1:55" s="11" customFormat="1" ht="15" customHeight="1" x14ac:dyDescent="0.25">
      <c r="A32" s="33" t="s">
        <v>23</v>
      </c>
      <c r="C32" s="34">
        <v>114523</v>
      </c>
      <c r="D32" s="34">
        <v>166848</v>
      </c>
      <c r="E32" s="34">
        <v>11991</v>
      </c>
      <c r="F32" s="34">
        <f t="shared" si="0"/>
        <v>293362</v>
      </c>
      <c r="G32" s="137"/>
      <c r="H32" s="34">
        <v>79954</v>
      </c>
      <c r="I32" s="34">
        <v>129670</v>
      </c>
      <c r="J32" s="34">
        <v>8135</v>
      </c>
      <c r="K32" s="78">
        <f t="shared" si="1"/>
        <v>217759</v>
      </c>
      <c r="L32" s="33"/>
      <c r="M32" s="78">
        <v>61369</v>
      </c>
      <c r="N32" s="78">
        <v>113053</v>
      </c>
      <c r="O32" s="78">
        <v>5468</v>
      </c>
      <c r="P32" s="78">
        <f t="shared" si="2"/>
        <v>179890</v>
      </c>
      <c r="Q32" s="136"/>
      <c r="R32" s="33">
        <v>47109</v>
      </c>
      <c r="S32" s="33">
        <v>93648</v>
      </c>
      <c r="T32" s="33">
        <v>3888</v>
      </c>
      <c r="U32" s="34">
        <f t="shared" si="3"/>
        <v>144645</v>
      </c>
      <c r="V32" s="33"/>
      <c r="W32" s="33">
        <v>40927</v>
      </c>
      <c r="X32" s="33">
        <v>88069</v>
      </c>
      <c r="Y32" s="33">
        <v>3612</v>
      </c>
      <c r="Z32" s="34">
        <f t="shared" si="4"/>
        <v>132608</v>
      </c>
      <c r="AA32" s="33"/>
      <c r="AB32" s="137">
        <v>33610</v>
      </c>
      <c r="AC32" s="137">
        <v>78354</v>
      </c>
      <c r="AD32" s="137">
        <v>2515</v>
      </c>
      <c r="AE32" s="137">
        <f t="shared" si="5"/>
        <v>114479</v>
      </c>
      <c r="AF32" s="137"/>
      <c r="AG32" s="137">
        <v>30782</v>
      </c>
      <c r="AH32" s="137">
        <v>74132</v>
      </c>
      <c r="AI32" s="137">
        <v>1163</v>
      </c>
      <c r="AJ32" s="137">
        <f t="shared" si="6"/>
        <v>106077</v>
      </c>
      <c r="AK32" s="33"/>
      <c r="AL32" s="36">
        <f t="shared" si="7"/>
        <v>-8.4141624516512934</v>
      </c>
      <c r="AM32" s="36">
        <f t="shared" si="8"/>
        <v>-5.3883656226867807</v>
      </c>
      <c r="AN32" s="36">
        <f t="shared" si="9"/>
        <v>-53.757455268389663</v>
      </c>
      <c r="AO32" s="36">
        <f t="shared" si="10"/>
        <v>-7.3393373457140614</v>
      </c>
      <c r="AP32" s="36"/>
      <c r="AQ32" s="36">
        <f t="shared" si="11"/>
        <v>-73.121556368589708</v>
      </c>
      <c r="AR32" s="36">
        <f t="shared" si="12"/>
        <v>-55.569140774836981</v>
      </c>
      <c r="AS32" s="36">
        <f t="shared" si="13"/>
        <v>-90.301059127679096</v>
      </c>
      <c r="AT32" s="36">
        <f t="shared" si="14"/>
        <v>-63.840920091900109</v>
      </c>
      <c r="AU32"/>
      <c r="AV32"/>
      <c r="AW32"/>
      <c r="AX32"/>
      <c r="AY32"/>
      <c r="AZ32"/>
      <c r="BA32"/>
      <c r="BB32"/>
      <c r="BC32"/>
    </row>
    <row r="33" spans="1:55" s="11" customFormat="1" x14ac:dyDescent="0.25">
      <c r="A33" s="33" t="s">
        <v>24</v>
      </c>
      <c r="C33" s="34">
        <v>136783</v>
      </c>
      <c r="D33" s="34">
        <v>231193</v>
      </c>
      <c r="E33" s="34">
        <v>28497</v>
      </c>
      <c r="F33" s="34">
        <f t="shared" si="0"/>
        <v>396473</v>
      </c>
      <c r="G33" s="137"/>
      <c r="H33" s="34">
        <v>103016</v>
      </c>
      <c r="I33" s="34">
        <v>189706</v>
      </c>
      <c r="J33" s="34">
        <v>19916</v>
      </c>
      <c r="K33" s="78">
        <f t="shared" si="1"/>
        <v>312638</v>
      </c>
      <c r="L33" s="33"/>
      <c r="M33" s="78">
        <v>77167</v>
      </c>
      <c r="N33" s="78">
        <v>158189</v>
      </c>
      <c r="O33" s="78">
        <v>14496</v>
      </c>
      <c r="P33" s="78">
        <f t="shared" si="2"/>
        <v>249852</v>
      </c>
      <c r="Q33" s="136"/>
      <c r="R33" s="33">
        <v>55862</v>
      </c>
      <c r="S33" s="33">
        <v>123189</v>
      </c>
      <c r="T33" s="33">
        <v>9324</v>
      </c>
      <c r="U33" s="34">
        <f t="shared" si="3"/>
        <v>188375</v>
      </c>
      <c r="V33" s="33"/>
      <c r="W33" s="33">
        <v>49083</v>
      </c>
      <c r="X33" s="33">
        <v>114136</v>
      </c>
      <c r="Y33" s="33">
        <v>7861</v>
      </c>
      <c r="Z33" s="34">
        <f t="shared" si="4"/>
        <v>171080</v>
      </c>
      <c r="AA33" s="33"/>
      <c r="AB33" s="137">
        <v>45038</v>
      </c>
      <c r="AC33" s="137">
        <v>103595</v>
      </c>
      <c r="AD33" s="137">
        <v>5903</v>
      </c>
      <c r="AE33" s="137">
        <f t="shared" si="5"/>
        <v>154536</v>
      </c>
      <c r="AF33" s="137"/>
      <c r="AG33" s="137">
        <v>40247</v>
      </c>
      <c r="AH33" s="137">
        <v>91289</v>
      </c>
      <c r="AI33" s="137">
        <v>2985</v>
      </c>
      <c r="AJ33" s="137">
        <f t="shared" si="6"/>
        <v>134521</v>
      </c>
      <c r="AK33" s="33"/>
      <c r="AL33" s="36">
        <f t="shared" si="7"/>
        <v>-10.637683733735956</v>
      </c>
      <c r="AM33" s="36">
        <f t="shared" si="8"/>
        <v>-11.878951686857473</v>
      </c>
      <c r="AN33" s="36">
        <f t="shared" si="9"/>
        <v>-49.43249195324411</v>
      </c>
      <c r="AO33" s="36">
        <f t="shared" si="10"/>
        <v>-12.951674690686959</v>
      </c>
      <c r="AP33" s="36"/>
      <c r="AQ33" s="36">
        <f t="shared" si="11"/>
        <v>-70.576021874063301</v>
      </c>
      <c r="AR33" s="36">
        <f t="shared" si="12"/>
        <v>-60.513942896194948</v>
      </c>
      <c r="AS33" s="36">
        <f t="shared" si="13"/>
        <v>-89.525213180334774</v>
      </c>
      <c r="AT33" s="36">
        <f t="shared" si="14"/>
        <v>-66.070577315479241</v>
      </c>
      <c r="AU33"/>
      <c r="AV33"/>
      <c r="AW33"/>
      <c r="AX33"/>
      <c r="AY33"/>
      <c r="AZ33"/>
      <c r="BA33"/>
      <c r="BB33"/>
      <c r="BC33"/>
    </row>
    <row r="34" spans="1:55" s="11" customFormat="1" x14ac:dyDescent="0.25">
      <c r="A34" s="33" t="s">
        <v>25</v>
      </c>
      <c r="C34" s="34">
        <v>40680</v>
      </c>
      <c r="D34" s="34">
        <v>85551</v>
      </c>
      <c r="E34" s="34">
        <v>13093</v>
      </c>
      <c r="F34" s="34">
        <f t="shared" si="0"/>
        <v>139324</v>
      </c>
      <c r="G34" s="137"/>
      <c r="H34" s="34">
        <v>29069</v>
      </c>
      <c r="I34" s="34">
        <v>66754</v>
      </c>
      <c r="J34" s="34">
        <v>8785</v>
      </c>
      <c r="K34" s="78">
        <f t="shared" si="1"/>
        <v>104608</v>
      </c>
      <c r="L34" s="33"/>
      <c r="M34" s="78">
        <v>21727</v>
      </c>
      <c r="N34" s="78">
        <v>59102</v>
      </c>
      <c r="O34" s="78">
        <v>6120</v>
      </c>
      <c r="P34" s="78">
        <f t="shared" si="2"/>
        <v>86949</v>
      </c>
      <c r="Q34" s="136"/>
      <c r="R34" s="33">
        <v>16530</v>
      </c>
      <c r="S34" s="33">
        <v>45340</v>
      </c>
      <c r="T34" s="33">
        <v>4271</v>
      </c>
      <c r="U34" s="34">
        <f t="shared" si="3"/>
        <v>66141</v>
      </c>
      <c r="V34" s="33"/>
      <c r="W34" s="33">
        <v>15456</v>
      </c>
      <c r="X34" s="33">
        <v>40856</v>
      </c>
      <c r="Y34" s="33">
        <v>3296</v>
      </c>
      <c r="Z34" s="34">
        <f t="shared" si="4"/>
        <v>59608</v>
      </c>
      <c r="AA34" s="33"/>
      <c r="AB34" s="137">
        <v>11575</v>
      </c>
      <c r="AC34" s="137">
        <v>38402</v>
      </c>
      <c r="AD34" s="137">
        <v>2480</v>
      </c>
      <c r="AE34" s="137">
        <f t="shared" si="5"/>
        <v>52457</v>
      </c>
      <c r="AF34" s="137"/>
      <c r="AG34" s="137">
        <v>8341</v>
      </c>
      <c r="AH34" s="137">
        <v>34829</v>
      </c>
      <c r="AI34" s="137">
        <v>940</v>
      </c>
      <c r="AJ34" s="137">
        <f t="shared" si="6"/>
        <v>44110</v>
      </c>
      <c r="AK34" s="33"/>
      <c r="AL34" s="36">
        <f t="shared" si="7"/>
        <v>-27.939524838012957</v>
      </c>
      <c r="AM34" s="36">
        <f t="shared" si="8"/>
        <v>-9.3042029060986415</v>
      </c>
      <c r="AN34" s="36">
        <f t="shared" si="9"/>
        <v>-62.096774193548384</v>
      </c>
      <c r="AO34" s="36">
        <f t="shared" si="10"/>
        <v>-15.912080370589244</v>
      </c>
      <c r="AP34" s="36"/>
      <c r="AQ34" s="36">
        <f t="shared" si="11"/>
        <v>-79.496066863323506</v>
      </c>
      <c r="AR34" s="36">
        <f t="shared" si="12"/>
        <v>-59.288611471519914</v>
      </c>
      <c r="AS34" s="36">
        <f t="shared" si="13"/>
        <v>-92.820591155579308</v>
      </c>
      <c r="AT34" s="36">
        <f t="shared" si="14"/>
        <v>-68.339984496569144</v>
      </c>
      <c r="AU34"/>
      <c r="AV34"/>
      <c r="AW34"/>
      <c r="AX34"/>
      <c r="AY34"/>
      <c r="AZ34"/>
      <c r="BA34"/>
      <c r="BB34"/>
      <c r="BC34"/>
    </row>
    <row r="35" spans="1:55" ht="15" customHeight="1" x14ac:dyDescent="0.25">
      <c r="A35" s="45" t="s">
        <v>26</v>
      </c>
      <c r="B35" s="2"/>
      <c r="C35" s="34">
        <v>413209</v>
      </c>
      <c r="D35" s="34">
        <v>708041</v>
      </c>
      <c r="E35" s="34">
        <v>71734</v>
      </c>
      <c r="F35" s="34">
        <f t="shared" si="0"/>
        <v>1192984</v>
      </c>
      <c r="G35" s="34"/>
      <c r="H35" s="34">
        <v>305418</v>
      </c>
      <c r="I35" s="34">
        <v>563739</v>
      </c>
      <c r="J35" s="34">
        <v>52908</v>
      </c>
      <c r="K35" s="34">
        <f t="shared" si="1"/>
        <v>922065</v>
      </c>
      <c r="L35" s="45"/>
      <c r="M35" s="34">
        <f>M30+M31+M32+M33+M34</f>
        <v>224446</v>
      </c>
      <c r="N35" s="34">
        <f>N30+N31+N32+N33+N34</f>
        <v>484986</v>
      </c>
      <c r="O35" s="34">
        <f>O30+O31+O32+O33+O34</f>
        <v>39952</v>
      </c>
      <c r="P35" s="34">
        <f t="shared" si="2"/>
        <v>749384</v>
      </c>
      <c r="Q35" s="45"/>
      <c r="R35" s="34">
        <f>R30+R31+R32+R33+R34</f>
        <v>167723</v>
      </c>
      <c r="S35" s="34">
        <f>S30+S31+S32+S33+S34</f>
        <v>389626</v>
      </c>
      <c r="T35" s="34">
        <f>T30+T31+T32+T33+T34</f>
        <v>27644</v>
      </c>
      <c r="U35" s="34">
        <f t="shared" si="3"/>
        <v>584993</v>
      </c>
      <c r="V35" s="45"/>
      <c r="W35" s="34">
        <f>W30+W31+W32+W33+W34</f>
        <v>143105</v>
      </c>
      <c r="X35" s="34">
        <f>X30+X31+X32+X33+X34</f>
        <v>355134</v>
      </c>
      <c r="Y35" s="34">
        <f>Y30+Y31+Y32+Y33+Y34</f>
        <v>22030</v>
      </c>
      <c r="Z35" s="34">
        <f>Z30+Z31+Z32+Z33+Z34</f>
        <v>520269</v>
      </c>
      <c r="AA35" s="45"/>
      <c r="AB35" s="34">
        <f>AB30+AB31+AB32+AB33+AB34</f>
        <v>118888</v>
      </c>
      <c r="AC35" s="34">
        <f>AC30+AC31+AC32+AC33+AC34</f>
        <v>323345</v>
      </c>
      <c r="AD35" s="34">
        <f>AD30+AD31+AD32+AD33+AD34</f>
        <v>15916</v>
      </c>
      <c r="AE35" s="34">
        <f t="shared" si="5"/>
        <v>458149</v>
      </c>
      <c r="AF35" s="34"/>
      <c r="AG35" s="34">
        <v>104901</v>
      </c>
      <c r="AH35" s="34">
        <v>300362</v>
      </c>
      <c r="AI35" s="34">
        <v>7699</v>
      </c>
      <c r="AJ35" s="34">
        <f t="shared" si="6"/>
        <v>412962</v>
      </c>
      <c r="AK35" s="45"/>
      <c r="AL35" s="36">
        <f t="shared" si="7"/>
        <v>-11.764854316667789</v>
      </c>
      <c r="AM35" s="36">
        <f t="shared" si="8"/>
        <v>-7.1078878597164028</v>
      </c>
      <c r="AN35" s="36">
        <f t="shared" si="9"/>
        <v>-51.627293289771302</v>
      </c>
      <c r="AO35" s="36">
        <f t="shared" si="10"/>
        <v>-9.8629485167489186</v>
      </c>
      <c r="AP35" s="36"/>
      <c r="AQ35" s="36">
        <f t="shared" si="11"/>
        <v>-74.613089259914474</v>
      </c>
      <c r="AR35" s="36">
        <f t="shared" si="12"/>
        <v>-57.578445316019831</v>
      </c>
      <c r="AS35" s="36">
        <f t="shared" si="13"/>
        <v>-89.267293054897252</v>
      </c>
      <c r="AT35" s="36">
        <f t="shared" si="14"/>
        <v>-65.38411244408978</v>
      </c>
    </row>
    <row r="36" spans="1:5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91"/>
      <c r="W36" s="1"/>
      <c r="X36" s="1"/>
      <c r="Y36" s="1"/>
      <c r="Z36" s="1"/>
      <c r="AA36" s="1"/>
      <c r="AB36" s="14"/>
      <c r="AC36" s="14"/>
      <c r="AD36" s="14"/>
      <c r="AE36" s="14"/>
      <c r="AF36" s="14"/>
      <c r="AG36" s="14"/>
      <c r="AH36" s="14"/>
      <c r="AI36" s="14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55" x14ac:dyDescent="0.25">
      <c r="K37" s="27"/>
      <c r="U37" s="27"/>
      <c r="Z37" s="10"/>
      <c r="AB37" s="7"/>
      <c r="AC37" s="7"/>
      <c r="AD37" s="7"/>
      <c r="AE37" s="7"/>
      <c r="AF37" s="7"/>
      <c r="AG37"/>
      <c r="AH37"/>
      <c r="AI37"/>
    </row>
    <row r="38" spans="1:55" x14ac:dyDescent="0.25">
      <c r="AG38"/>
      <c r="AH38"/>
      <c r="AI38"/>
      <c r="AQ38" s="98"/>
      <c r="AR38" s="98"/>
    </row>
    <row r="39" spans="1:55" x14ac:dyDescent="0.25">
      <c r="AQ39" s="98"/>
      <c r="AR39" s="98"/>
    </row>
    <row r="72" spans="11:44" x14ac:dyDescent="0.25">
      <c r="K72" s="27"/>
      <c r="AR72" s="8"/>
    </row>
    <row r="73" spans="11:44" x14ac:dyDescent="0.25">
      <c r="K73" s="27"/>
      <c r="AR73" s="8"/>
    </row>
    <row r="74" spans="11:44" ht="15" customHeight="1" x14ac:dyDescent="0.25">
      <c r="K74" s="27"/>
    </row>
  </sheetData>
  <mergeCells count="10">
    <mergeCell ref="A4:A5"/>
    <mergeCell ref="AL4:AO4"/>
    <mergeCell ref="AQ4:AT4"/>
    <mergeCell ref="C4:F4"/>
    <mergeCell ref="H4:K4"/>
    <mergeCell ref="M4:P4"/>
    <mergeCell ref="R4:U4"/>
    <mergeCell ref="W4:Z4"/>
    <mergeCell ref="AB4:AE4"/>
    <mergeCell ref="AG4:AJ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36"/>
  <sheetViews>
    <sheetView zoomScale="98" zoomScaleNormal="98" workbookViewId="0"/>
  </sheetViews>
  <sheetFormatPr defaultColWidth="8.85546875" defaultRowHeight="15" x14ac:dyDescent="0.25"/>
  <cols>
    <col min="1" max="1" width="26.42578125" customWidth="1"/>
    <col min="2" max="2" width="0.85546875" customWidth="1"/>
    <col min="3" max="3" width="17.85546875" bestFit="1" customWidth="1"/>
    <col min="4" max="4" width="14.7109375" bestFit="1" customWidth="1"/>
    <col min="5" max="5" width="15.85546875" bestFit="1" customWidth="1"/>
    <col min="6" max="6" width="6.5703125" bestFit="1" customWidth="1"/>
    <col min="7" max="7" width="0.85546875" customWidth="1"/>
    <col min="8" max="8" width="17.85546875" bestFit="1" customWidth="1"/>
    <col min="9" max="9" width="14.7109375" bestFit="1" customWidth="1"/>
    <col min="10" max="10" width="15.85546875" bestFit="1" customWidth="1"/>
    <col min="11" max="11" width="6.5703125" bestFit="1" customWidth="1"/>
    <col min="12" max="12" width="0.85546875" customWidth="1"/>
    <col min="13" max="13" width="17.85546875" bestFit="1" customWidth="1"/>
    <col min="14" max="14" width="14.7109375" bestFit="1" customWidth="1"/>
    <col min="15" max="15" width="15.85546875" bestFit="1" customWidth="1"/>
    <col min="16" max="16" width="6.5703125" bestFit="1" customWidth="1"/>
    <col min="17" max="17" width="0.85546875" customWidth="1"/>
    <col min="18" max="18" width="17.85546875" bestFit="1" customWidth="1"/>
    <col min="19" max="19" width="14.7109375" bestFit="1" customWidth="1"/>
    <col min="20" max="20" width="15.85546875" bestFit="1" customWidth="1"/>
    <col min="21" max="21" width="6.5703125" bestFit="1" customWidth="1"/>
    <col min="22" max="22" width="0.85546875" customWidth="1"/>
    <col min="23" max="23" width="17.85546875" bestFit="1" customWidth="1"/>
    <col min="24" max="24" width="14.7109375" bestFit="1" customWidth="1"/>
    <col min="25" max="25" width="15.85546875" bestFit="1" customWidth="1"/>
    <col min="26" max="26" width="6.5703125" bestFit="1" customWidth="1"/>
    <col min="27" max="27" width="0.85546875" customWidth="1"/>
    <col min="28" max="28" width="17.85546875" bestFit="1" customWidth="1"/>
    <col min="29" max="29" width="14.7109375" bestFit="1" customWidth="1"/>
    <col min="30" max="30" width="15.85546875" bestFit="1" customWidth="1"/>
    <col min="31" max="31" width="6.5703125" bestFit="1" customWidth="1"/>
    <col min="32" max="32" width="0.85546875" customWidth="1"/>
    <col min="33" max="33" width="17.85546875" style="141" bestFit="1" customWidth="1"/>
    <col min="34" max="34" width="14.7109375" style="141" bestFit="1" customWidth="1"/>
    <col min="35" max="35" width="15.85546875" style="141" bestFit="1" customWidth="1"/>
    <col min="36" max="36" width="6.5703125" style="141" bestFit="1" customWidth="1"/>
    <col min="37" max="37" width="0.85546875" style="141" customWidth="1"/>
    <col min="38" max="38" width="17.85546875" style="141" customWidth="1"/>
    <col min="39" max="39" width="14.7109375" style="141" bestFit="1" customWidth="1"/>
    <col min="40" max="40" width="15.85546875" style="141" bestFit="1" customWidth="1"/>
    <col min="41" max="41" width="6.5703125" style="141" bestFit="1" customWidth="1"/>
    <col min="42" max="42" width="0.85546875" style="141" customWidth="1"/>
    <col min="43" max="43" width="17.85546875" bestFit="1" customWidth="1"/>
    <col min="44" max="44" width="14.7109375" bestFit="1" customWidth="1"/>
    <col min="45" max="45" width="15.85546875" bestFit="1" customWidth="1"/>
    <col min="46" max="46" width="6.5703125" bestFit="1" customWidth="1"/>
  </cols>
  <sheetData>
    <row r="1" spans="1:46" x14ac:dyDescent="0.25">
      <c r="A1" s="35" t="s">
        <v>522</v>
      </c>
    </row>
    <row r="2" spans="1:46" x14ac:dyDescent="0.25">
      <c r="A2" s="11" t="s">
        <v>77</v>
      </c>
    </row>
    <row r="3" spans="1:46" s="7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27" customFormat="1" x14ac:dyDescent="0.25">
      <c r="A4" s="504" t="s">
        <v>42</v>
      </c>
      <c r="C4" s="493">
        <v>2013</v>
      </c>
      <c r="D4" s="493"/>
      <c r="E4" s="493"/>
      <c r="F4" s="493"/>
      <c r="H4" s="493">
        <v>2014</v>
      </c>
      <c r="I4" s="493"/>
      <c r="J4" s="493"/>
      <c r="K4" s="493"/>
      <c r="M4" s="493">
        <v>2015</v>
      </c>
      <c r="N4" s="493"/>
      <c r="O4" s="493"/>
      <c r="P4" s="493"/>
      <c r="R4" s="493">
        <v>2016</v>
      </c>
      <c r="S4" s="493"/>
      <c r="T4" s="493"/>
      <c r="U4" s="493"/>
      <c r="W4" s="493">
        <v>2017</v>
      </c>
      <c r="X4" s="493"/>
      <c r="Y4" s="493"/>
      <c r="Z4" s="493"/>
      <c r="AB4" s="493">
        <v>2018</v>
      </c>
      <c r="AC4" s="493"/>
      <c r="AD4" s="493"/>
      <c r="AE4" s="493"/>
      <c r="AG4" s="493">
        <v>2019</v>
      </c>
      <c r="AH4" s="493"/>
      <c r="AI4" s="493"/>
      <c r="AJ4" s="493"/>
      <c r="AK4" s="134"/>
      <c r="AL4" s="508" t="s">
        <v>93</v>
      </c>
      <c r="AM4" s="508"/>
      <c r="AN4" s="508"/>
      <c r="AO4" s="508"/>
      <c r="AP4" s="141"/>
      <c r="AQ4" s="508" t="s">
        <v>94</v>
      </c>
      <c r="AR4" s="508"/>
      <c r="AS4" s="508"/>
      <c r="AT4" s="508"/>
    </row>
    <row r="5" spans="1:46" s="27" customFormat="1" x14ac:dyDescent="0.25">
      <c r="A5" s="505"/>
      <c r="B5" s="1"/>
      <c r="C5" s="14" t="s">
        <v>47</v>
      </c>
      <c r="D5" s="14" t="s">
        <v>46</v>
      </c>
      <c r="E5" s="14" t="s">
        <v>49</v>
      </c>
      <c r="F5" s="1" t="s">
        <v>0</v>
      </c>
      <c r="G5" s="1"/>
      <c r="H5" s="14" t="s">
        <v>47</v>
      </c>
      <c r="I5" s="14" t="s">
        <v>46</v>
      </c>
      <c r="J5" s="14" t="s">
        <v>49</v>
      </c>
      <c r="K5" s="1" t="s">
        <v>0</v>
      </c>
      <c r="L5" s="1"/>
      <c r="M5" s="14" t="s">
        <v>47</v>
      </c>
      <c r="N5" s="14" t="s">
        <v>46</v>
      </c>
      <c r="O5" s="14" t="s">
        <v>49</v>
      </c>
      <c r="P5" s="1" t="s">
        <v>0</v>
      </c>
      <c r="Q5" s="1"/>
      <c r="R5" s="14" t="s">
        <v>47</v>
      </c>
      <c r="S5" s="14" t="s">
        <v>46</v>
      </c>
      <c r="T5" s="14" t="s">
        <v>49</v>
      </c>
      <c r="U5" s="1" t="s">
        <v>0</v>
      </c>
      <c r="V5" s="1"/>
      <c r="W5" s="14" t="s">
        <v>47</v>
      </c>
      <c r="X5" s="14" t="s">
        <v>46</v>
      </c>
      <c r="Y5" s="14" t="s">
        <v>49</v>
      </c>
      <c r="Z5" s="1" t="s">
        <v>0</v>
      </c>
      <c r="AA5" s="1"/>
      <c r="AB5" s="14" t="s">
        <v>47</v>
      </c>
      <c r="AC5" s="14" t="s">
        <v>46</v>
      </c>
      <c r="AD5" s="14" t="s">
        <v>49</v>
      </c>
      <c r="AE5" s="1" t="s">
        <v>0</v>
      </c>
      <c r="AF5" s="1"/>
      <c r="AG5" s="14" t="s">
        <v>47</v>
      </c>
      <c r="AH5" s="14" t="s">
        <v>46</v>
      </c>
      <c r="AI5" s="14" t="s">
        <v>49</v>
      </c>
      <c r="AJ5" s="1" t="s">
        <v>0</v>
      </c>
      <c r="AK5" s="1"/>
      <c r="AL5" s="14" t="s">
        <v>47</v>
      </c>
      <c r="AM5" s="14" t="s">
        <v>46</v>
      </c>
      <c r="AN5" s="14" t="s">
        <v>49</v>
      </c>
      <c r="AO5" s="1" t="s">
        <v>0</v>
      </c>
      <c r="AP5" s="1"/>
      <c r="AQ5" s="14" t="s">
        <v>47</v>
      </c>
      <c r="AR5" s="14" t="s">
        <v>46</v>
      </c>
      <c r="AS5" s="14" t="s">
        <v>49</v>
      </c>
      <c r="AT5" s="1" t="s">
        <v>0</v>
      </c>
    </row>
    <row r="6" spans="1:46" s="277" customFormat="1" x14ac:dyDescent="0.25">
      <c r="A6" s="119"/>
      <c r="B6" s="2"/>
      <c r="C6" s="12"/>
      <c r="D6" s="12"/>
      <c r="E6" s="12"/>
      <c r="F6" s="2"/>
      <c r="G6" s="2"/>
      <c r="H6" s="12"/>
      <c r="I6" s="12"/>
      <c r="J6" s="12"/>
      <c r="K6" s="2"/>
      <c r="L6" s="2"/>
      <c r="M6" s="12"/>
      <c r="N6" s="12"/>
      <c r="O6" s="12"/>
      <c r="P6" s="2"/>
      <c r="Q6" s="2"/>
      <c r="R6" s="12"/>
      <c r="S6" s="12"/>
      <c r="T6" s="12"/>
      <c r="U6" s="2"/>
      <c r="V6" s="2"/>
      <c r="W6" s="12"/>
      <c r="X6" s="12"/>
      <c r="Y6" s="12"/>
      <c r="Z6" s="2"/>
      <c r="AA6" s="2"/>
      <c r="AB6" s="12"/>
      <c r="AC6" s="12"/>
      <c r="AD6" s="12"/>
      <c r="AE6" s="2"/>
      <c r="AF6" s="2"/>
      <c r="AG6" s="12"/>
      <c r="AH6" s="12"/>
      <c r="AI6" s="12"/>
      <c r="AJ6" s="2"/>
      <c r="AK6" s="2"/>
      <c r="AL6" s="12"/>
      <c r="AM6" s="12"/>
      <c r="AN6" s="12"/>
      <c r="AO6" s="2"/>
      <c r="AP6" s="2"/>
      <c r="AQ6" s="12"/>
      <c r="AR6" s="12"/>
      <c r="AS6" s="12"/>
      <c r="AT6" s="2"/>
    </row>
    <row r="7" spans="1:46" x14ac:dyDescent="0.25">
      <c r="A7" s="27" t="s">
        <v>37</v>
      </c>
      <c r="C7" s="8">
        <f>'Tav7'!C7/'Tav7'!C$35*100</f>
        <v>3.570590185596151</v>
      </c>
      <c r="D7" s="8">
        <f>'Tav7'!D7/'Tav7'!D$35*100</f>
        <v>4.7529733447639337</v>
      </c>
      <c r="E7" s="8">
        <f>'Tav7'!E7/'Tav7'!E$35*100</f>
        <v>4.38843505171885</v>
      </c>
      <c r="F7" s="8">
        <f>'Tav7'!F7/'Tav7'!F$35*100</f>
        <v>4.3215164662728078</v>
      </c>
      <c r="G7" s="8"/>
      <c r="H7" s="8">
        <f>'Tav7'!H7/'Tav7'!H$35*100</f>
        <v>4.3137601582094049</v>
      </c>
      <c r="I7" s="8">
        <f>'Tav7'!I7/'Tav7'!I$35*100</f>
        <v>4.6551684378763936</v>
      </c>
      <c r="J7" s="8">
        <f>'Tav7'!J7/'Tav7'!J$35*100</f>
        <v>4.2243139033794508</v>
      </c>
      <c r="K7" s="8">
        <f>'Tav7'!K7/'Tav7'!K$35*100</f>
        <v>4.517360489770244</v>
      </c>
      <c r="L7" s="8"/>
      <c r="M7" s="8">
        <f>'Tav7'!M7/'Tav7'!M$35*100</f>
        <v>3.7902212558922859</v>
      </c>
      <c r="N7" s="8">
        <f>'Tav7'!N7/'Tav7'!N$35*100</f>
        <v>4.8450883118275581</v>
      </c>
      <c r="O7" s="8">
        <f>'Tav7'!O7/'Tav7'!O$35*100</f>
        <v>4.2801361633960759</v>
      </c>
      <c r="P7" s="8">
        <f>'Tav7'!P7/'Tav7'!P$35*100</f>
        <v>4.4990285354371062</v>
      </c>
      <c r="Q7" s="27"/>
      <c r="R7" s="8">
        <f>'Tav7'!R7/'Tav7'!R$35*100</f>
        <v>3.0896180011089713</v>
      </c>
      <c r="S7" s="8">
        <f>'Tav7'!S7/'Tav7'!S$35*100</f>
        <v>5.3094506013459064</v>
      </c>
      <c r="T7" s="8">
        <f>'Tav7'!T7/'Tav7'!T$35*100</f>
        <v>3.9502242801331211</v>
      </c>
      <c r="U7" s="8">
        <f>'Tav7'!U7/'Tav7'!U$35*100</f>
        <v>4.6087730964302143</v>
      </c>
      <c r="V7" s="8"/>
      <c r="W7" s="8">
        <f>'Tav7'!W7/'Tav7'!W$35*100</f>
        <v>2.9768351909437127</v>
      </c>
      <c r="X7" s="8">
        <f>'Tav7'!X7/'Tav7'!X$35*100</f>
        <v>4.9451756238490265</v>
      </c>
      <c r="Y7" s="8">
        <f>'Tav7'!Y7/'Tav7'!Y$35*100</f>
        <v>4.0807989105764868</v>
      </c>
      <c r="Z7" s="8">
        <f>'Tav7'!Z7/'Tav7'!Z$35*100</f>
        <v>4.3671639094391557</v>
      </c>
      <c r="AA7" s="8"/>
      <c r="AB7" s="8">
        <f>'Tav7'!AB7/'Tav7'!AB$35*100</f>
        <v>2.6369356032568469</v>
      </c>
      <c r="AC7" s="8">
        <f>'Tav7'!AC7/'Tav7'!AC$35*100</f>
        <v>4.9093073961248814</v>
      </c>
      <c r="AD7" s="8">
        <f>'Tav7'!AD7/'Tav7'!AD$35*100</f>
        <v>4.8755968836391048</v>
      </c>
      <c r="AE7" s="8">
        <f>'Tav7'!AE7/'Tav7'!AE$35*100</f>
        <v>4.3184640804629062</v>
      </c>
      <c r="AF7" s="27"/>
      <c r="AG7" s="8">
        <f>'Tav7'!AG7/'Tav7'!AG$35*100</f>
        <v>2.531911039932889</v>
      </c>
      <c r="AH7" s="8">
        <f>'Tav7'!AH7/'Tav7'!AH$35*100</f>
        <v>5.1015108435820782</v>
      </c>
      <c r="AI7" s="8">
        <f>'Tav7'!AI7/'Tav7'!AI$35*100</f>
        <v>5.2344460319522019</v>
      </c>
      <c r="AJ7" s="8">
        <f>'Tav7'!AJ7/'Tav7'!AJ$35*100</f>
        <v>4.4512570163840737</v>
      </c>
      <c r="AK7" s="8"/>
      <c r="AL7" s="8">
        <f>AG7-AB7</f>
        <v>-0.10502456332395793</v>
      </c>
      <c r="AM7" s="8">
        <f>AH7-AC7</f>
        <v>0.19220344745719675</v>
      </c>
      <c r="AN7" s="8">
        <f>AI7-AD7</f>
        <v>0.35884914831309711</v>
      </c>
      <c r="AO7" s="8">
        <f>AJ7-AE7</f>
        <v>0.13279293592116748</v>
      </c>
      <c r="AQ7" s="8">
        <f>AG7-C7</f>
        <v>-1.038679145663262</v>
      </c>
      <c r="AR7" s="8">
        <f>AH7-D7</f>
        <v>0.34853749881814444</v>
      </c>
      <c r="AS7" s="8">
        <f>AI7-E7</f>
        <v>0.84601098023335197</v>
      </c>
      <c r="AT7" s="8">
        <f>AJ7-F7</f>
        <v>0.12974055011126584</v>
      </c>
    </row>
    <row r="8" spans="1:46" x14ac:dyDescent="0.25">
      <c r="A8" s="277" t="s">
        <v>117</v>
      </c>
      <c r="C8" s="8">
        <f>'Tav7'!C8/'Tav7'!C$35*100</f>
        <v>0.11471192544208864</v>
      </c>
      <c r="D8" s="8">
        <f>'Tav7'!D8/'Tav7'!D$35*100</f>
        <v>7.7396647934229804E-2</v>
      </c>
      <c r="E8" s="8">
        <f>'Tav7'!E8/'Tav7'!E$35*100</f>
        <v>3.4850977221401291E-2</v>
      </c>
      <c r="F8" s="8">
        <f>'Tav7'!F8/'Tav7'!F$35*100</f>
        <v>8.7763121718313061E-2</v>
      </c>
      <c r="G8" s="8"/>
      <c r="H8" s="8">
        <f>'Tav7'!H8/'Tav7'!H$35*100</f>
        <v>0.1807359094748836</v>
      </c>
      <c r="I8" s="8">
        <f>'Tav7'!I8/'Tav7'!I$35*100</f>
        <v>0.10306187792577771</v>
      </c>
      <c r="J8" s="8">
        <f>'Tav7'!J8/'Tav7'!J$35*100</f>
        <v>2.0790806683299311E-2</v>
      </c>
      <c r="K8" s="8">
        <f>'Tav7'!K8/'Tav7'!K$35*100</f>
        <v>0.12406934435207929</v>
      </c>
      <c r="L8" s="8"/>
      <c r="M8" s="8">
        <f>'Tav7'!M8/'Tav7'!M$35*100</f>
        <v>8.554396157650393E-2</v>
      </c>
      <c r="N8" s="8">
        <f>'Tav7'!N8/'Tav7'!N$35*100</f>
        <v>8.8456161621160198E-2</v>
      </c>
      <c r="O8" s="8">
        <f>'Tav7'!O8/'Tav7'!O$35*100</f>
        <v>0.14016820184221065</v>
      </c>
      <c r="P8" s="8">
        <f>'Tav7'!P8/'Tav7'!P$35*100</f>
        <v>9.0340866631793582E-2</v>
      </c>
      <c r="Q8" s="27"/>
      <c r="R8" s="8">
        <f>'Tav7'!R8/'Tav7'!R$35*100</f>
        <v>8.8836951402014031E-2</v>
      </c>
      <c r="S8" s="8">
        <f>'Tav7'!S8/'Tav7'!S$35*100</f>
        <v>7.36603820073609E-2</v>
      </c>
      <c r="T8" s="8">
        <f>'Tav7'!T8/'Tav7'!T$35*100</f>
        <v>0.13022717407032267</v>
      </c>
      <c r="U8" s="8">
        <f>'Tav7'!U8/'Tav7'!U$35*100</f>
        <v>8.0684726142022212E-2</v>
      </c>
      <c r="V8" s="8"/>
      <c r="W8" s="8">
        <f>'Tav7'!W8/'Tav7'!W$35*100</f>
        <v>5.869815869466475E-2</v>
      </c>
      <c r="X8" s="8">
        <f>'Tav7'!X8/'Tav7'!X$35*100</f>
        <v>8.5319907415229185E-2</v>
      </c>
      <c r="Y8" s="8">
        <f>'Tav7'!Y8/'Tav7'!Y$35*100</f>
        <v>6.8088969586926923E-2</v>
      </c>
      <c r="Z8" s="8">
        <f>'Tav7'!Z8/'Tav7'!Z$35*100</f>
        <v>7.7267721121189237E-2</v>
      </c>
      <c r="AA8" s="8"/>
      <c r="AB8" s="8">
        <f>'Tav7'!AB8/'Tav7'!AB$35*100</f>
        <v>7.8224883924365787E-2</v>
      </c>
      <c r="AC8" s="8">
        <f>'Tav7'!AC8/'Tav7'!AC$35*100</f>
        <v>8.7213347971980396E-2</v>
      </c>
      <c r="AD8" s="8">
        <f>'Tav7'!AD8/'Tav7'!AD$35*100</f>
        <v>6.911284242271927E-2</v>
      </c>
      <c r="AE8" s="8">
        <f>'Tav7'!AE8/'Tav7'!AE$35*100</f>
        <v>8.425206646745928E-2</v>
      </c>
      <c r="AF8" s="27"/>
      <c r="AG8" s="8">
        <f>'Tav7'!AG8/'Tav7'!AG$35*100</f>
        <v>5.3383666504609108E-2</v>
      </c>
      <c r="AH8" s="8">
        <f>'Tav7'!AH8/'Tav7'!AH$35*100</f>
        <v>0.11020035823439717</v>
      </c>
      <c r="AI8" s="8">
        <f>'Tav7'!AI8/'Tav7'!AI$35*100</f>
        <v>6.494349915573451E-2</v>
      </c>
      <c r="AJ8" s="8">
        <f>'Tav7'!AJ8/'Tav7'!AJ$35*100</f>
        <v>9.4923988163559847E-2</v>
      </c>
      <c r="AK8" s="8"/>
      <c r="AL8" s="8">
        <f t="shared" ref="AL8:AL25" si="0">AG8-AB8</f>
        <v>-2.484121741975668E-2</v>
      </c>
      <c r="AM8" s="8">
        <f t="shared" ref="AM8:AM25" si="1">AH8-AC8</f>
        <v>2.2987010262416771E-2</v>
      </c>
      <c r="AN8" s="8">
        <f t="shared" ref="AN8:AN25" si="2">AI8-AD8</f>
        <v>-4.1693432669847597E-3</v>
      </c>
      <c r="AO8" s="8">
        <f t="shared" ref="AO8:AO25" si="3">AJ8-AE8</f>
        <v>1.0671921696100567E-2</v>
      </c>
      <c r="AQ8" s="8">
        <f t="shared" ref="AQ8:AQ35" si="4">AG8-C8</f>
        <v>-6.1328258937479528E-2</v>
      </c>
      <c r="AR8" s="8">
        <f t="shared" ref="AR8:AR35" si="5">AH8-D8</f>
        <v>3.2803710300167363E-2</v>
      </c>
      <c r="AS8" s="8">
        <f t="shared" ref="AS8:AS35" si="6">AI8-E8</f>
        <v>3.0092521934333219E-2</v>
      </c>
      <c r="AT8" s="8">
        <f t="shared" ref="AT8:AT35" si="7">AJ8-F8</f>
        <v>7.1608664452467857E-3</v>
      </c>
    </row>
    <row r="9" spans="1:46" x14ac:dyDescent="0.25">
      <c r="A9" s="27" t="s">
        <v>5</v>
      </c>
      <c r="C9" s="8">
        <f>'Tav7'!C9/'Tav7'!C$35*100</f>
        <v>1.2083473496463049</v>
      </c>
      <c r="D9" s="8">
        <f>'Tav7'!D9/'Tav7'!D$35*100</f>
        <v>1.5893147430727881</v>
      </c>
      <c r="E9" s="8">
        <f>'Tav7'!E9/'Tav7'!E$35*100</f>
        <v>0.7109599353165863</v>
      </c>
      <c r="F9" s="8">
        <f>'Tav7'!F9/'Tav7'!F$35*100</f>
        <v>1.4045452411767467</v>
      </c>
      <c r="G9" s="8"/>
      <c r="H9" s="8">
        <f>'Tav7'!H9/'Tav7'!H$35*100</f>
        <v>1.355519321061627</v>
      </c>
      <c r="I9" s="8">
        <f>'Tav7'!I9/'Tav7'!I$35*100</f>
        <v>1.5555070697610065</v>
      </c>
      <c r="J9" s="8">
        <f>'Tav7'!J9/'Tav7'!J$35*100</f>
        <v>0.84675285401073563</v>
      </c>
      <c r="K9" s="8">
        <f>'Tav7'!K9/'Tav7'!K$35*100</f>
        <v>1.4485963570897931</v>
      </c>
      <c r="L9" s="8"/>
      <c r="M9" s="8">
        <f>'Tav7'!M9/'Tav7'!M$35*100</f>
        <v>1.2640011405861544</v>
      </c>
      <c r="N9" s="8">
        <f>'Tav7'!N9/'Tav7'!N$35*100</f>
        <v>1.5324153686910549</v>
      </c>
      <c r="O9" s="8">
        <f>'Tav7'!O9/'Tav7'!O$35*100</f>
        <v>1.0888065678814578</v>
      </c>
      <c r="P9" s="8">
        <f>'Tav7'!P9/'Tav7'!P$35*100</f>
        <v>1.4283731704973683</v>
      </c>
      <c r="Q9" s="27"/>
      <c r="R9" s="8">
        <f>'Tav7'!R9/'Tav7'!R$35*100</f>
        <v>1.4440476261454898</v>
      </c>
      <c r="S9" s="8">
        <f>'Tav7'!S9/'Tav7'!S$35*100</f>
        <v>1.5206890710578862</v>
      </c>
      <c r="T9" s="8">
        <f>'Tav7'!T9/'Tav7'!T$35*100</f>
        <v>0.74518882940240194</v>
      </c>
      <c r="U9" s="8">
        <f>'Tav7'!U9/'Tav7'!U$35*100</f>
        <v>1.4620687768913474</v>
      </c>
      <c r="V9" s="8"/>
      <c r="W9" s="8">
        <f>'Tav7'!W9/'Tav7'!W$35*100</f>
        <v>1.2347576953984836</v>
      </c>
      <c r="X9" s="8">
        <f>'Tav7'!X9/'Tav7'!X$35*100</f>
        <v>1.4600122770559845</v>
      </c>
      <c r="Y9" s="8">
        <f>'Tav7'!Y9/'Tav7'!Y$35*100</f>
        <v>0.59464366772582844</v>
      </c>
      <c r="Z9" s="8">
        <f>'Tav7'!Z9/'Tav7'!Z$35*100</f>
        <v>1.3614111161725955</v>
      </c>
      <c r="AA9" s="8"/>
      <c r="AB9" s="8">
        <f>'Tav7'!AB9/'Tav7'!AB$35*100</f>
        <v>1.2642150595518471</v>
      </c>
      <c r="AC9" s="8">
        <f>'Tav7'!AC9/'Tav7'!AC$35*100</f>
        <v>1.5225223832129768</v>
      </c>
      <c r="AD9" s="8">
        <f>'Tav7'!AD9/'Tav7'!AD$35*100</f>
        <v>0.70369439557677815</v>
      </c>
      <c r="AE9" s="8">
        <f>'Tav7'!AE9/'Tav7'!AE$35*100</f>
        <v>1.4270466594928723</v>
      </c>
      <c r="AF9" s="27"/>
      <c r="AG9" s="8">
        <f>'Tav7'!AG9/'Tav7'!AG$35*100</f>
        <v>1.1687209845473352</v>
      </c>
      <c r="AH9" s="8">
        <f>'Tav7'!AH9/'Tav7'!AH$35*100</f>
        <v>1.8451069043354351</v>
      </c>
      <c r="AI9" s="8">
        <f>'Tav7'!AI9/'Tav7'!AI$35*100</f>
        <v>0.64943499155734508</v>
      </c>
      <c r="AJ9" s="8">
        <f>'Tav7'!AJ9/'Tav7'!AJ$35*100</f>
        <v>1.6509993655590587</v>
      </c>
      <c r="AK9" s="8"/>
      <c r="AL9" s="8">
        <f t="shared" si="0"/>
        <v>-9.5494075004511902E-2</v>
      </c>
      <c r="AM9" s="8">
        <f t="shared" si="1"/>
        <v>0.32258452112245828</v>
      </c>
      <c r="AN9" s="8">
        <f t="shared" si="2"/>
        <v>-5.4259404019433077E-2</v>
      </c>
      <c r="AO9" s="8">
        <f t="shared" si="3"/>
        <v>0.22395270606618634</v>
      </c>
      <c r="AQ9" s="8">
        <f t="shared" si="4"/>
        <v>-3.9626365098969663E-2</v>
      </c>
      <c r="AR9" s="8">
        <f t="shared" si="5"/>
        <v>0.25579216126264703</v>
      </c>
      <c r="AS9" s="8">
        <f t="shared" si="6"/>
        <v>-6.1524943759241224E-2</v>
      </c>
      <c r="AT9" s="8">
        <f t="shared" si="7"/>
        <v>0.24645412438231196</v>
      </c>
    </row>
    <row r="10" spans="1:46" x14ac:dyDescent="0.25">
      <c r="A10" s="27" t="s">
        <v>6</v>
      </c>
      <c r="C10" s="8">
        <f>'Tav7'!C10/'Tav7'!C$35*100</f>
        <v>13.823029024053204</v>
      </c>
      <c r="D10" s="8">
        <f>'Tav7'!D10/'Tav7'!D$35*100</f>
        <v>15.634970291268443</v>
      </c>
      <c r="E10" s="8">
        <f>'Tav7'!E10/'Tav7'!E$35*100</f>
        <v>14.63741043298854</v>
      </c>
      <c r="F10" s="8">
        <f>'Tav7'!F10/'Tav7'!F$35*100</f>
        <v>14.947392421021574</v>
      </c>
      <c r="G10" s="8"/>
      <c r="H10" s="8">
        <f>'Tav7'!H10/'Tav7'!H$35*100</f>
        <v>14.152080100059591</v>
      </c>
      <c r="I10" s="8">
        <f>'Tav7'!I10/'Tav7'!I$35*100</f>
        <v>15.705317531694632</v>
      </c>
      <c r="J10" s="8">
        <f>'Tav7'!J10/'Tav7'!J$35*100</f>
        <v>20.276706736221364</v>
      </c>
      <c r="K10" s="8">
        <f>'Tav7'!K10/'Tav7'!K$35*100</f>
        <v>15.453140505278911</v>
      </c>
      <c r="L10" s="8"/>
      <c r="M10" s="8">
        <f>'Tav7'!M10/'Tav7'!M$35*100</f>
        <v>14.12856544558602</v>
      </c>
      <c r="N10" s="8">
        <f>'Tav7'!N10/'Tav7'!N$35*100</f>
        <v>15.64065766846878</v>
      </c>
      <c r="O10" s="8">
        <f>'Tav7'!O10/'Tav7'!O$35*100</f>
        <v>24.279134961954345</v>
      </c>
      <c r="P10" s="8">
        <f>'Tav7'!P10/'Tav7'!P$35*100</f>
        <v>15.648319152797496</v>
      </c>
      <c r="Q10" s="27"/>
      <c r="R10" s="8">
        <f>'Tav7'!R10/'Tav7'!R$35*100</f>
        <v>14.383239031021386</v>
      </c>
      <c r="S10" s="8">
        <f>'Tav7'!S10/'Tav7'!S$35*100</f>
        <v>15.607531324911584</v>
      </c>
      <c r="T10" s="8">
        <f>'Tav7'!T10/'Tav7'!T$35*100</f>
        <v>26.812328172478654</v>
      </c>
      <c r="U10" s="8">
        <f>'Tav7'!U10/'Tav7'!U$35*100</f>
        <v>15.786000858129926</v>
      </c>
      <c r="V10" s="8"/>
      <c r="W10" s="8">
        <f>'Tav7'!W10/'Tav7'!W$35*100</f>
        <v>13.720694594877886</v>
      </c>
      <c r="X10" s="8">
        <f>'Tav7'!X10/'Tav7'!X$35*100</f>
        <v>15.056288612185822</v>
      </c>
      <c r="Y10" s="8">
        <f>'Tav7'!Y10/'Tav7'!Y$35*100</f>
        <v>23.567862006354972</v>
      </c>
      <c r="Z10" s="8">
        <f>'Tav7'!Z10/'Tav7'!Z$35*100</f>
        <v>15.049330250312821</v>
      </c>
      <c r="AA10" s="8"/>
      <c r="AB10" s="8">
        <f>'Tav7'!AB10/'Tav7'!AB$35*100</f>
        <v>12.240932642487047</v>
      </c>
      <c r="AC10" s="8">
        <f>'Tav7'!AC10/'Tav7'!AC$35*100</f>
        <v>15.260789559139617</v>
      </c>
      <c r="AD10" s="8">
        <f>'Tav7'!AD10/'Tav7'!AD$35*100</f>
        <v>21.481528022116109</v>
      </c>
      <c r="AE10" s="8">
        <f>'Tav7'!AE10/'Tav7'!AE$35*100</f>
        <v>14.693254814481751</v>
      </c>
      <c r="AF10" s="27"/>
      <c r="AG10" s="8">
        <f>'Tav7'!AG10/'Tav7'!AG$35*100</f>
        <v>13.467936435305669</v>
      </c>
      <c r="AH10" s="8">
        <f>'Tav7'!AH10/'Tav7'!AH$35*100</f>
        <v>16.667554484255664</v>
      </c>
      <c r="AI10" s="8">
        <f>'Tav7'!AI10/'Tav7'!AI$35*100</f>
        <v>23.340693596570983</v>
      </c>
      <c r="AJ10" s="8">
        <f>'Tav7'!AJ10/'Tav7'!AJ$35*100</f>
        <v>15.979194211573947</v>
      </c>
      <c r="AK10" s="8"/>
      <c r="AL10" s="8">
        <f t="shared" si="0"/>
        <v>1.2270037928186213</v>
      </c>
      <c r="AM10" s="8">
        <f t="shared" si="1"/>
        <v>1.4067649251160468</v>
      </c>
      <c r="AN10" s="8">
        <f t="shared" si="2"/>
        <v>1.8591655744548738</v>
      </c>
      <c r="AO10" s="8">
        <f t="shared" si="3"/>
        <v>1.2859393970921964</v>
      </c>
      <c r="AQ10" s="8">
        <f t="shared" si="4"/>
        <v>-0.35509258874753513</v>
      </c>
      <c r="AR10" s="8">
        <f t="shared" si="5"/>
        <v>1.0325841929872208</v>
      </c>
      <c r="AS10" s="8">
        <f t="shared" si="6"/>
        <v>8.7032831635824426</v>
      </c>
      <c r="AT10" s="8">
        <f t="shared" si="7"/>
        <v>1.0318017905523735</v>
      </c>
    </row>
    <row r="11" spans="1:46" x14ac:dyDescent="0.25">
      <c r="A11" s="277" t="s">
        <v>118</v>
      </c>
      <c r="C11" s="8">
        <f>'Tav7'!C11/'Tav7'!C$35*100</f>
        <v>0.43416285705296837</v>
      </c>
      <c r="D11" s="8">
        <f>'Tav7'!D11/'Tav7'!D$35*100</f>
        <v>0.2879776736092966</v>
      </c>
      <c r="E11" s="8">
        <f>'Tav7'!E11/'Tav7'!E$35*100</f>
        <v>0.19377143335099117</v>
      </c>
      <c r="F11" s="8">
        <f>'Tav7'!F11/'Tav7'!F$35*100</f>
        <v>0.33294662795142266</v>
      </c>
      <c r="G11" s="8"/>
      <c r="H11" s="8">
        <f>'Tav7'!H11/'Tav7'!H$35*100</f>
        <v>0.38701058876687033</v>
      </c>
      <c r="I11" s="8">
        <f>'Tav7'!I11/'Tav7'!I$35*100</f>
        <v>0.32692433910018642</v>
      </c>
      <c r="J11" s="8">
        <f>'Tav7'!J11/'Tav7'!J$35*100</f>
        <v>0.27784078022227265</v>
      </c>
      <c r="K11" s="8">
        <f>'Tav7'!K11/'Tav7'!K$35*100</f>
        <v>0.34401045479440168</v>
      </c>
      <c r="L11" s="8"/>
      <c r="M11" s="8">
        <f>'Tav7'!M11/'Tav7'!M$35*100</f>
        <v>0.4000962369567736</v>
      </c>
      <c r="N11" s="8">
        <f>'Tav7'!N11/'Tav7'!N$35*100</f>
        <v>0.36269088179864989</v>
      </c>
      <c r="O11" s="8">
        <f>'Tav7'!O11/'Tav7'!O$35*100</f>
        <v>0.31287545054064875</v>
      </c>
      <c r="P11" s="8">
        <f>'Tav7'!P11/'Tav7'!P$35*100</f>
        <v>0.37123824367747377</v>
      </c>
      <c r="Q11" s="27"/>
      <c r="R11" s="8">
        <f>'Tav7'!R11/'Tav7'!R$35*100</f>
        <v>0.38217775737376508</v>
      </c>
      <c r="S11" s="8">
        <f>'Tav7'!S11/'Tav7'!S$35*100</f>
        <v>0.42399634521310176</v>
      </c>
      <c r="T11" s="8">
        <f>'Tav7'!T11/'Tav7'!T$35*100</f>
        <v>0.24236724063087831</v>
      </c>
      <c r="U11" s="8">
        <f>'Tav7'!U11/'Tav7'!U$35*100</f>
        <v>0.403423630710111</v>
      </c>
      <c r="V11" s="8"/>
      <c r="W11" s="8">
        <f>'Tav7'!W11/'Tav7'!W$35*100</f>
        <v>0.32283987282065613</v>
      </c>
      <c r="X11" s="8">
        <f>'Tav7'!X11/'Tav7'!X$35*100</f>
        <v>0.37901186594355935</v>
      </c>
      <c r="Y11" s="8">
        <f>'Tav7'!Y11/'Tav7'!Y$35*100</f>
        <v>0.10894235133908306</v>
      </c>
      <c r="Z11" s="8">
        <f>'Tav7'!Z11/'Tav7'!Z$35*100</f>
        <v>0.35212553505974797</v>
      </c>
      <c r="AA11" s="8"/>
      <c r="AB11" s="8">
        <f>'Tav7'!AB11/'Tav7'!AB$35*100</f>
        <v>0.27084314649081487</v>
      </c>
      <c r="AC11" s="8">
        <f>'Tav7'!AC11/'Tav7'!AC$35*100</f>
        <v>0.36060554516074161</v>
      </c>
      <c r="AD11" s="8">
        <f>'Tav7'!AD11/'Tav7'!AD$35*100</f>
        <v>0.1445086705202312</v>
      </c>
      <c r="AE11" s="8">
        <f>'Tav7'!AE11/'Tav7'!AE$35*100</f>
        <v>0.32980536899567608</v>
      </c>
      <c r="AF11" s="27"/>
      <c r="AG11" s="8">
        <f>'Tav7'!AG11/'Tav7'!AG$35*100</f>
        <v>0.25071257661986063</v>
      </c>
      <c r="AH11" s="8">
        <f>'Tav7'!AH11/'Tav7'!AH$35*100</f>
        <v>0.38753237759769882</v>
      </c>
      <c r="AI11" s="8">
        <f>'Tav7'!AI11/'Tav7'!AI$35*100</f>
        <v>0.20781919729835041</v>
      </c>
      <c r="AJ11" s="8">
        <f>'Tav7'!AJ11/'Tav7'!AJ$35*100</f>
        <v>0.34942682377555317</v>
      </c>
      <c r="AK11" s="8"/>
      <c r="AL11" s="8">
        <f t="shared" si="0"/>
        <v>-2.013056987095424E-2</v>
      </c>
      <c r="AM11" s="8">
        <f t="shared" si="1"/>
        <v>2.6926832436957204E-2</v>
      </c>
      <c r="AN11" s="8">
        <f t="shared" si="2"/>
        <v>6.3310526778119214E-2</v>
      </c>
      <c r="AO11" s="8">
        <f t="shared" si="3"/>
        <v>1.962145477987709E-2</v>
      </c>
      <c r="AQ11" s="8">
        <f t="shared" si="4"/>
        <v>-0.18345028043310774</v>
      </c>
      <c r="AR11" s="8">
        <f t="shared" si="5"/>
        <v>9.9554703988402216E-2</v>
      </c>
      <c r="AS11" s="8">
        <f t="shared" si="6"/>
        <v>1.4047763947359238E-2</v>
      </c>
      <c r="AT11" s="8">
        <f t="shared" si="7"/>
        <v>1.6480195824130517E-2</v>
      </c>
    </row>
    <row r="12" spans="1:46" x14ac:dyDescent="0.25">
      <c r="A12" s="27" t="s">
        <v>3</v>
      </c>
      <c r="C12" s="8">
        <f>'Tav7'!C12/'Tav7'!C$35*100</f>
        <v>0.14084881984661515</v>
      </c>
      <c r="D12" s="8">
        <f>'Tav7'!D12/'Tav7'!D$35*100</f>
        <v>0.1210381884664871</v>
      </c>
      <c r="E12" s="8">
        <f>'Tav7'!E12/'Tav7'!E$35*100</f>
        <v>0.15334429977416567</v>
      </c>
      <c r="F12" s="8">
        <f>'Tav7'!F12/'Tav7'!F$35*100</f>
        <v>0.12984247902738008</v>
      </c>
      <c r="G12" s="8"/>
      <c r="H12" s="8">
        <f>'Tav7'!H12/'Tav7'!H$35*100</f>
        <v>7.9563090584052018E-2</v>
      </c>
      <c r="I12" s="8">
        <f>'Tav7'!I12/'Tav7'!I$35*100</f>
        <v>0.144747835434483</v>
      </c>
      <c r="J12" s="8">
        <f>'Tav7'!J12/'Tav7'!J$35*100</f>
        <v>0.20601799349814773</v>
      </c>
      <c r="K12" s="8">
        <f>'Tav7'!K12/'Tav7'!K$35*100</f>
        <v>0.12667219773009494</v>
      </c>
      <c r="L12" s="8"/>
      <c r="M12" s="8">
        <f>'Tav7'!M12/'Tav7'!M$35*100</f>
        <v>0.10603886903754133</v>
      </c>
      <c r="N12" s="8">
        <f>'Tav7'!N12/'Tav7'!N$35*100</f>
        <v>0.15794270350071962</v>
      </c>
      <c r="O12" s="8">
        <f>'Tav7'!O12/'Tav7'!O$35*100</f>
        <v>0.23778534241089308</v>
      </c>
      <c r="P12" s="8">
        <f>'Tav7'!P12/'Tav7'!P$35*100</f>
        <v>0.14665378497539314</v>
      </c>
      <c r="Q12" s="27"/>
      <c r="R12" s="8">
        <f>'Tav7'!R12/'Tav7'!R$35*100</f>
        <v>0.1007613744089958</v>
      </c>
      <c r="S12" s="8">
        <f>'Tav7'!S12/'Tav7'!S$35*100</f>
        <v>0.18479259597665454</v>
      </c>
      <c r="T12" s="8">
        <f>'Tav7'!T12/'Tav7'!T$35*100</f>
        <v>0.12660975256836926</v>
      </c>
      <c r="U12" s="8">
        <f>'Tav7'!U12/'Tav7'!U$35*100</f>
        <v>0.15795060795599264</v>
      </c>
      <c r="V12" s="8"/>
      <c r="W12" s="8">
        <f>'Tav7'!W12/'Tav7'!W$35*100</f>
        <v>0.13276964466650359</v>
      </c>
      <c r="X12" s="8">
        <f>'Tav7'!X12/'Tav7'!X$35*100</f>
        <v>0.15487111907054801</v>
      </c>
      <c r="Y12" s="8">
        <f>'Tav7'!Y12/'Tav7'!Y$35*100</f>
        <v>6.8088969586926923E-2</v>
      </c>
      <c r="Z12" s="8">
        <f>'Tav7'!Z12/'Tav7'!Z$35*100</f>
        <v>0.14511723742909918</v>
      </c>
      <c r="AA12" s="8"/>
      <c r="AB12" s="8">
        <f>'Tav7'!AB12/'Tav7'!AB$35*100</f>
        <v>6.3084583809972408E-2</v>
      </c>
      <c r="AC12" s="8">
        <f>'Tav7'!AC12/'Tav7'!AC$35*100</f>
        <v>0.15679846603473072</v>
      </c>
      <c r="AD12" s="8">
        <f>'Tav7'!AD12/'Tav7'!AD$35*100</f>
        <v>8.1678813772304598E-2</v>
      </c>
      <c r="AE12" s="8">
        <f>'Tav7'!AE12/'Tav7'!AE$35*100</f>
        <v>0.12987041333714577</v>
      </c>
      <c r="AF12" s="27"/>
      <c r="AG12" s="8">
        <f>'Tav7'!AG12/'Tav7'!AG$35*100</f>
        <v>7.4355821202848407E-2</v>
      </c>
      <c r="AH12" s="8">
        <f>'Tav7'!AH12/'Tav7'!AH$35*100</f>
        <v>0.18044892496387691</v>
      </c>
      <c r="AI12" s="8">
        <f>'Tav7'!AI12/'Tav7'!AI$35*100</f>
        <v>0.11689829848032213</v>
      </c>
      <c r="AJ12" s="8">
        <f>'Tav7'!AJ12/'Tav7'!AJ$35*100</f>
        <v>0.15231425651754885</v>
      </c>
      <c r="AK12" s="8"/>
      <c r="AL12" s="8">
        <f t="shared" si="0"/>
        <v>1.1271237392875999E-2</v>
      </c>
      <c r="AM12" s="8">
        <f t="shared" si="1"/>
        <v>2.365045892914619E-2</v>
      </c>
      <c r="AN12" s="8">
        <f t="shared" si="2"/>
        <v>3.5219484708017529E-2</v>
      </c>
      <c r="AO12" s="8">
        <f t="shared" si="3"/>
        <v>2.2443843180403072E-2</v>
      </c>
      <c r="AQ12" s="8">
        <f t="shared" si="4"/>
        <v>-6.6492998643766746E-2</v>
      </c>
      <c r="AR12" s="8">
        <f t="shared" si="5"/>
        <v>5.9410736497389802E-2</v>
      </c>
      <c r="AS12" s="8">
        <f t="shared" si="6"/>
        <v>-3.6446001293843538E-2</v>
      </c>
      <c r="AT12" s="8">
        <f t="shared" si="7"/>
        <v>2.2471777490168765E-2</v>
      </c>
    </row>
    <row r="13" spans="1:46" x14ac:dyDescent="0.25">
      <c r="A13" s="27" t="s">
        <v>4</v>
      </c>
      <c r="C13" s="8">
        <f>'Tav7'!C13/'Tav7'!C$35*100</f>
        <v>0.29331403720635324</v>
      </c>
      <c r="D13" s="8">
        <f>'Tav7'!D13/'Tav7'!D$35*100</f>
        <v>0.16693948514280951</v>
      </c>
      <c r="E13" s="8">
        <f>'Tav7'!E13/'Tav7'!E$35*100</f>
        <v>4.0427133576825494E-2</v>
      </c>
      <c r="F13" s="8">
        <f>'Tav7'!F13/'Tav7'!F$35*100</f>
        <v>0.20310414892404258</v>
      </c>
      <c r="G13" s="8"/>
      <c r="H13" s="8">
        <f>'Tav7'!H13/'Tav7'!H$35*100</f>
        <v>0.3074474981828183</v>
      </c>
      <c r="I13" s="8">
        <f>'Tav7'!I13/'Tav7'!I$35*100</f>
        <v>0.18217650366570345</v>
      </c>
      <c r="J13" s="8">
        <f>'Tav7'!J13/'Tav7'!J$35*100</f>
        <v>7.1822786724124899E-2</v>
      </c>
      <c r="K13" s="8">
        <f>'Tav7'!K13/'Tav7'!K$35*100</f>
        <v>0.21733825706430673</v>
      </c>
      <c r="L13" s="8"/>
      <c r="M13" s="8">
        <f>'Tav7'!M13/'Tav7'!M$35*100</f>
        <v>0.2940573679192322</v>
      </c>
      <c r="N13" s="8">
        <f>'Tav7'!N13/'Tav7'!N$35*100</f>
        <v>0.20474817829793024</v>
      </c>
      <c r="O13" s="8">
        <f>'Tav7'!O13/'Tav7'!O$35*100</f>
        <v>7.5090108129755709E-2</v>
      </c>
      <c r="P13" s="8">
        <f>'Tav7'!P13/'Tav7'!P$35*100</f>
        <v>0.22458445870208063</v>
      </c>
      <c r="Q13" s="27"/>
      <c r="R13" s="8">
        <f>'Tav7'!R13/'Tav7'!R$35*100</f>
        <v>0.28141638296476928</v>
      </c>
      <c r="S13" s="8">
        <f>'Tav7'!S13/'Tav7'!S$35*100</f>
        <v>0.23920374923644727</v>
      </c>
      <c r="T13" s="8">
        <f>'Tav7'!T13/'Tav7'!T$35*100</f>
        <v>0.11575748806250905</v>
      </c>
      <c r="U13" s="8">
        <f>'Tav7'!U13/'Tav7'!U$35*100</f>
        <v>0.24547302275411842</v>
      </c>
      <c r="V13" s="8"/>
      <c r="W13" s="8">
        <f>'Tav7'!W13/'Tav7'!W$35*100</f>
        <v>0.19007022815415256</v>
      </c>
      <c r="X13" s="8">
        <f>'Tav7'!X13/'Tav7'!X$35*100</f>
        <v>0.22414074687301133</v>
      </c>
      <c r="Y13" s="8">
        <f>'Tav7'!Y13/'Tav7'!Y$35*100</f>
        <v>4.0853381752156151E-2</v>
      </c>
      <c r="Z13" s="8">
        <f>'Tav7'!Z13/'Tav7'!Z$35*100</f>
        <v>0.20700829763064874</v>
      </c>
      <c r="AA13" s="8"/>
      <c r="AB13" s="8">
        <f>'Tav7'!AB13/'Tav7'!AB$35*100</f>
        <v>0.2077585626808425</v>
      </c>
      <c r="AC13" s="8">
        <f>'Tav7'!AC13/'Tav7'!AC$35*100</f>
        <v>0.2038070791260109</v>
      </c>
      <c r="AD13" s="8">
        <f>'Tav7'!AD13/'Tav7'!AD$35*100</f>
        <v>6.2829856747926613E-2</v>
      </c>
      <c r="AE13" s="8">
        <f>'Tav7'!AE13/'Tav7'!AE$35*100</f>
        <v>0.19993495565853031</v>
      </c>
      <c r="AF13" s="27"/>
      <c r="AG13" s="8">
        <f>'Tav7'!AG13/'Tav7'!AG$35*100</f>
        <v>0.17635675541701223</v>
      </c>
      <c r="AH13" s="8">
        <f>'Tav7'!AH13/'Tav7'!AH$35*100</f>
        <v>0.20708345263382183</v>
      </c>
      <c r="AI13" s="8">
        <f>'Tav7'!AI13/'Tav7'!AI$35*100</f>
        <v>9.0920898818028312E-2</v>
      </c>
      <c r="AJ13" s="8">
        <f>'Tav7'!AJ13/'Tav7'!AJ$35*100</f>
        <v>0.19711256725800436</v>
      </c>
      <c r="AK13" s="8"/>
      <c r="AL13" s="8">
        <f t="shared" si="0"/>
        <v>-3.1401807263830267E-2</v>
      </c>
      <c r="AM13" s="8">
        <f t="shared" si="1"/>
        <v>3.2763735078109313E-3</v>
      </c>
      <c r="AN13" s="8">
        <f t="shared" si="2"/>
        <v>2.8091042070101699E-2</v>
      </c>
      <c r="AO13" s="8">
        <f t="shared" si="3"/>
        <v>-2.8223884005259547E-3</v>
      </c>
      <c r="AQ13" s="8">
        <f t="shared" si="4"/>
        <v>-0.11695728178934101</v>
      </c>
      <c r="AR13" s="8">
        <f t="shared" si="5"/>
        <v>4.0143967491012317E-2</v>
      </c>
      <c r="AS13" s="8">
        <f t="shared" si="6"/>
        <v>5.0493765241202818E-2</v>
      </c>
      <c r="AT13" s="8">
        <f t="shared" si="7"/>
        <v>-5.9915816660382204E-3</v>
      </c>
    </row>
    <row r="14" spans="1:46" x14ac:dyDescent="0.25">
      <c r="A14" s="27" t="s">
        <v>7</v>
      </c>
      <c r="C14" s="8">
        <f>'Tav7'!C14/'Tav7'!C$35*100</f>
        <v>4.5393493365342961</v>
      </c>
      <c r="D14" s="8">
        <f>'Tav7'!D14/'Tav7'!D$35*100</f>
        <v>3.5951307904485761</v>
      </c>
      <c r="E14" s="8">
        <f>'Tav7'!E14/'Tav7'!E$35*100</f>
        <v>2.1412440404828952</v>
      </c>
      <c r="F14" s="8">
        <f>'Tav7'!F14/'Tav7'!F$35*100</f>
        <v>3.8347538609067686</v>
      </c>
      <c r="G14" s="8"/>
      <c r="H14" s="8">
        <f>'Tav7'!H14/'Tav7'!H$35*100</f>
        <v>4.2597358374424559</v>
      </c>
      <c r="I14" s="8">
        <f>'Tav7'!I14/'Tav7'!I$35*100</f>
        <v>3.4595796991160803</v>
      </c>
      <c r="J14" s="8">
        <f>'Tav7'!J14/'Tav7'!J$35*100</f>
        <v>2.232176608452408</v>
      </c>
      <c r="K14" s="8">
        <f>'Tav7'!K14/'Tav7'!K$35*100</f>
        <v>3.6541892382858041</v>
      </c>
      <c r="L14" s="8"/>
      <c r="M14" s="8">
        <f>'Tav7'!M14/'Tav7'!M$35*100</f>
        <v>3.7073505431150475</v>
      </c>
      <c r="N14" s="8">
        <f>'Tav7'!N14/'Tav7'!N$35*100</f>
        <v>3.6547446730421083</v>
      </c>
      <c r="O14" s="8">
        <f>'Tav7'!O14/'Tav7'!O$35*100</f>
        <v>2.3202843412094514</v>
      </c>
      <c r="P14" s="8">
        <f>'Tav7'!P14/'Tav7'!P$35*100</f>
        <v>3.5993562712841478</v>
      </c>
      <c r="Q14" s="27"/>
      <c r="R14" s="8">
        <f>'Tav7'!R14/'Tav7'!R$35*100</f>
        <v>3.7871967470174037</v>
      </c>
      <c r="S14" s="8">
        <f>'Tav7'!S14/'Tav7'!S$35*100</f>
        <v>3.7507763855594853</v>
      </c>
      <c r="T14" s="8">
        <f>'Tav7'!T14/'Tav7'!T$35*100</f>
        <v>2.5358124728693388</v>
      </c>
      <c r="U14" s="8">
        <f>'Tav7'!U14/'Tav7'!U$35*100</f>
        <v>3.7038050027949057</v>
      </c>
      <c r="V14" s="8"/>
      <c r="W14" s="8">
        <f>'Tav7'!W14/'Tav7'!W$35*100</f>
        <v>2.9768351909437127</v>
      </c>
      <c r="X14" s="8">
        <f>'Tav7'!X14/'Tav7'!X$35*100</f>
        <v>3.6194788446051347</v>
      </c>
      <c r="Y14" s="8">
        <f>'Tav7'!Y14/'Tav7'!Y$35*100</f>
        <v>2.2787108488424872</v>
      </c>
      <c r="Z14" s="8">
        <f>'Tav7'!Z14/'Tav7'!Z$35*100</f>
        <v>3.3859407345046506</v>
      </c>
      <c r="AA14" s="8"/>
      <c r="AB14" s="8">
        <f>'Tav7'!AB14/'Tav7'!AB$35*100</f>
        <v>3.2055379853307318</v>
      </c>
      <c r="AC14" s="8">
        <f>'Tav7'!AC14/'Tav7'!AC$35*100</f>
        <v>3.7913064992500272</v>
      </c>
      <c r="AD14" s="8">
        <f>'Tav7'!AD14/'Tav7'!AD$35*100</f>
        <v>1.8597637597386281</v>
      </c>
      <c r="AE14" s="8">
        <f>'Tav7'!AE14/'Tav7'!AE$35*100</f>
        <v>3.5722003103793747</v>
      </c>
      <c r="AF14" s="27"/>
      <c r="AG14" s="8">
        <f>'Tav7'!AG14/'Tav7'!AG$35*100</f>
        <v>2.6548841288452922</v>
      </c>
      <c r="AH14" s="8">
        <f>'Tav7'!AH14/'Tav7'!AH$35*100</f>
        <v>3.7368242320932743</v>
      </c>
      <c r="AI14" s="8">
        <f>'Tav7'!AI14/'Tav7'!AI$35*100</f>
        <v>2.104169372645798</v>
      </c>
      <c r="AJ14" s="8">
        <f>'Tav7'!AJ14/'Tav7'!AJ$35*100</f>
        <v>3.431550602718894</v>
      </c>
      <c r="AK14" s="8"/>
      <c r="AL14" s="8">
        <f t="shared" si="0"/>
        <v>-0.55065385648543952</v>
      </c>
      <c r="AM14" s="8">
        <f t="shared" si="1"/>
        <v>-5.4482267156752862E-2</v>
      </c>
      <c r="AN14" s="8">
        <f t="shared" si="2"/>
        <v>0.24440561290716989</v>
      </c>
      <c r="AO14" s="8">
        <f t="shared" si="3"/>
        <v>-0.14064970766048068</v>
      </c>
      <c r="AQ14" s="8">
        <f t="shared" si="4"/>
        <v>-1.8844652076890038</v>
      </c>
      <c r="AR14" s="8">
        <f t="shared" si="5"/>
        <v>0.14169344164469821</v>
      </c>
      <c r="AS14" s="8">
        <f t="shared" si="6"/>
        <v>-3.707466783709723E-2</v>
      </c>
      <c r="AT14" s="8">
        <f t="shared" si="7"/>
        <v>-0.40320325818787461</v>
      </c>
    </row>
    <row r="15" spans="1:46" x14ac:dyDescent="0.25">
      <c r="A15" s="27" t="s">
        <v>50</v>
      </c>
      <c r="C15" s="8">
        <f>'Tav7'!C15/'Tav7'!C$35*100</f>
        <v>0.71610250502772199</v>
      </c>
      <c r="D15" s="8">
        <f>'Tav7'!D15/'Tav7'!D$35*100</f>
        <v>0.81337097710443318</v>
      </c>
      <c r="E15" s="8">
        <f>'Tav7'!E15/'Tav7'!E$35*100</f>
        <v>0.49348983745504221</v>
      </c>
      <c r="F15" s="8">
        <f>'Tav7'!F15/'Tav7'!F$35*100</f>
        <v>0.76044607471684444</v>
      </c>
      <c r="G15" s="8"/>
      <c r="H15" s="8">
        <f>'Tav7'!H15/'Tav7'!H$35*100</f>
        <v>0.72392589827711529</v>
      </c>
      <c r="I15" s="8">
        <f>'Tav7'!I15/'Tav7'!I$35*100</f>
        <v>0.81651260601093778</v>
      </c>
      <c r="J15" s="8">
        <f>'Tav7'!J15/'Tav7'!J$35*100</f>
        <v>0.5140999470779466</v>
      </c>
      <c r="K15" s="8">
        <f>'Tav7'!K15/'Tav7'!K$35*100</f>
        <v>0.76849245985912051</v>
      </c>
      <c r="L15" s="8"/>
      <c r="M15" s="8">
        <f>'Tav7'!M15/'Tav7'!M$35*100</f>
        <v>0.74761858086132071</v>
      </c>
      <c r="N15" s="8">
        <f>'Tav7'!N15/'Tav7'!N$35*100</f>
        <v>0.80641503053696406</v>
      </c>
      <c r="O15" s="8">
        <f>'Tav7'!O15/'Tav7'!O$35*100</f>
        <v>0.40298358029635567</v>
      </c>
      <c r="P15" s="8">
        <f>'Tav7'!P15/'Tav7'!P$35*100</f>
        <v>0.76729687316515971</v>
      </c>
      <c r="Q15" s="27"/>
      <c r="R15" s="8">
        <f>'Tav7'!R15/'Tav7'!R$35*100</f>
        <v>0.68207699599935612</v>
      </c>
      <c r="S15" s="8">
        <f>'Tav7'!S15/'Tav7'!S$35*100</f>
        <v>0.76996914990272725</v>
      </c>
      <c r="T15" s="8">
        <f>'Tav7'!T15/'Tav7'!T$35*100</f>
        <v>0.40876862972073508</v>
      </c>
      <c r="U15" s="8">
        <f>'Tav7'!U15/'Tav7'!U$35*100</f>
        <v>0.7277010152258232</v>
      </c>
      <c r="V15" s="8"/>
      <c r="W15" s="8">
        <f>'Tav7'!W15/'Tav7'!W$35*100</f>
        <v>0.6310052059676462</v>
      </c>
      <c r="X15" s="8">
        <f>'Tav7'!X15/'Tav7'!X$35*100</f>
        <v>0.77548193076416227</v>
      </c>
      <c r="Y15" s="8">
        <f>'Tav7'!Y15/'Tav7'!Y$35*100</f>
        <v>0.56286881525192922</v>
      </c>
      <c r="Z15" s="8">
        <f>'Tav7'!Z15/'Tav7'!Z$35*100</f>
        <v>0.72673943671446883</v>
      </c>
      <c r="AA15" s="8"/>
      <c r="AB15" s="8">
        <f>'Tav7'!AB15/'Tav7'!AB$35*100</f>
        <v>0.6796312495794361</v>
      </c>
      <c r="AC15" s="8">
        <f>'Tav7'!AC15/'Tav7'!AC$35*100</f>
        <v>0.85419598261918384</v>
      </c>
      <c r="AD15" s="8">
        <f>'Tav7'!AD15/'Tav7'!AD$35*100</f>
        <v>0.60316662478009553</v>
      </c>
      <c r="AE15" s="8">
        <f>'Tav7'!AE15/'Tav7'!AE$35*100</f>
        <v>0.80017636183861585</v>
      </c>
      <c r="AF15" s="27"/>
      <c r="AG15" s="8">
        <f>'Tav7'!AG15/'Tav7'!AG$35*100</f>
        <v>0.54908914119026508</v>
      </c>
      <c r="AH15" s="8">
        <f>'Tav7'!AH15/'Tav7'!AH$35*100</f>
        <v>0.73644469007397739</v>
      </c>
      <c r="AI15" s="8">
        <f>'Tav7'!AI15/'Tav7'!AI$35*100</f>
        <v>0.31172879594752567</v>
      </c>
      <c r="AJ15" s="8">
        <f>'Tav7'!AJ15/'Tav7'!AJ$35*100</f>
        <v>0.6809343232549242</v>
      </c>
      <c r="AK15" s="8"/>
      <c r="AL15" s="8">
        <f t="shared" si="0"/>
        <v>-0.13054210838917102</v>
      </c>
      <c r="AM15" s="8">
        <f t="shared" si="1"/>
        <v>-0.11775129254520644</v>
      </c>
      <c r="AN15" s="8">
        <f t="shared" si="2"/>
        <v>-0.29143782883256986</v>
      </c>
      <c r="AO15" s="8">
        <f t="shared" si="3"/>
        <v>-0.11924203858369165</v>
      </c>
      <c r="AQ15" s="8">
        <f t="shared" si="4"/>
        <v>-0.16701336383745691</v>
      </c>
      <c r="AR15" s="8">
        <f t="shared" si="5"/>
        <v>-7.6926287030455787E-2</v>
      </c>
      <c r="AS15" s="8">
        <f t="shared" si="6"/>
        <v>-0.18176104150751654</v>
      </c>
      <c r="AT15" s="8">
        <f t="shared" si="7"/>
        <v>-7.9511751461920244E-2</v>
      </c>
    </row>
    <row r="16" spans="1:46" x14ac:dyDescent="0.25">
      <c r="A16" s="27" t="s">
        <v>8</v>
      </c>
      <c r="C16" s="8">
        <f>'Tav7'!C16/'Tav7'!C$35*100</f>
        <v>4.930676727757624</v>
      </c>
      <c r="D16" s="8">
        <f>'Tav7'!D16/'Tav7'!D$35*100</f>
        <v>4.9488659555025762</v>
      </c>
      <c r="E16" s="8">
        <f>'Tav7'!E16/'Tav7'!E$35*100</f>
        <v>2.7058298714695961</v>
      </c>
      <c r="F16" s="8">
        <f>'Tav7'!F16/'Tav7'!F$35*100</f>
        <v>4.8076923076923084</v>
      </c>
      <c r="G16" s="8"/>
      <c r="H16" s="8">
        <f>'Tav7'!H16/'Tav7'!H$35*100</f>
        <v>5.2013961194166676</v>
      </c>
      <c r="I16" s="8">
        <f>'Tav7'!I16/'Tav7'!I$35*100</f>
        <v>4.883465575381515</v>
      </c>
      <c r="J16" s="8">
        <f>'Tav7'!J16/'Tav7'!J$35*100</f>
        <v>1.9845770015876614</v>
      </c>
      <c r="K16" s="8">
        <f>'Tav7'!K16/'Tav7'!K$35*100</f>
        <v>4.8224365961184947</v>
      </c>
      <c r="L16" s="8"/>
      <c r="M16" s="8">
        <f>'Tav7'!M16/'Tav7'!M$35*100</f>
        <v>4.4727907826381399</v>
      </c>
      <c r="N16" s="8">
        <f>'Tav7'!N16/'Tav7'!N$35*100</f>
        <v>4.9554007744553452</v>
      </c>
      <c r="O16" s="8">
        <f>'Tav7'!O16/'Tav7'!O$35*100</f>
        <v>1.8872647176611932</v>
      </c>
      <c r="P16" s="8">
        <f>'Tav7'!P16/'Tav7'!P$35*100</f>
        <v>4.6472836356260609</v>
      </c>
      <c r="Q16" s="27"/>
      <c r="R16" s="8">
        <f>'Tav7'!R16/'Tav7'!R$35*100</f>
        <v>4.8937832020653094</v>
      </c>
      <c r="S16" s="8">
        <f>'Tav7'!S16/'Tav7'!S$35*100</f>
        <v>5.2545261353195114</v>
      </c>
      <c r="T16" s="8">
        <f>'Tav7'!T16/'Tav7'!T$35*100</f>
        <v>1.9317030820431198</v>
      </c>
      <c r="U16" s="8">
        <f>'Tav7'!U16/'Tav7'!U$35*100</f>
        <v>4.9940768522016503</v>
      </c>
      <c r="V16" s="8"/>
      <c r="W16" s="8">
        <f>'Tav7'!W16/'Tav7'!W$35*100</f>
        <v>4.3800006987876037</v>
      </c>
      <c r="X16" s="8">
        <f>'Tav7'!X16/'Tav7'!X$35*100</f>
        <v>5.2371780792602225</v>
      </c>
      <c r="Y16" s="8">
        <f>'Tav7'!Y16/'Tav7'!Y$35*100</f>
        <v>1.6976849750340444</v>
      </c>
      <c r="Z16" s="8">
        <f>'Tav7'!Z16/'Tav7'!Z$35*100</f>
        <v>4.8515287284078044</v>
      </c>
      <c r="AA16" s="8"/>
      <c r="AB16" s="8">
        <f>'Tav7'!AB16/'Tav7'!AB$35*100</f>
        <v>3.734607361550367</v>
      </c>
      <c r="AC16" s="8">
        <f>'Tav7'!AC16/'Tav7'!AC$35*100</f>
        <v>5.0667243965423925</v>
      </c>
      <c r="AD16" s="8">
        <f>'Tav7'!AD16/'Tav7'!AD$35*100</f>
        <v>1.7906509173159084</v>
      </c>
      <c r="AE16" s="8">
        <f>'Tav7'!AE16/'Tav7'!AE$35*100</f>
        <v>4.6072347642360896</v>
      </c>
      <c r="AF16" s="27"/>
      <c r="AG16" s="8">
        <f>'Tav7'!AG16/'Tav7'!AG$35*100</f>
        <v>3.6615475543607787</v>
      </c>
      <c r="AH16" s="8">
        <f>'Tav7'!AH16/'Tav7'!AH$35*100</f>
        <v>4.7452740359965642</v>
      </c>
      <c r="AI16" s="8">
        <f>'Tav7'!AI16/'Tav7'!AI$35*100</f>
        <v>2.000259773996623</v>
      </c>
      <c r="AJ16" s="8">
        <f>'Tav7'!AJ16/'Tav7'!AJ$35*100</f>
        <v>4.4188085102261221</v>
      </c>
      <c r="AK16" s="8"/>
      <c r="AL16" s="8">
        <f t="shared" si="0"/>
        <v>-7.3059807189588266E-2</v>
      </c>
      <c r="AM16" s="8">
        <f t="shared" si="1"/>
        <v>-0.32145036054582832</v>
      </c>
      <c r="AN16" s="8">
        <f t="shared" si="2"/>
        <v>0.20960885668071461</v>
      </c>
      <c r="AO16" s="8">
        <f t="shared" si="3"/>
        <v>-0.18842625400996749</v>
      </c>
      <c r="AQ16" s="8">
        <f t="shared" si="4"/>
        <v>-1.2691291733968453</v>
      </c>
      <c r="AR16" s="8">
        <f t="shared" si="5"/>
        <v>-0.20359191950601208</v>
      </c>
      <c r="AS16" s="8">
        <f t="shared" si="6"/>
        <v>-0.70557009747297306</v>
      </c>
      <c r="AT16" s="8">
        <f t="shared" si="7"/>
        <v>-0.38888379746618629</v>
      </c>
    </row>
    <row r="17" spans="1:46" x14ac:dyDescent="0.25">
      <c r="A17" s="27" t="s">
        <v>9</v>
      </c>
      <c r="C17" s="8">
        <f>'Tav7'!C17/'Tav7'!C$35*100</f>
        <v>6.2184027937436017</v>
      </c>
      <c r="D17" s="8">
        <f>'Tav7'!D17/'Tav7'!D$35*100</f>
        <v>4.7172409507359037</v>
      </c>
      <c r="E17" s="8">
        <f>'Tav7'!E17/'Tav7'!E$35*100</f>
        <v>3.0585217609501769</v>
      </c>
      <c r="F17" s="8">
        <f>'Tav7'!F17/'Tav7'!F$35*100</f>
        <v>5.1374536456482236</v>
      </c>
      <c r="G17" s="8"/>
      <c r="H17" s="8">
        <f>'Tav7'!H17/'Tav7'!H$35*100</f>
        <v>5.6889246868226495</v>
      </c>
      <c r="I17" s="8">
        <f>'Tav7'!I17/'Tav7'!I$35*100</f>
        <v>4.8753057709330028</v>
      </c>
      <c r="J17" s="8">
        <f>'Tav7'!J17/'Tav7'!J$35*100</f>
        <v>3.3321992893324262</v>
      </c>
      <c r="K17" s="8">
        <f>'Tav7'!K17/'Tav7'!K$35*100</f>
        <v>5.0562595912435677</v>
      </c>
      <c r="L17" s="8"/>
      <c r="M17" s="8">
        <f>'Tav7'!M17/'Tav7'!M$35*100</f>
        <v>5.3139730714737619</v>
      </c>
      <c r="N17" s="8">
        <f>'Tav7'!N17/'Tav7'!N$35*100</f>
        <v>5.1675718474347718</v>
      </c>
      <c r="O17" s="8">
        <f>'Tav7'!O17/'Tav7'!O$35*100</f>
        <v>3.116239487384862</v>
      </c>
      <c r="P17" s="8">
        <f>'Tav7'!P17/'Tav7'!P$35*100</f>
        <v>5.1020571562776897</v>
      </c>
      <c r="Q17" s="27"/>
      <c r="R17" s="8">
        <f>'Tav7'!R17/'Tav7'!R$35*100</f>
        <v>5.3963976318095908</v>
      </c>
      <c r="S17" s="8">
        <f>'Tav7'!S17/'Tav7'!S$35*100</f>
        <v>5.1775292203292391</v>
      </c>
      <c r="T17" s="8">
        <f>'Tav7'!T17/'Tav7'!T$35*100</f>
        <v>3.2520619302561138</v>
      </c>
      <c r="U17" s="8">
        <f>'Tav7'!U17/'Tav7'!U$35*100</f>
        <v>5.149292384695201</v>
      </c>
      <c r="V17" s="8"/>
      <c r="W17" s="8">
        <f>'Tav7'!W17/'Tav7'!W$35*100</f>
        <v>5.2870270081408757</v>
      </c>
      <c r="X17" s="8">
        <f>'Tav7'!X17/'Tav7'!X$35*100</f>
        <v>4.9009669589507059</v>
      </c>
      <c r="Y17" s="8">
        <f>'Tav7'!Y17/'Tav7'!Y$35*100</f>
        <v>3.4362233318202451</v>
      </c>
      <c r="Z17" s="8">
        <f>'Tav7'!Z17/'Tav7'!Z$35*100</f>
        <v>4.9451341517561112</v>
      </c>
      <c r="AA17" s="8"/>
      <c r="AB17" s="8">
        <f>'Tav7'!AB17/'Tav7'!AB$35*100</f>
        <v>4.7010631855191445</v>
      </c>
      <c r="AC17" s="8">
        <f>'Tav7'!AC17/'Tav7'!AC$35*100</f>
        <v>4.8567319735885812</v>
      </c>
      <c r="AD17" s="8">
        <f>'Tav7'!AD17/'Tav7'!AD$35*100</f>
        <v>3.0095501382256846</v>
      </c>
      <c r="AE17" s="8">
        <f>'Tav7'!AE17/'Tav7'!AE$35*100</f>
        <v>4.7521657801282986</v>
      </c>
      <c r="AF17" s="27"/>
      <c r="AG17" s="8">
        <f>'Tav7'!AG17/'Tav7'!AG$35*100</f>
        <v>4.5709764444571546</v>
      </c>
      <c r="AH17" s="8">
        <f>'Tav7'!AH17/'Tav7'!AH$35*100</f>
        <v>5.1740899314826772</v>
      </c>
      <c r="AI17" s="8">
        <f>'Tav7'!AI17/'Tav7'!AI$35*100</f>
        <v>2.9744122613326405</v>
      </c>
      <c r="AJ17" s="8">
        <f>'Tav7'!AJ17/'Tav7'!AJ$35*100</f>
        <v>4.9798770831214494</v>
      </c>
      <c r="AK17" s="8"/>
      <c r="AL17" s="8">
        <f t="shared" si="0"/>
        <v>-0.13008674106198992</v>
      </c>
      <c r="AM17" s="8">
        <f t="shared" si="1"/>
        <v>0.31735795789409593</v>
      </c>
      <c r="AN17" s="8">
        <f t="shared" si="2"/>
        <v>-3.5137876893044151E-2</v>
      </c>
      <c r="AO17" s="8">
        <f t="shared" si="3"/>
        <v>0.22771130299315079</v>
      </c>
      <c r="AQ17" s="8">
        <f t="shared" si="4"/>
        <v>-1.6474263492864472</v>
      </c>
      <c r="AR17" s="8">
        <f t="shared" si="5"/>
        <v>0.45684898074677349</v>
      </c>
      <c r="AS17" s="8">
        <f t="shared" si="6"/>
        <v>-8.4109499617536443E-2</v>
      </c>
      <c r="AT17" s="8">
        <f t="shared" si="7"/>
        <v>-0.15757656252677421</v>
      </c>
    </row>
    <row r="18" spans="1:46" x14ac:dyDescent="0.25">
      <c r="A18" s="27" t="s">
        <v>10</v>
      </c>
      <c r="C18" s="8">
        <f>'Tav7'!C18/'Tav7'!C$35*100</f>
        <v>2.490991241720292</v>
      </c>
      <c r="D18" s="8">
        <f>'Tav7'!D18/'Tav7'!D$35*100</f>
        <v>1.3600907292091842</v>
      </c>
      <c r="E18" s="8">
        <f>'Tav7'!E18/'Tav7'!E$35*100</f>
        <v>1.8289792845791395</v>
      </c>
      <c r="F18" s="8">
        <f>'Tav7'!F18/'Tav7'!F$35*100</f>
        <v>1.7799903435419084</v>
      </c>
      <c r="G18" s="8"/>
      <c r="H18" s="8">
        <f>'Tav7'!H18/'Tav7'!H$35*100</f>
        <v>2.1943696835157063</v>
      </c>
      <c r="I18" s="8">
        <f>'Tav7'!I18/'Tav7'!I$35*100</f>
        <v>1.4877452154277069</v>
      </c>
      <c r="J18" s="8">
        <f>'Tav7'!J18/'Tav7'!J$35*100</f>
        <v>1.7766689347546685</v>
      </c>
      <c r="K18" s="8">
        <f>'Tav7'!K18/'Tav7'!K$35*100</f>
        <v>1.738380699842202</v>
      </c>
      <c r="L18" s="8"/>
      <c r="M18" s="8">
        <f>'Tav7'!M18/'Tav7'!M$35*100</f>
        <v>2.0276592142430694</v>
      </c>
      <c r="N18" s="8">
        <f>'Tav7'!N18/'Tav7'!N$35*100</f>
        <v>1.3237495515334463</v>
      </c>
      <c r="O18" s="8">
        <f>'Tav7'!O18/'Tav7'!O$35*100</f>
        <v>1.3341009211053265</v>
      </c>
      <c r="P18" s="8">
        <f>'Tav7'!P18/'Tav7'!P$35*100</f>
        <v>1.5351275180681734</v>
      </c>
      <c r="Q18" s="27"/>
      <c r="R18" s="8">
        <f>'Tav7'!R18/'Tav7'!R$35*100</f>
        <v>2.1374528240014787</v>
      </c>
      <c r="S18" s="8">
        <f>'Tav7'!S18/'Tav7'!S$35*100</f>
        <v>1.2334905781441692</v>
      </c>
      <c r="T18" s="8">
        <f>'Tav7'!T18/'Tav7'!T$35*100</f>
        <v>1.0779916075821157</v>
      </c>
      <c r="U18" s="8">
        <f>'Tav7'!U18/'Tav7'!U$35*100</f>
        <v>1.4853169183220996</v>
      </c>
      <c r="V18" s="8"/>
      <c r="W18" s="8">
        <f>'Tav7'!W18/'Tav7'!W$35*100</f>
        <v>1.9342440865099053</v>
      </c>
      <c r="X18" s="8">
        <f>'Tav7'!X18/'Tav7'!X$35*100</f>
        <v>1.1713888278790541</v>
      </c>
      <c r="Y18" s="8">
        <f>'Tav7'!Y18/'Tav7'!Y$35*100</f>
        <v>1.5615070358601906</v>
      </c>
      <c r="Z18" s="8">
        <f>'Tav7'!Z18/'Tav7'!Z$35*100</f>
        <v>1.3977384775952439</v>
      </c>
      <c r="AA18" s="8"/>
      <c r="AB18" s="8">
        <f>'Tav7'!AB18/'Tav7'!AB$35*100</f>
        <v>1.4366462552991051</v>
      </c>
      <c r="AC18" s="8">
        <f>'Tav7'!AC18/'Tav7'!AC$35*100</f>
        <v>1.2113995886746354</v>
      </c>
      <c r="AD18" s="8">
        <f>'Tav7'!AD18/'Tav7'!AD$35*100</f>
        <v>0.72882633827594867</v>
      </c>
      <c r="AE18" s="8">
        <f>'Tav7'!AE18/'Tav7'!AE$35*100</f>
        <v>1.2530857865017713</v>
      </c>
      <c r="AF18" s="27"/>
      <c r="AG18" s="8">
        <f>'Tav7'!AG18/'Tav7'!AG$35*100</f>
        <v>1.0714864491282257</v>
      </c>
      <c r="AH18" s="8">
        <f>'Tav7'!AH18/'Tav7'!AH$35*100</f>
        <v>1.197554950359899</v>
      </c>
      <c r="AI18" s="8">
        <f>'Tav7'!AI18/'Tav7'!AI$35*100</f>
        <v>0.57150279257046377</v>
      </c>
      <c r="AJ18" s="8">
        <f>'Tav7'!AJ18/'Tav7'!AJ$35*100</f>
        <v>1.1538591928555169</v>
      </c>
      <c r="AK18" s="8"/>
      <c r="AL18" s="8">
        <f t="shared" si="0"/>
        <v>-0.3651598061708794</v>
      </c>
      <c r="AM18" s="8">
        <f t="shared" si="1"/>
        <v>-1.3844638314736368E-2</v>
      </c>
      <c r="AN18" s="8">
        <f t="shared" si="2"/>
        <v>-0.1573235457054849</v>
      </c>
      <c r="AO18" s="8">
        <f t="shared" si="3"/>
        <v>-9.9226593646254413E-2</v>
      </c>
      <c r="AQ18" s="8">
        <f t="shared" si="4"/>
        <v>-1.4195047925920663</v>
      </c>
      <c r="AR18" s="8">
        <f t="shared" si="5"/>
        <v>-0.16253577884928516</v>
      </c>
      <c r="AS18" s="8">
        <f t="shared" si="6"/>
        <v>-1.2574764920086756</v>
      </c>
      <c r="AT18" s="8">
        <f t="shared" si="7"/>
        <v>-0.62613115068639158</v>
      </c>
    </row>
    <row r="19" spans="1:46" x14ac:dyDescent="0.25">
      <c r="A19" s="27" t="s">
        <v>11</v>
      </c>
      <c r="C19" s="8">
        <f>'Tav7'!C19/'Tav7'!C$35*100</f>
        <v>4.4333497092270493</v>
      </c>
      <c r="D19" s="8">
        <f>'Tav7'!D19/'Tav7'!D$35*100</f>
        <v>2.0018614741236735</v>
      </c>
      <c r="E19" s="8">
        <f>'Tav7'!E19/'Tav7'!E$35*100</f>
        <v>1.8791646917779574</v>
      </c>
      <c r="F19" s="8">
        <f>'Tav7'!F19/'Tav7'!F$35*100</f>
        <v>2.83666838784091</v>
      </c>
      <c r="G19" s="8"/>
      <c r="H19" s="8">
        <f>'Tav7'!H19/'Tav7'!H$35*100</f>
        <v>3.7018119429765108</v>
      </c>
      <c r="I19" s="8">
        <f>'Tav7'!I19/'Tav7'!I$35*100</f>
        <v>2.1566717931525052</v>
      </c>
      <c r="J19" s="8">
        <f>'Tav7'!J19/'Tav7'!J$35*100</f>
        <v>1.6481439479851818</v>
      </c>
      <c r="K19" s="8">
        <f>'Tav7'!K19/'Tav7'!K$35*100</f>
        <v>2.6392933253078685</v>
      </c>
      <c r="L19" s="8"/>
      <c r="M19" s="8">
        <f>'Tav7'!M19/'Tav7'!M$35*100</f>
        <v>3.5852721812819119</v>
      </c>
      <c r="N19" s="8">
        <f>'Tav7'!N19/'Tav7'!N$35*100</f>
        <v>2.0751114465159817</v>
      </c>
      <c r="O19" s="8">
        <f>'Tav7'!O19/'Tav7'!O$35*100</f>
        <v>1.6169403283940726</v>
      </c>
      <c r="P19" s="8">
        <f>'Tav7'!P19/'Tav7'!P$35*100</f>
        <v>2.5029891217319822</v>
      </c>
      <c r="Q19" s="27"/>
      <c r="R19" s="8">
        <f>'Tav7'!R19/'Tav7'!R$35*100</f>
        <v>3.0556333955390733</v>
      </c>
      <c r="S19" s="8">
        <f>'Tav7'!S19/'Tav7'!S$35*100</f>
        <v>2.0468346568247497</v>
      </c>
      <c r="T19" s="8">
        <f>'Tav7'!T19/'Tav7'!T$35*100</f>
        <v>1.5627260888438723</v>
      </c>
      <c r="U19" s="8">
        <f>'Tav7'!U19/'Tav7'!U$35*100</f>
        <v>2.31319007235984</v>
      </c>
      <c r="V19" s="8"/>
      <c r="W19" s="8">
        <f>'Tav7'!W19/'Tav7'!W$35*100</f>
        <v>2.5498759652003775</v>
      </c>
      <c r="X19" s="8">
        <f>'Tav7'!X19/'Tav7'!X$35*100</f>
        <v>1.5458953521769248</v>
      </c>
      <c r="Y19" s="8">
        <f>'Tav7'!Y19/'Tav7'!Y$35*100</f>
        <v>1.0712664548343167</v>
      </c>
      <c r="Z19" s="8">
        <f>'Tav7'!Z19/'Tav7'!Z$35*100</f>
        <v>1.8019524515202712</v>
      </c>
      <c r="AA19" s="8"/>
      <c r="AB19" s="8">
        <f>'Tav7'!AB19/'Tav7'!AB$35*100</f>
        <v>2.1137541215261422</v>
      </c>
      <c r="AC19" s="8">
        <f>'Tav7'!AC19/'Tav7'!AC$35*100</f>
        <v>1.6338585721133774</v>
      </c>
      <c r="AD19" s="8">
        <f>'Tav7'!AD19/'Tav7'!AD$35*100</f>
        <v>0.77280723799949735</v>
      </c>
      <c r="AE19" s="8">
        <f>'Tav7'!AE19/'Tav7'!AE$35*100</f>
        <v>1.7284769801963991</v>
      </c>
      <c r="AF19" s="27"/>
      <c r="AG19" s="8">
        <f>'Tav7'!AG19/'Tav7'!AG$35*100</f>
        <v>1.555752566705751</v>
      </c>
      <c r="AH19" s="8">
        <f>'Tav7'!AH19/'Tav7'!AH$35*100</f>
        <v>1.5701054061432538</v>
      </c>
      <c r="AI19" s="8">
        <f>'Tav7'!AI19/'Tav7'!AI$35*100</f>
        <v>0.87024288868684241</v>
      </c>
      <c r="AJ19" s="8">
        <f>'Tav7'!AJ19/'Tav7'!AJ$35*100</f>
        <v>1.5534116940541745</v>
      </c>
      <c r="AK19" s="8"/>
      <c r="AL19" s="8">
        <f t="shared" si="0"/>
        <v>-0.55800155482039115</v>
      </c>
      <c r="AM19" s="8">
        <f t="shared" si="1"/>
        <v>-6.3753165970123593E-2</v>
      </c>
      <c r="AN19" s="8">
        <f t="shared" si="2"/>
        <v>9.7435650687345055E-2</v>
      </c>
      <c r="AO19" s="8">
        <f t="shared" si="3"/>
        <v>-0.17506528614222461</v>
      </c>
      <c r="AQ19" s="8">
        <f t="shared" si="4"/>
        <v>-2.8775971425212985</v>
      </c>
      <c r="AR19" s="8">
        <f t="shared" si="5"/>
        <v>-0.43175606798041977</v>
      </c>
      <c r="AS19" s="8">
        <f t="shared" si="6"/>
        <v>-1.0089218030911149</v>
      </c>
      <c r="AT19" s="8">
        <f t="shared" si="7"/>
        <v>-1.2832566937867356</v>
      </c>
    </row>
    <row r="20" spans="1:46" x14ac:dyDescent="0.25">
      <c r="A20" s="27" t="s">
        <v>12</v>
      </c>
      <c r="C20" s="8">
        <f>'Tav7'!C20/'Tav7'!C$35*100</f>
        <v>14.572770680212678</v>
      </c>
      <c r="D20" s="8">
        <f>'Tav7'!D20/'Tav7'!D$35*100</f>
        <v>15.48554391624214</v>
      </c>
      <c r="E20" s="8">
        <f>'Tav7'!E20/'Tav7'!E$35*100</f>
        <v>9.9492569771656392</v>
      </c>
      <c r="F20" s="8">
        <f>'Tav7'!F20/'Tav7'!F$35*100</f>
        <v>14.836494035125366</v>
      </c>
      <c r="G20" s="8"/>
      <c r="H20" s="8">
        <f>'Tav7'!H20/'Tav7'!H$35*100</f>
        <v>14.59344242971927</v>
      </c>
      <c r="I20" s="8">
        <f>'Tav7'!I20/'Tav7'!I$35*100</f>
        <v>14.482056412630667</v>
      </c>
      <c r="J20" s="8">
        <f>'Tav7'!J20/'Tav7'!J$35*100</f>
        <v>8.6187344068949869</v>
      </c>
      <c r="K20" s="8">
        <f>'Tav7'!K20/'Tav7'!K$35*100</f>
        <v>14.182514247910937</v>
      </c>
      <c r="L20" s="8"/>
      <c r="M20" s="8">
        <f>'Tav7'!M20/'Tav7'!M$35*100</f>
        <v>16.415529793357866</v>
      </c>
      <c r="N20" s="8">
        <f>'Tav7'!N20/'Tav7'!N$35*100</f>
        <v>14.744136944159214</v>
      </c>
      <c r="O20" s="8">
        <f>'Tav7'!O20/'Tav7'!O$35*100</f>
        <v>7.6191429715658785</v>
      </c>
      <c r="P20" s="8">
        <f>'Tav7'!P20/'Tav7'!P$35*100</f>
        <v>14.864875684562254</v>
      </c>
      <c r="Q20" s="27"/>
      <c r="R20" s="8">
        <f>'Tav7'!R20/'Tav7'!R$35*100</f>
        <v>17.497898320445017</v>
      </c>
      <c r="S20" s="8">
        <f>'Tav7'!S20/'Tav7'!S$35*100</f>
        <v>15.577502528065375</v>
      </c>
      <c r="T20" s="8">
        <f>'Tav7'!T20/'Tav7'!T$35*100</f>
        <v>8.1717551729127482</v>
      </c>
      <c r="U20" s="8">
        <f>'Tav7'!U20/'Tav7'!U$35*100</f>
        <v>15.778137516175409</v>
      </c>
      <c r="V20" s="8"/>
      <c r="W20" s="8">
        <f>'Tav7'!W20/'Tav7'!W$35*100</f>
        <v>18.828133188917228</v>
      </c>
      <c r="X20" s="8">
        <f>'Tav7'!X20/'Tav7'!X$35*100</f>
        <v>17.180557198128028</v>
      </c>
      <c r="Y20" s="8">
        <f>'Tav7'!Y20/'Tav7'!Y$35*100</f>
        <v>10.326827054017249</v>
      </c>
      <c r="Z20" s="8">
        <f>'Tav7'!Z20/'Tav7'!Z$35*100</f>
        <v>17.343528059523056</v>
      </c>
      <c r="AA20" s="8"/>
      <c r="AB20" s="8">
        <f>'Tav7'!AB20/'Tav7'!AB$35*100</f>
        <v>20.018841262364578</v>
      </c>
      <c r="AC20" s="8">
        <f>'Tav7'!AC20/'Tav7'!AC$35*100</f>
        <v>16.530331379795573</v>
      </c>
      <c r="AD20" s="8">
        <f>'Tav7'!AD20/'Tav7'!AD$35*100</f>
        <v>11.290525257602413</v>
      </c>
      <c r="AE20" s="8">
        <f>'Tav7'!AE20/'Tav7'!AE$35*100</f>
        <v>17.253557248842625</v>
      </c>
      <c r="AF20" s="27"/>
      <c r="AG20" s="8">
        <f>'Tav7'!AG20/'Tav7'!AG$35*100</f>
        <v>22.145642081581681</v>
      </c>
      <c r="AH20" s="8">
        <f>'Tav7'!AH20/'Tav7'!AH$35*100</f>
        <v>16.739134777368641</v>
      </c>
      <c r="AI20" s="8">
        <f>'Tav7'!AI20/'Tav7'!AI$35*100</f>
        <v>10.689699961033901</v>
      </c>
      <c r="AJ20" s="8">
        <f>'Tav7'!AJ20/'Tav7'!AJ$35*100</f>
        <v>17.999719102484004</v>
      </c>
      <c r="AK20" s="8"/>
      <c r="AL20" s="8">
        <f t="shared" si="0"/>
        <v>2.1268008192171024</v>
      </c>
      <c r="AM20" s="8">
        <f t="shared" si="1"/>
        <v>0.20880339757306743</v>
      </c>
      <c r="AN20" s="8">
        <f t="shared" si="2"/>
        <v>-0.60082529656851236</v>
      </c>
      <c r="AO20" s="8">
        <f t="shared" si="3"/>
        <v>0.74616185364137877</v>
      </c>
      <c r="AQ20" s="8">
        <f t="shared" si="4"/>
        <v>7.5728714013690031</v>
      </c>
      <c r="AR20" s="8">
        <f t="shared" si="5"/>
        <v>1.2535908611265008</v>
      </c>
      <c r="AS20" s="8">
        <f t="shared" si="6"/>
        <v>0.74044298386826135</v>
      </c>
      <c r="AT20" s="8">
        <f t="shared" si="7"/>
        <v>3.1632250673586384</v>
      </c>
    </row>
    <row r="21" spans="1:46" x14ac:dyDescent="0.25">
      <c r="A21" s="27" t="s">
        <v>13</v>
      </c>
      <c r="C21" s="8">
        <f>'Tav7'!C21/'Tav7'!C$35*100</f>
        <v>3.6388365209857483</v>
      </c>
      <c r="D21" s="8">
        <f>'Tav7'!D21/'Tav7'!D$35*100</f>
        <v>2.7513943401582677</v>
      </c>
      <c r="E21" s="8">
        <f>'Tav7'!E21/'Tav7'!E$35*100</f>
        <v>1.2560292190593025</v>
      </c>
      <c r="F21" s="8">
        <f>'Tav7'!F21/'Tav7'!F$35*100</f>
        <v>2.9688579226544531</v>
      </c>
      <c r="G21" s="8"/>
      <c r="H21" s="8">
        <f>'Tav7'!H21/'Tav7'!H$35*100</f>
        <v>3.1871075051241253</v>
      </c>
      <c r="I21" s="8">
        <f>'Tav7'!I21/'Tav7'!I$35*100</f>
        <v>2.7949104106687668</v>
      </c>
      <c r="J21" s="8">
        <f>'Tav7'!J21/'Tav7'!J$35*100</f>
        <v>0.99606864746352164</v>
      </c>
      <c r="K21" s="8">
        <f>'Tav7'!K21/'Tav7'!K$35*100</f>
        <v>2.8216015139930479</v>
      </c>
      <c r="L21" s="8"/>
      <c r="M21" s="8">
        <f>'Tav7'!M21/'Tav7'!M$35*100</f>
        <v>3.351808452812703</v>
      </c>
      <c r="N21" s="8">
        <f>'Tav7'!N21/'Tav7'!N$35*100</f>
        <v>2.5064641041184692</v>
      </c>
      <c r="O21" s="8">
        <f>'Tav7'!O21/'Tav7'!O$35*100</f>
        <v>0.94112935522627161</v>
      </c>
      <c r="P21" s="8">
        <f>'Tav7'!P21/'Tav7'!P$35*100</f>
        <v>2.6761980506656133</v>
      </c>
      <c r="Q21" s="27"/>
      <c r="R21" s="8">
        <f>'Tav7'!R21/'Tav7'!R$35*100</f>
        <v>3.0765011358012915</v>
      </c>
      <c r="S21" s="8">
        <f>'Tav7'!S21/'Tav7'!S$35*100</f>
        <v>2.366115197651081</v>
      </c>
      <c r="T21" s="8">
        <f>'Tav7'!T21/'Tav7'!T$35*100</f>
        <v>1.4071769642598755</v>
      </c>
      <c r="U21" s="8">
        <f>'Tav7'!U21/'Tav7'!U$35*100</f>
        <v>2.5244746518334407</v>
      </c>
      <c r="V21" s="8"/>
      <c r="W21" s="8">
        <f>'Tav7'!W21/'Tav7'!W$35*100</f>
        <v>3.1571223926487542</v>
      </c>
      <c r="X21" s="8">
        <f>'Tav7'!X21/'Tav7'!X$35*100</f>
        <v>2.2391547979072688</v>
      </c>
      <c r="Y21" s="8">
        <f>'Tav7'!Y21/'Tav7'!Y$35*100</f>
        <v>1.0985020426690877</v>
      </c>
      <c r="Z21" s="8">
        <f>'Tav7'!Z21/'Tav7'!Z$35*100</f>
        <v>2.4433514201307402</v>
      </c>
      <c r="AA21" s="8"/>
      <c r="AB21" s="8">
        <f>'Tav7'!AB21/'Tav7'!AB$35*100</f>
        <v>2.9195545387255231</v>
      </c>
      <c r="AC21" s="8">
        <f>'Tav7'!AC21/'Tav7'!AC$35*100</f>
        <v>2.1252841392320896</v>
      </c>
      <c r="AD21" s="8">
        <f>'Tav7'!AD21/'Tav7'!AD$35*100</f>
        <v>1.1120884644383011</v>
      </c>
      <c r="AE21" s="8">
        <f>'Tav7'!AE21/'Tav7'!AE$35*100</f>
        <v>2.2961962156416362</v>
      </c>
      <c r="AF21" s="27"/>
      <c r="AG21" s="8">
        <f>'Tav7'!AG21/'Tav7'!AG$35*100</f>
        <v>3.2268519842518182</v>
      </c>
      <c r="AH21" s="8">
        <f>'Tav7'!AH21/'Tav7'!AH$35*100</f>
        <v>2.0461975882435195</v>
      </c>
      <c r="AI21" s="8">
        <f>'Tav7'!AI21/'Tav7'!AI$35*100</f>
        <v>1.2079490842966618</v>
      </c>
      <c r="AJ21" s="8">
        <f>'Tav7'!AJ21/'Tav7'!AJ$35*100</f>
        <v>2.3304807706278061</v>
      </c>
      <c r="AK21" s="8"/>
      <c r="AL21" s="8">
        <f t="shared" si="0"/>
        <v>0.30729744552629512</v>
      </c>
      <c r="AM21" s="8">
        <f t="shared" si="1"/>
        <v>-7.9086550988570092E-2</v>
      </c>
      <c r="AN21" s="8">
        <f t="shared" si="2"/>
        <v>9.5860619858360696E-2</v>
      </c>
      <c r="AO21" s="8">
        <f t="shared" si="3"/>
        <v>3.4284554986169891E-2</v>
      </c>
      <c r="AQ21" s="8">
        <f t="shared" si="4"/>
        <v>-0.4119845367339301</v>
      </c>
      <c r="AR21" s="8">
        <f t="shared" si="5"/>
        <v>-0.70519675191474818</v>
      </c>
      <c r="AS21" s="8">
        <f t="shared" si="6"/>
        <v>-4.8080134762640725E-2</v>
      </c>
      <c r="AT21" s="8">
        <f t="shared" si="7"/>
        <v>-0.63837715202664702</v>
      </c>
    </row>
    <row r="22" spans="1:46" x14ac:dyDescent="0.25">
      <c r="A22" s="27" t="s">
        <v>14</v>
      </c>
      <c r="C22" s="8">
        <f>'Tav7'!C22/'Tav7'!C$35*100</f>
        <v>0.41673826078328402</v>
      </c>
      <c r="D22" s="8">
        <f>'Tav7'!D22/'Tav7'!D$35*100</f>
        <v>0.53330244999936438</v>
      </c>
      <c r="E22" s="8">
        <f>'Tav7'!E22/'Tav7'!E$35*100</f>
        <v>0.62313547271865499</v>
      </c>
      <c r="F22" s="8">
        <f>'Tav7'!F22/'Tav7'!F$35*100</f>
        <v>0.49833023745498678</v>
      </c>
      <c r="G22" s="8"/>
      <c r="H22" s="8">
        <f>'Tav7'!H22/'Tav7'!H$35*100</f>
        <v>0.47377692211984884</v>
      </c>
      <c r="I22" s="8">
        <f>'Tav7'!I22/'Tav7'!I$35*100</f>
        <v>0.49597420082697846</v>
      </c>
      <c r="J22" s="8">
        <f>'Tav7'!J22/'Tav7'!J$35*100</f>
        <v>0.82218190065774555</v>
      </c>
      <c r="K22" s="8">
        <f>'Tav7'!K22/'Tav7'!K$35*100</f>
        <v>0.50733950426488372</v>
      </c>
      <c r="L22" s="8"/>
      <c r="M22" s="8">
        <f>'Tav7'!M22/'Tav7'!M$35*100</f>
        <v>0.58588702850574303</v>
      </c>
      <c r="N22" s="8">
        <f>'Tav7'!N22/'Tav7'!N$35*100</f>
        <v>0.54970658946856199</v>
      </c>
      <c r="O22" s="8">
        <f>'Tav7'!O22/'Tav7'!O$35*100</f>
        <v>0.82098518221866235</v>
      </c>
      <c r="P22" s="8">
        <f>'Tav7'!P22/'Tav7'!P$35*100</f>
        <v>0.57500560460324746</v>
      </c>
      <c r="Q22" s="27"/>
      <c r="R22" s="8">
        <f>'Tav7'!R22/'Tav7'!R$35*100</f>
        <v>0.74348777448531211</v>
      </c>
      <c r="S22" s="8">
        <f>'Tav7'!S22/'Tav7'!S$35*100</f>
        <v>0.52896880598317353</v>
      </c>
      <c r="T22" s="8">
        <f>'Tav7'!T22/'Tav7'!T$35*100</f>
        <v>0.77051077991607586</v>
      </c>
      <c r="U22" s="8">
        <f>'Tav7'!U22/'Tav7'!U$35*100</f>
        <v>0.6018875439535174</v>
      </c>
      <c r="V22" s="8"/>
      <c r="W22" s="8">
        <f>'Tav7'!W22/'Tav7'!W$35*100</f>
        <v>0.58768037455015543</v>
      </c>
      <c r="X22" s="8">
        <f>'Tav7'!X22/'Tav7'!X$35*100</f>
        <v>0.54965168077401771</v>
      </c>
      <c r="Y22" s="8">
        <f>'Tav7'!Y22/'Tav7'!Y$35*100</f>
        <v>1.0077167498865183</v>
      </c>
      <c r="Z22" s="8">
        <f>'Tav7'!Z22/'Tav7'!Z$35*100</f>
        <v>0.57950790840891919</v>
      </c>
      <c r="AA22" s="8"/>
      <c r="AB22" s="8">
        <f>'Tav7'!AB22/'Tav7'!AB$35*100</f>
        <v>0.74187470560527546</v>
      </c>
      <c r="AC22" s="8">
        <f>'Tav7'!AC22/'Tav7'!AC$35*100</f>
        <v>0.52204301906632233</v>
      </c>
      <c r="AD22" s="8">
        <f>'Tav7'!AD22/'Tav7'!AD$35*100</f>
        <v>0.44609198291027896</v>
      </c>
      <c r="AE22" s="8">
        <f>'Tav7'!AE22/'Tav7'!AE$35*100</f>
        <v>0.57645001953512942</v>
      </c>
      <c r="AF22" s="27"/>
      <c r="AG22" s="8">
        <f>'Tav7'!AG22/'Tav7'!AG$35*100</f>
        <v>0.75404428937760359</v>
      </c>
      <c r="AH22" s="8">
        <f>'Tav7'!AH22/'Tav7'!AH$35*100</f>
        <v>0.53135882701540138</v>
      </c>
      <c r="AI22" s="8">
        <f>'Tav7'!AI22/'Tav7'!AI$35*100</f>
        <v>0.27276269645408496</v>
      </c>
      <c r="AJ22" s="8">
        <f>'Tav7'!AJ22/'Tav7'!AJ$35*100</f>
        <v>0.58310449871901049</v>
      </c>
      <c r="AK22" s="8"/>
      <c r="AL22" s="8">
        <f t="shared" si="0"/>
        <v>1.216958377232813E-2</v>
      </c>
      <c r="AM22" s="8">
        <f t="shared" si="1"/>
        <v>9.3158079490790469E-3</v>
      </c>
      <c r="AN22" s="8">
        <f t="shared" si="2"/>
        <v>-0.173329286456194</v>
      </c>
      <c r="AO22" s="8">
        <f t="shared" si="3"/>
        <v>6.654479183881068E-3</v>
      </c>
      <c r="AQ22" s="8">
        <f t="shared" si="4"/>
        <v>0.33730602859431957</v>
      </c>
      <c r="AR22" s="8">
        <f t="shared" si="5"/>
        <v>-1.9436229839630004E-3</v>
      </c>
      <c r="AS22" s="8">
        <f t="shared" si="6"/>
        <v>-0.35037277626457003</v>
      </c>
      <c r="AT22" s="8">
        <f t="shared" si="7"/>
        <v>8.4774261264023709E-2</v>
      </c>
    </row>
    <row r="23" spans="1:46" x14ac:dyDescent="0.25">
      <c r="A23" s="27" t="s">
        <v>15</v>
      </c>
      <c r="C23" s="8">
        <f>'Tav7'!C23/'Tav7'!C$35*100</f>
        <v>14.998947263975374</v>
      </c>
      <c r="D23" s="8">
        <f>'Tav7'!D23/'Tav7'!D$35*100</f>
        <v>14.155394955941816</v>
      </c>
      <c r="E23" s="8">
        <f>'Tav7'!E23/'Tav7'!E$35*100</f>
        <v>19.187554019014694</v>
      </c>
      <c r="F23" s="8">
        <f>'Tav7'!F23/'Tav7'!F$35*100</f>
        <v>14.750155911562937</v>
      </c>
      <c r="G23" s="8"/>
      <c r="H23" s="8">
        <f>'Tav7'!H23/'Tav7'!H$35*100</f>
        <v>15.40904596323727</v>
      </c>
      <c r="I23" s="8">
        <f>'Tav7'!I23/'Tav7'!I$35*100</f>
        <v>14.283205525961481</v>
      </c>
      <c r="J23" s="8">
        <f>'Tav7'!J23/'Tav7'!J$35*100</f>
        <v>17.598472820745446</v>
      </c>
      <c r="K23" s="8">
        <f>'Tav7'!K23/'Tav7'!K$35*100</f>
        <v>14.846350311529013</v>
      </c>
      <c r="L23" s="8"/>
      <c r="M23" s="8">
        <f>'Tav7'!M23/'Tav7'!M$35*100</f>
        <v>15.760583837537759</v>
      </c>
      <c r="N23" s="8">
        <f>'Tav7'!N23/'Tav7'!N$35*100</f>
        <v>13.513585959182329</v>
      </c>
      <c r="O23" s="8">
        <f>'Tav7'!O23/'Tav7'!O$35*100</f>
        <v>16.905286343612335</v>
      </c>
      <c r="P23" s="8">
        <f>'Tav7'!P23/'Tav7'!P$35*100</f>
        <v>14.367400424882304</v>
      </c>
      <c r="Q23" s="27"/>
      <c r="R23" s="8">
        <f>'Tav7'!R23/'Tav7'!R$35*100</f>
        <v>15.822516887964083</v>
      </c>
      <c r="S23" s="8">
        <f>'Tav7'!S23/'Tav7'!S$35*100</f>
        <v>13.385913671058914</v>
      </c>
      <c r="T23" s="8">
        <f>'Tav7'!T23/'Tav7'!T$35*100</f>
        <v>15.656200260454348</v>
      </c>
      <c r="U23" s="8">
        <f>'Tav7'!U23/'Tav7'!U$35*100</f>
        <v>14.191793747959377</v>
      </c>
      <c r="V23" s="8"/>
      <c r="W23" s="8">
        <f>'Tav7'!W23/'Tav7'!W$35*100</f>
        <v>16.680758883337411</v>
      </c>
      <c r="X23" s="8">
        <f>'Tav7'!X23/'Tav7'!X$35*100</f>
        <v>13.837593697027037</v>
      </c>
      <c r="Y23" s="8">
        <f>'Tav7'!Y23/'Tav7'!Y$35*100</f>
        <v>16.577394462097139</v>
      </c>
      <c r="Z23" s="8">
        <f>'Tav7'!Z23/'Tav7'!Z$35*100</f>
        <v>14.735646367552171</v>
      </c>
      <c r="AA23" s="8"/>
      <c r="AB23" s="8">
        <f>'Tav7'!AB23/'Tav7'!AB$35*100</f>
        <v>19.790895632864544</v>
      </c>
      <c r="AC23" s="8">
        <f>'Tav7'!AC23/'Tav7'!AC$35*100</f>
        <v>14.448344647358086</v>
      </c>
      <c r="AD23" s="8">
        <f>'Tav7'!AD23/'Tav7'!AD$35*100</f>
        <v>17.856245287760743</v>
      </c>
      <c r="AE23" s="8">
        <f>'Tav7'!AE23/'Tav7'!AE$35*100</f>
        <v>15.953106958653191</v>
      </c>
      <c r="AF23" s="27"/>
      <c r="AG23" s="8">
        <f>'Tav7'!AG23/'Tav7'!AG$35*100</f>
        <v>20.976921097034346</v>
      </c>
      <c r="AH23" s="8">
        <f>'Tav7'!AH23/'Tav7'!AH$35*100</f>
        <v>14.148594029870623</v>
      </c>
      <c r="AI23" s="8">
        <f>'Tav7'!AI23/'Tav7'!AI$35*100</f>
        <v>20.275360436420314</v>
      </c>
      <c r="AJ23" s="8">
        <f>'Tav7'!AJ23/'Tav7'!AJ$35*100</f>
        <v>15.997355688901157</v>
      </c>
      <c r="AK23" s="8"/>
      <c r="AL23" s="8">
        <f t="shared" si="0"/>
        <v>1.186025464169802</v>
      </c>
      <c r="AM23" s="8">
        <f t="shared" si="1"/>
        <v>-0.29975061748746334</v>
      </c>
      <c r="AN23" s="8">
        <f t="shared" si="2"/>
        <v>2.4191151486595714</v>
      </c>
      <c r="AO23" s="8">
        <f t="shared" si="3"/>
        <v>4.4248730247966606E-2</v>
      </c>
      <c r="AQ23" s="8">
        <f t="shared" si="4"/>
        <v>5.9779738330589716</v>
      </c>
      <c r="AR23" s="8">
        <f t="shared" si="5"/>
        <v>-6.8009260711932029E-3</v>
      </c>
      <c r="AS23" s="8">
        <f t="shared" si="6"/>
        <v>1.0878064174056199</v>
      </c>
      <c r="AT23" s="8">
        <f t="shared" si="7"/>
        <v>1.2471997773382206</v>
      </c>
    </row>
    <row r="24" spans="1:46" x14ac:dyDescent="0.25">
      <c r="A24" s="27" t="s">
        <v>16</v>
      </c>
      <c r="C24" s="8">
        <f>'Tav7'!C24/'Tav7'!C$35*100</f>
        <v>7.9826431660491428</v>
      </c>
      <c r="D24" s="8">
        <f>'Tav7'!D24/'Tav7'!D$35*100</f>
        <v>9.36965514708894</v>
      </c>
      <c r="E24" s="8">
        <f>'Tav7'!E24/'Tav7'!E$35*100</f>
        <v>10.536147433574037</v>
      </c>
      <c r="F24" s="8">
        <f>'Tav7'!F24/'Tav7'!F$35*100</f>
        <v>8.9593825231520299</v>
      </c>
      <c r="G24" s="8"/>
      <c r="H24" s="8">
        <f>'Tav7'!H24/'Tav7'!H$35*100</f>
        <v>8.3066485930757192</v>
      </c>
      <c r="I24" s="8">
        <f>'Tav7'!I24/'Tav7'!I$35*100</f>
        <v>9.8332739086705025</v>
      </c>
      <c r="J24" s="8">
        <f>'Tav7'!J24/'Tav7'!J$35*100</f>
        <v>9.4692674075754137</v>
      </c>
      <c r="K24" s="8">
        <f>'Tav7'!K24/'Tav7'!K$35*100</f>
        <v>9.3067191575431245</v>
      </c>
      <c r="L24" s="8"/>
      <c r="M24" s="8">
        <f>'Tav7'!M24/'Tav7'!M$35*100</f>
        <v>8.8426614865045501</v>
      </c>
      <c r="N24" s="8">
        <f>'Tav7'!N24/'Tav7'!N$35*100</f>
        <v>10.011216818629816</v>
      </c>
      <c r="O24" s="8">
        <f>'Tav7'!O24/'Tav7'!O$35*100</f>
        <v>9.5489587505006011</v>
      </c>
      <c r="P24" s="8">
        <f>'Tav7'!P24/'Tav7'!P$35*100</f>
        <v>9.6365815122820866</v>
      </c>
      <c r="Q24" s="27"/>
      <c r="R24" s="8">
        <f>'Tav7'!R24/'Tav7'!R$35*100</f>
        <v>8.1062227601461938</v>
      </c>
      <c r="S24" s="8">
        <f>'Tav7'!S24/'Tav7'!S$35*100</f>
        <v>9.439051808657533</v>
      </c>
      <c r="T24" s="8">
        <f>'Tav7'!T24/'Tav7'!T$35*100</f>
        <v>8.2368687599479085</v>
      </c>
      <c r="U24" s="8">
        <f>'Tav7'!U24/'Tav7'!U$35*100</f>
        <v>9.000107693596334</v>
      </c>
      <c r="V24" s="8"/>
      <c r="W24" s="8">
        <f>'Tav7'!W24/'Tav7'!W$35*100</f>
        <v>7.4644491806715356</v>
      </c>
      <c r="X24" s="8">
        <f>'Tav7'!X24/'Tav7'!X$35*100</f>
        <v>9.1348617704866335</v>
      </c>
      <c r="Y24" s="8">
        <f>'Tav7'!Y24/'Tav7'!Y$35*100</f>
        <v>7.5941897412619159</v>
      </c>
      <c r="Z24" s="8">
        <f>'Tav7'!Z24/'Tav7'!Z$35*100</f>
        <v>8.6101612819522213</v>
      </c>
      <c r="AA24" s="8"/>
      <c r="AB24" s="8">
        <f>'Tav7'!AB24/'Tav7'!AB$35*100</f>
        <v>7.3026714218424065</v>
      </c>
      <c r="AC24" s="8">
        <f>'Tav7'!AC24/'Tav7'!AC$35*100</f>
        <v>8.4522723406887383</v>
      </c>
      <c r="AD24" s="8">
        <f>'Tav7'!AD24/'Tav7'!AD$35*100</f>
        <v>6.7667755717516958</v>
      </c>
      <c r="AE24" s="8">
        <f>'Tav7'!AE24/'Tav7'!AE$35*100</f>
        <v>8.095401277750252</v>
      </c>
      <c r="AF24" s="27"/>
      <c r="AG24" s="8">
        <f>'Tav7'!AG24/'Tav7'!AG$35*100</f>
        <v>7.0704759725836741</v>
      </c>
      <c r="AH24" s="8">
        <f>'Tav7'!AH24/'Tav7'!AH$35*100</f>
        <v>7.9777069003402561</v>
      </c>
      <c r="AI24" s="8">
        <f>'Tav7'!AI24/'Tav7'!AI$35*100</f>
        <v>9.0011689829848027</v>
      </c>
      <c r="AJ24" s="8">
        <f>'Tav7'!AJ24/'Tav7'!AJ$35*100</f>
        <v>7.7663320111777843</v>
      </c>
      <c r="AK24" s="8"/>
      <c r="AL24" s="8">
        <f t="shared" si="0"/>
        <v>-0.23219544925873237</v>
      </c>
      <c r="AM24" s="8">
        <f t="shared" si="1"/>
        <v>-0.47456544034848225</v>
      </c>
      <c r="AN24" s="8">
        <f t="shared" si="2"/>
        <v>2.234393411233107</v>
      </c>
      <c r="AO24" s="8">
        <f t="shared" si="3"/>
        <v>-0.32906926657246771</v>
      </c>
      <c r="AQ24" s="8">
        <f t="shared" si="4"/>
        <v>-0.91216719346546871</v>
      </c>
      <c r="AR24" s="8">
        <f t="shared" si="5"/>
        <v>-1.3919482467486839</v>
      </c>
      <c r="AS24" s="8">
        <f t="shared" si="6"/>
        <v>-1.5349784505892341</v>
      </c>
      <c r="AT24" s="8">
        <f t="shared" si="7"/>
        <v>-1.1930505119742456</v>
      </c>
    </row>
    <row r="25" spans="1:46" x14ac:dyDescent="0.25">
      <c r="A25" s="27" t="s">
        <v>17</v>
      </c>
      <c r="C25" s="8">
        <f>'Tav7'!C25/'Tav7'!C$35*100</f>
        <v>1.124854492520734</v>
      </c>
      <c r="D25" s="8">
        <f>'Tav7'!D25/'Tav7'!D$35*100</f>
        <v>1.0252231156105367</v>
      </c>
      <c r="E25" s="8">
        <f>'Tav7'!E25/'Tav7'!E$35*100</f>
        <v>1.2797278835698553</v>
      </c>
      <c r="F25" s="8">
        <f>'Tav7'!F25/'Tav7'!F$35*100</f>
        <v>1.0750353734836344</v>
      </c>
      <c r="G25" s="8"/>
      <c r="H25" s="8">
        <f>'Tav7'!H25/'Tav7'!H$35*100</f>
        <v>0.96065064927410948</v>
      </c>
      <c r="I25" s="8">
        <f>'Tav7'!I25/'Tav7'!I$35*100</f>
        <v>1.0992675688572195</v>
      </c>
      <c r="J25" s="8">
        <f>'Tav7'!J25/'Tav7'!J$35*100</f>
        <v>1.4912678611930141</v>
      </c>
      <c r="K25" s="8">
        <f>'Tav7'!K25/'Tav7'!K$35*100</f>
        <v>1.0758460629131352</v>
      </c>
      <c r="L25" s="8"/>
      <c r="M25" s="8">
        <f>'Tav7'!M25/'Tav7'!M$35*100</f>
        <v>0.95078548960551756</v>
      </c>
      <c r="N25" s="8">
        <f>'Tav7'!N25/'Tav7'!N$35*100</f>
        <v>1.0647730037568095</v>
      </c>
      <c r="O25" s="8">
        <f>'Tav7'!O25/'Tav7'!O$35*100</f>
        <v>1.0988185822987586</v>
      </c>
      <c r="P25" s="8">
        <f>'Tav7'!P25/'Tav7'!P$35*100</f>
        <v>1.0324479839441463</v>
      </c>
      <c r="Q25" s="27"/>
      <c r="R25" s="8">
        <f>'Tav7'!R25/'Tav7'!R$35*100</f>
        <v>0.88777329286979134</v>
      </c>
      <c r="S25" s="8">
        <f>'Tav7'!S25/'Tav7'!S$35*100</f>
        <v>1.0176425597881045</v>
      </c>
      <c r="T25" s="8">
        <f>'Tav7'!T25/'Tav7'!T$35*100</f>
        <v>1.0345825495586747</v>
      </c>
      <c r="U25" s="8">
        <f>'Tav7'!U25/'Tav7'!U$35*100</f>
        <v>0.9812083221508634</v>
      </c>
      <c r="V25" s="8"/>
      <c r="W25" s="8">
        <f>'Tav7'!W25/'Tav7'!W$35*100</f>
        <v>1.012543237482967</v>
      </c>
      <c r="X25" s="8">
        <f>'Tav7'!X25/'Tav7'!X$35*100</f>
        <v>0.97259062776304162</v>
      </c>
      <c r="Y25" s="8">
        <f>'Tav7'!Y25/'Tav7'!Y$35*100</f>
        <v>1.1847480708125282</v>
      </c>
      <c r="Z25" s="8">
        <f>'Tav7'!Z25/'Tav7'!Z$35*100</f>
        <v>0.99256346236273918</v>
      </c>
      <c r="AA25" s="8"/>
      <c r="AB25" s="8">
        <f>'Tav7'!AB25/'Tav7'!AB$35*100</f>
        <v>1.2541215261422516</v>
      </c>
      <c r="AC25" s="8">
        <f>'Tav7'!AC25/'Tav7'!AC$35*100</f>
        <v>0.90522506919853396</v>
      </c>
      <c r="AD25" s="8">
        <f>'Tav7'!AD25/'Tav7'!AD$35*100</f>
        <v>1.928876602161347</v>
      </c>
      <c r="AE25" s="8">
        <f>'Tav7'!AE25/'Tav7'!AE$35*100</f>
        <v>1.0313238706185106</v>
      </c>
      <c r="AF25" s="27"/>
      <c r="AG25" s="8">
        <f>'Tav7'!AG25/'Tav7'!AG$35*100</f>
        <v>1.245936645027216</v>
      </c>
      <c r="AH25" s="8">
        <f>'Tav7'!AH25/'Tav7'!AH$35*100</f>
        <v>0.81135429914569757</v>
      </c>
      <c r="AI25" s="8">
        <f>'Tav7'!AI25/'Tav7'!AI$35*100</f>
        <v>1.2858812832835433</v>
      </c>
      <c r="AJ25" s="8">
        <f>'Tav7'!AJ25/'Tav7'!AJ$35*100</f>
        <v>0.93059409824632777</v>
      </c>
      <c r="AK25" s="8"/>
      <c r="AL25" s="8">
        <f t="shared" si="0"/>
        <v>-8.1848811150355694E-3</v>
      </c>
      <c r="AM25" s="8">
        <f t="shared" si="1"/>
        <v>-9.3870770052836394E-2</v>
      </c>
      <c r="AN25" s="8">
        <f t="shared" si="2"/>
        <v>-0.6429953188778037</v>
      </c>
      <c r="AO25" s="8">
        <f t="shared" si="3"/>
        <v>-0.10072977237218284</v>
      </c>
      <c r="AQ25" s="8">
        <f t="shared" si="4"/>
        <v>0.12108215250648202</v>
      </c>
      <c r="AR25" s="8">
        <f t="shared" si="5"/>
        <v>-0.21386881646483913</v>
      </c>
      <c r="AS25" s="8">
        <f t="shared" si="6"/>
        <v>6.1533997136880014E-3</v>
      </c>
      <c r="AT25" s="8">
        <f t="shared" si="7"/>
        <v>-0.14444127523730665</v>
      </c>
    </row>
    <row r="26" spans="1:46" x14ac:dyDescent="0.25">
      <c r="A26" s="27" t="s">
        <v>18</v>
      </c>
      <c r="C26" s="8">
        <f>'Tav7'!C26/'Tav7'!C$35*100</f>
        <v>4.9405990673000835</v>
      </c>
      <c r="D26" s="8">
        <f>'Tav7'!D26/'Tav7'!D$35*100</f>
        <v>4.8175176296287923</v>
      </c>
      <c r="E26" s="8">
        <f>'Tav7'!E26/'Tav7'!E$35*100</f>
        <v>6.843337887194358</v>
      </c>
      <c r="F26" s="8">
        <f>'Tav7'!F26/'Tav7'!F$35*100</f>
        <v>4.9819611998149185</v>
      </c>
      <c r="G26" s="8"/>
      <c r="H26" s="8">
        <f>'Tav7'!H26/'Tav7'!H$35*100</f>
        <v>5.3922820527932211</v>
      </c>
      <c r="I26" s="8">
        <f>'Tav7'!I26/'Tav7'!I$35*100</f>
        <v>5.1447567047871443</v>
      </c>
      <c r="J26" s="8">
        <f>'Tav7'!J26/'Tav7'!J$35*100</f>
        <v>7.2654418991456877</v>
      </c>
      <c r="K26" s="8">
        <f>'Tav7'!K26/'Tav7'!K$35*100</f>
        <v>5.3484298829258234</v>
      </c>
      <c r="L26" s="8"/>
      <c r="M26" s="8">
        <f>'Tav7'!M26/'Tav7'!M$35*100</f>
        <v>4.889372053857052</v>
      </c>
      <c r="N26" s="8">
        <f>'Tav7'!N26/'Tav7'!N$35*100</f>
        <v>4.9714837129319198</v>
      </c>
      <c r="O26" s="8">
        <f>'Tav7'!O26/'Tav7'!O$35*100</f>
        <v>6.9683620344413288</v>
      </c>
      <c r="P26" s="8">
        <f>'Tav7'!P26/'Tav7'!P$35*100</f>
        <v>5.0533504851985098</v>
      </c>
      <c r="Q26" s="27"/>
      <c r="R26" s="8">
        <f>'Tav7'!R26/'Tav7'!R$35*100</f>
        <v>4.6696040495340529</v>
      </c>
      <c r="S26" s="8">
        <f>'Tav7'!S26/'Tav7'!S$35*100</f>
        <v>4.8795511593168834</v>
      </c>
      <c r="T26" s="8">
        <f>'Tav7'!T26/'Tav7'!T$35*100</f>
        <v>6.6234987700766901</v>
      </c>
      <c r="U26" s="8">
        <f>'Tav7'!U26/'Tav7'!U$35*100</f>
        <v>4.9017680553442524</v>
      </c>
      <c r="V26" s="8"/>
      <c r="W26" s="8">
        <f>'Tav7'!W26/'Tav7'!W$35*100</f>
        <v>5.3960378742881101</v>
      </c>
      <c r="X26" s="8">
        <f>'Tav7'!X26/'Tav7'!X$35*100</f>
        <v>5.4050020555621261</v>
      </c>
      <c r="Y26" s="8">
        <f>'Tav7'!Y26/'Tav7'!Y$35*100</f>
        <v>8.220608261461642</v>
      </c>
      <c r="Z26" s="8">
        <f>'Tav7'!Z26/'Tav7'!Z$35*100</f>
        <v>5.5217589362425974</v>
      </c>
      <c r="AA26" s="8"/>
      <c r="AB26" s="8">
        <f>'Tav7'!AB26/'Tav7'!AB$35*100</f>
        <v>5.8735953166004977</v>
      </c>
      <c r="AC26" s="8">
        <f>'Tav7'!AC26/'Tav7'!AC$35*100</f>
        <v>5.5853654765034255</v>
      </c>
      <c r="AD26" s="8">
        <f>'Tav7'!AD26/'Tav7'!AD$35*100</f>
        <v>8.9783865292787137</v>
      </c>
      <c r="AE26" s="8">
        <f>'Tav7'!AE26/'Tav7'!AE$35*100</f>
        <v>5.7780329106906265</v>
      </c>
      <c r="AF26" s="27"/>
      <c r="AG26" s="8">
        <f>'Tav7'!AG26/'Tav7'!AG$35*100</f>
        <v>5.0924204726361051</v>
      </c>
      <c r="AH26" s="8">
        <f>'Tav7'!AH26/'Tav7'!AH$35*100</f>
        <v>4.8777808111545404</v>
      </c>
      <c r="AI26" s="8">
        <f>'Tav7'!AI26/'Tav7'!AI$35*100</f>
        <v>6.7281465125340958</v>
      </c>
      <c r="AJ26" s="8">
        <f>'Tav7'!AJ26/'Tav7'!AJ$35*100</f>
        <v>4.9668008194458571</v>
      </c>
      <c r="AK26" s="8"/>
      <c r="AL26" s="8">
        <f>AG26-AB26</f>
        <v>-0.78117484396439263</v>
      </c>
      <c r="AM26" s="8">
        <f>AH26-AC26</f>
        <v>-0.70758466534888509</v>
      </c>
      <c r="AN26" s="8">
        <f>AI26-AD26</f>
        <v>-2.2502400167446179</v>
      </c>
      <c r="AO26" s="8">
        <f>AJ26-AE26</f>
        <v>-0.81123209124476947</v>
      </c>
      <c r="AQ26" s="8">
        <f t="shared" si="4"/>
        <v>0.15182140533602162</v>
      </c>
      <c r="AR26" s="8">
        <f t="shared" si="5"/>
        <v>6.0263181525748166E-2</v>
      </c>
      <c r="AS26" s="8">
        <f t="shared" si="6"/>
        <v>-0.11519137466026219</v>
      </c>
      <c r="AT26" s="8">
        <f t="shared" si="7"/>
        <v>-1.5160380369061421E-2</v>
      </c>
    </row>
    <row r="27" spans="1:46" x14ac:dyDescent="0.25">
      <c r="A27" s="27" t="s">
        <v>19</v>
      </c>
      <c r="C27" s="8">
        <f>'Tav7'!C27/'Tav7'!C$35*100</f>
        <v>7.7258723793528219</v>
      </c>
      <c r="D27" s="8">
        <f>'Tav7'!D27/'Tav7'!D$35*100</f>
        <v>9.7985851101842982</v>
      </c>
      <c r="E27" s="8">
        <f>'Tav7'!E27/'Tav7'!E$35*100</f>
        <v>15.476621964479884</v>
      </c>
      <c r="F27" s="8">
        <f>'Tav7'!F27/'Tav7'!F$35*100</f>
        <v>9.4220878067098965</v>
      </c>
      <c r="G27" s="8"/>
      <c r="H27" s="8">
        <f>'Tav7'!H27/'Tav7'!H$35*100</f>
        <v>7.4786030947750302</v>
      </c>
      <c r="I27" s="8">
        <f>'Tav7'!I27/'Tav7'!I$35*100</f>
        <v>9.5916727421732393</v>
      </c>
      <c r="J27" s="8">
        <f>'Tav7'!J27/'Tav7'!J$35*100</f>
        <v>14.271943751417554</v>
      </c>
      <c r="K27" s="8">
        <f>'Tav7'!K27/'Tav7'!K$35*100</f>
        <v>9.160308655029743</v>
      </c>
      <c r="L27" s="8"/>
      <c r="M27" s="8">
        <f>'Tav7'!M27/'Tav7'!M$35*100</f>
        <v>7.5969275460467109</v>
      </c>
      <c r="N27" s="8">
        <f>'Tav7'!N27/'Tav7'!N$35*100</f>
        <v>9.8400778579175476</v>
      </c>
      <c r="O27" s="8">
        <f>'Tav7'!O27/'Tav7'!O$35*100</f>
        <v>13.068181818181818</v>
      </c>
      <c r="P27" s="8">
        <f>'Tav7'!P27/'Tav7'!P$35*100</f>
        <v>9.3403381977731037</v>
      </c>
      <c r="Q27" s="27"/>
      <c r="R27" s="8">
        <f>'Tav7'!R27/'Tav7'!R$35*100</f>
        <v>7.8850247133666826</v>
      </c>
      <c r="S27" s="8">
        <f>'Tav7'!S27/'Tav7'!S$35*100</f>
        <v>9.3702678979328891</v>
      </c>
      <c r="T27" s="8">
        <f>'Tav7'!T27/'Tav7'!T$35*100</f>
        <v>12.82375922442483</v>
      </c>
      <c r="U27" s="8">
        <f>'Tav7'!U27/'Tav7'!U$35*100</f>
        <v>9.1076303477135614</v>
      </c>
      <c r="V27" s="8"/>
      <c r="W27" s="8">
        <f>'Tav7'!W27/'Tav7'!W$35*100</f>
        <v>8.4993536214667564</v>
      </c>
      <c r="X27" s="8">
        <f>'Tav7'!X27/'Tav7'!X$35*100</f>
        <v>8.8025928241170934</v>
      </c>
      <c r="Y27" s="8">
        <f>'Tav7'!Y27/'Tav7'!Y$35*100</f>
        <v>12.133454380390377</v>
      </c>
      <c r="Z27" s="8">
        <f>'Tav7'!Z27/'Tav7'!Z$35*100</f>
        <v>8.8602242301578613</v>
      </c>
      <c r="AA27" s="8"/>
      <c r="AB27" s="8">
        <f>'Tav7'!AB27/'Tav7'!AB$35*100</f>
        <v>7.9209003431801355</v>
      </c>
      <c r="AC27" s="8">
        <f>'Tav7'!AC27/'Tav7'!AC$35*100</f>
        <v>9.3033756513940222</v>
      </c>
      <c r="AD27" s="8">
        <f>'Tav7'!AD27/'Tav7'!AD$35*100</f>
        <v>12.811007790902238</v>
      </c>
      <c r="AE27" s="8">
        <f>'Tav7'!AE27/'Tav7'!AE$35*100</f>
        <v>9.0664827381485065</v>
      </c>
      <c r="AF27" s="27"/>
      <c r="AG27" s="8">
        <f>'Tav7'!AG27/'Tav7'!AG$35*100</f>
        <v>6.3393103974223317</v>
      </c>
      <c r="AH27" s="8">
        <f>'Tav7'!AH27/'Tav7'!AH$35*100</f>
        <v>8.9248972906026722</v>
      </c>
      <c r="AI27" s="8">
        <f>'Tav7'!AI27/'Tav7'!AI$35*100</f>
        <v>10.261072866606053</v>
      </c>
      <c r="AJ27" s="8">
        <f>'Tav7'!AJ27/'Tav7'!AJ$35*100</f>
        <v>8.2930148536669233</v>
      </c>
      <c r="AK27" s="8"/>
      <c r="AL27" s="8">
        <f t="shared" ref="AL27:AL35" si="8">AG27-AB27</f>
        <v>-1.5815899457578038</v>
      </c>
      <c r="AM27" s="8">
        <f t="shared" ref="AM27:AM35" si="9">AH27-AC27</f>
        <v>-0.37847836079135</v>
      </c>
      <c r="AN27" s="8">
        <f t="shared" ref="AN27:AN35" si="10">AI27-AD27</f>
        <v>-2.5499349242961848</v>
      </c>
      <c r="AO27" s="8">
        <f t="shared" ref="AO27:AO35" si="11">AJ27-AE27</f>
        <v>-0.77346788448158321</v>
      </c>
      <c r="AQ27" s="8">
        <f t="shared" si="4"/>
        <v>-1.3865619819304902</v>
      </c>
      <c r="AR27" s="8">
        <f t="shared" si="5"/>
        <v>-0.873687819581626</v>
      </c>
      <c r="AS27" s="8">
        <f t="shared" si="6"/>
        <v>-5.215549097873831</v>
      </c>
      <c r="AT27" s="8">
        <f t="shared" si="7"/>
        <v>-1.1290729530429733</v>
      </c>
    </row>
    <row r="28" spans="1:46" x14ac:dyDescent="0.25">
      <c r="A28" s="27" t="s">
        <v>20</v>
      </c>
      <c r="C28" s="8">
        <f>'Tav7'!C28/'Tav7'!C$35*100</f>
        <v>2.1190245130188359</v>
      </c>
      <c r="D28" s="8">
        <f>'Tav7'!D28/'Tav7'!D$35*100</f>
        <v>2.2841897573728076</v>
      </c>
      <c r="E28" s="8">
        <f>'Tav7'!E28/'Tav7'!E$35*100</f>
        <v>2.7755318259123989</v>
      </c>
      <c r="F28" s="8">
        <f>'Tav7'!F28/'Tav7'!F$35*100</f>
        <v>2.2565264915539522</v>
      </c>
      <c r="G28" s="8"/>
      <c r="H28" s="8">
        <f>'Tav7'!H28/'Tav7'!H$35*100</f>
        <v>2.039172543857926</v>
      </c>
      <c r="I28" s="8">
        <f>'Tav7'!I28/'Tav7'!I$35*100</f>
        <v>2.2496226090442564</v>
      </c>
      <c r="J28" s="8">
        <f>'Tav7'!J28/'Tav7'!J$35*100</f>
        <v>2.3323504951992136</v>
      </c>
      <c r="K28" s="8">
        <f>'Tav7'!K28/'Tav7'!K$35*100</f>
        <v>2.184661601947802</v>
      </c>
      <c r="L28" s="8"/>
      <c r="M28" s="8">
        <f>'Tav7'!M28/'Tav7'!M$35*100</f>
        <v>2.0833518975611058</v>
      </c>
      <c r="N28" s="8">
        <f>'Tav7'!N28/'Tav7'!N$35*100</f>
        <v>2.3462532939095149</v>
      </c>
      <c r="O28" s="8">
        <f>'Tav7'!O28/'Tav7'!O$35*100</f>
        <v>2.2502002402883461</v>
      </c>
      <c r="P28" s="8">
        <f>'Tav7'!P28/'Tav7'!P$35*100</f>
        <v>2.2623915108942811</v>
      </c>
      <c r="Q28" s="27"/>
      <c r="R28" s="8">
        <f>'Tav7'!R28/'Tav7'!R$35*100</f>
        <v>1.9705109019037343</v>
      </c>
      <c r="S28" s="8">
        <f>'Tav7'!S28/'Tav7'!S$35*100</f>
        <v>2.266532520930328</v>
      </c>
      <c r="T28" s="8">
        <f>'Tav7'!T28/'Tav7'!T$35*100</f>
        <v>2.6262480104181742</v>
      </c>
      <c r="U28" s="8">
        <f>'Tav7'!U28/'Tav7'!U$35*100</f>
        <v>2.1986587873701056</v>
      </c>
      <c r="V28" s="8"/>
      <c r="W28" s="8">
        <f>'Tav7'!W28/'Tav7'!W$35*100</f>
        <v>2.30110757835156</v>
      </c>
      <c r="X28" s="8">
        <f>'Tav7'!X28/'Tav7'!X$35*100</f>
        <v>2.7017970681489243</v>
      </c>
      <c r="Y28" s="8">
        <f>'Tav7'!Y28/'Tav7'!Y$35*100</f>
        <v>2.8279618701770315</v>
      </c>
      <c r="Z28" s="8">
        <f>'Tav7'!Z28/'Tav7'!Z$35*100</f>
        <v>2.596925821065641</v>
      </c>
      <c r="AA28" s="8"/>
      <c r="AB28" s="8">
        <f>'Tav7'!AB28/'Tav7'!AB$35*100</f>
        <v>1.8151537581589394</v>
      </c>
      <c r="AC28" s="8">
        <f>'Tav7'!AC28/'Tav7'!AC$35*100</f>
        <v>2.5731030323648119</v>
      </c>
      <c r="AD28" s="8">
        <f>'Tav7'!AD28/'Tav7'!AD$35*100</f>
        <v>2.7707966825835637</v>
      </c>
      <c r="AE28" s="8">
        <f>'Tav7'!AE28/'Tav7'!AE$35*100</f>
        <v>2.3832857869383108</v>
      </c>
      <c r="AF28" s="27"/>
      <c r="AG28" s="8">
        <f>'Tav7'!AG28/'Tav7'!AG$35*100</f>
        <v>1.6119960724873927</v>
      </c>
      <c r="AH28" s="8">
        <f>'Tav7'!AH28/'Tav7'!AH$35*100</f>
        <v>2.6707772621037282</v>
      </c>
      <c r="AI28" s="8">
        <f>'Tav7'!AI28/'Tav7'!AI$35*100</f>
        <v>1.9483049746720353</v>
      </c>
      <c r="AJ28" s="8">
        <f>'Tav7'!AJ28/'Tav7'!AJ$35*100</f>
        <v>2.3883553450438537</v>
      </c>
      <c r="AK28" s="8"/>
      <c r="AL28" s="8">
        <f t="shared" si="8"/>
        <v>-0.20315768567154668</v>
      </c>
      <c r="AM28" s="8">
        <f t="shared" si="9"/>
        <v>9.7674229738916374E-2</v>
      </c>
      <c r="AN28" s="8">
        <f t="shared" si="10"/>
        <v>-0.82249170791152837</v>
      </c>
      <c r="AO28" s="8">
        <f t="shared" si="11"/>
        <v>5.0695581055428818E-3</v>
      </c>
      <c r="AQ28" s="8">
        <f t="shared" si="4"/>
        <v>-0.50702844053144314</v>
      </c>
      <c r="AR28" s="8">
        <f t="shared" si="5"/>
        <v>0.38658750473092063</v>
      </c>
      <c r="AS28" s="8">
        <f t="shared" si="6"/>
        <v>-0.82722685124036355</v>
      </c>
      <c r="AT28" s="8">
        <f t="shared" si="7"/>
        <v>0.13182885348990148</v>
      </c>
    </row>
    <row r="29" spans="1:46" s="277" customFormat="1" x14ac:dyDescent="0.25"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G29" s="179"/>
      <c r="AH29" s="179"/>
      <c r="AI29" s="179"/>
      <c r="AJ29" s="179"/>
      <c r="AK29" s="179"/>
      <c r="AL29" s="179"/>
      <c r="AM29" s="179"/>
      <c r="AN29" s="179"/>
      <c r="AO29" s="179"/>
      <c r="AQ29" s="179"/>
      <c r="AR29" s="179"/>
      <c r="AS29" s="179"/>
      <c r="AT29" s="179"/>
    </row>
    <row r="30" spans="1:46" x14ac:dyDescent="0.25">
      <c r="A30" s="33" t="s">
        <v>21</v>
      </c>
      <c r="C30" s="36">
        <f>'Tav7'!C30/'Tav7'!C$35*100</f>
        <v>18.716678484737749</v>
      </c>
      <c r="D30" s="36">
        <f>'Tav7'!D30/'Tav7'!D$35*100</f>
        <v>22.054655027039395</v>
      </c>
      <c r="E30" s="36">
        <f>'Tav7'!E30/'Tav7'!E$35*100</f>
        <v>19.77165639724538</v>
      </c>
      <c r="F30" s="36">
        <f>'Tav7'!F30/'Tav7'!F$35*100</f>
        <v>20.761217250189439</v>
      </c>
      <c r="G30" s="36"/>
      <c r="H30" s="36">
        <f>'Tav7'!H30/'Tav7'!H$35*100</f>
        <v>20.002095488805505</v>
      </c>
      <c r="I30" s="36">
        <f>'Tav7'!I30/'Tav7'!I$35*100</f>
        <v>22.019054917257812</v>
      </c>
      <c r="J30" s="36">
        <f>'Tav7'!J30/'Tav7'!J$35*100</f>
        <v>25.36856430029485</v>
      </c>
      <c r="K30" s="36">
        <f>'Tav7'!K30/'Tav7'!K$35*100</f>
        <v>21.543166696491028</v>
      </c>
      <c r="L30" s="36"/>
      <c r="M30" s="36">
        <f>'Tav7'!M30/'Tav7'!M$35*100</f>
        <v>19.268331803640965</v>
      </c>
      <c r="N30" s="36">
        <f>'Tav7'!N30/'Tav7'!N$35*100</f>
        <v>22.106617510608555</v>
      </c>
      <c r="O30" s="36">
        <f>'Tav7'!O30/'Tav7'!O$35*100</f>
        <v>29.788245895074088</v>
      </c>
      <c r="P30" s="36">
        <f>'Tav7'!P30/'Tav7'!P$35*100</f>
        <v>21.666061725363768</v>
      </c>
      <c r="Q30" s="36"/>
      <c r="R30" s="36">
        <f>'Tav7'!R30/'Tav7'!R$35*100</f>
        <v>19.005741609677862</v>
      </c>
      <c r="S30" s="36">
        <f>'Tav7'!S30/'Tav7'!S$35*100</f>
        <v>22.511331379322737</v>
      </c>
      <c r="T30" s="36">
        <f>'Tav7'!T30/'Tav7'!T$35*100</f>
        <v>31.637968456084504</v>
      </c>
      <c r="U30" s="36">
        <f>'Tav7'!U30/'Tav7'!U$35*100</f>
        <v>21.937527457593507</v>
      </c>
      <c r="V30" s="36"/>
      <c r="W30" s="36">
        <f>'Tav7'!W30/'Tav7'!W$35*100</f>
        <v>17.990985639914747</v>
      </c>
      <c r="X30" s="36">
        <f>'Tav7'!X30/'Tav7'!X$35*100</f>
        <v>21.546796420506062</v>
      </c>
      <c r="Y30" s="36">
        <f>'Tav7'!Y30/'Tav7'!Y$35*100</f>
        <v>28.311393554244212</v>
      </c>
      <c r="Z30" s="36">
        <f>'Tav7'!Z30/'Tav7'!Z$35*100</f>
        <v>20.855172997045759</v>
      </c>
      <c r="AA30" s="36"/>
      <c r="AB30" s="36">
        <f>'Tav7'!AB30/'Tav7'!AB$35*100</f>
        <v>16.220308189220106</v>
      </c>
      <c r="AC30" s="36">
        <f>'Tav7'!AC30/'Tav7'!AC$35*100</f>
        <v>21.779832686449456</v>
      </c>
      <c r="AD30" s="36">
        <f>'Tav7'!AD30/'Tav7'!AD$35*100</f>
        <v>27.129932143754715</v>
      </c>
      <c r="AE30" s="36">
        <f>'Tav7'!AE30/'Tav7'!AE$35*100</f>
        <v>20.523017620904991</v>
      </c>
      <c r="AF30" s="36"/>
      <c r="AG30" s="36">
        <f>'Tav7'!AG30/'Tav7'!AG$35*100</f>
        <v>17.221952126290503</v>
      </c>
      <c r="AH30" s="36">
        <f>'Tav7'!AH30/'Tav7'!AH$35*100</f>
        <v>23.724372590407576</v>
      </c>
      <c r="AI30" s="36">
        <f>'Tav7'!AI30/'Tav7'!AI$35*100</f>
        <v>29.289518119236263</v>
      </c>
      <c r="AJ30" s="36">
        <f>'Tav7'!AJ30/'Tav7'!AJ$35*100</f>
        <v>22.176374581680637</v>
      </c>
      <c r="AK30" s="36"/>
      <c r="AL30" s="36">
        <f t="shared" si="8"/>
        <v>1.0016439370703978</v>
      </c>
      <c r="AM30" s="36">
        <f t="shared" si="9"/>
        <v>1.9445399039581197</v>
      </c>
      <c r="AN30" s="36">
        <f t="shared" si="10"/>
        <v>2.1595859754815478</v>
      </c>
      <c r="AO30" s="36">
        <f t="shared" si="11"/>
        <v>1.6533569607756462</v>
      </c>
      <c r="AP30" s="36"/>
      <c r="AQ30" s="36">
        <f t="shared" si="4"/>
        <v>-1.4947263584472452</v>
      </c>
      <c r="AR30" s="36">
        <f t="shared" si="5"/>
        <v>1.6697175633681809</v>
      </c>
      <c r="AS30" s="36">
        <f t="shared" si="6"/>
        <v>9.517861721990883</v>
      </c>
      <c r="AT30" s="36">
        <f t="shared" si="7"/>
        <v>1.4151573314911978</v>
      </c>
    </row>
    <row r="31" spans="1:46" x14ac:dyDescent="0.25">
      <c r="A31" s="33" t="s">
        <v>22</v>
      </c>
      <c r="C31" s="36">
        <f>'Tav7'!C31/'Tav7'!C$35*100</f>
        <v>10.62029142637261</v>
      </c>
      <c r="D31" s="36">
        <f>'Tav7'!D31/'Tav7'!D$35*100</f>
        <v>9.645345396664883</v>
      </c>
      <c r="E31" s="36">
        <f>'Tav7'!E31/'Tav7'!E$35*100</f>
        <v>5.5343351827585243</v>
      </c>
      <c r="F31" s="36">
        <f>'Tav7'!F31/'Tav7'!F$35*100</f>
        <v>9.735838871267342</v>
      </c>
      <c r="G31" s="36"/>
      <c r="H31" s="36">
        <f>'Tav7'!H31/'Tav7'!H$35*100</f>
        <v>10.57206844390311</v>
      </c>
      <c r="I31" s="36">
        <f>'Tav7'!I31/'Tav7'!I$35*100</f>
        <v>9.4864822196087193</v>
      </c>
      <c r="J31" s="36">
        <f>'Tav7'!J31/'Tav7'!J$35*100</f>
        <v>5.0086943373402883</v>
      </c>
      <c r="K31" s="36">
        <f>'Tav7'!K31/'Tav7'!K$35*100</f>
        <v>9.5891287490578208</v>
      </c>
      <c r="L31" s="36"/>
      <c r="M31" s="36">
        <f>'Tav7'!M31/'Tav7'!M$35*100</f>
        <v>9.3278561435712817</v>
      </c>
      <c r="N31" s="36">
        <f>'Tav7'!N31/'Tav7'!N$35*100</f>
        <v>9.7792513598330668</v>
      </c>
      <c r="O31" s="36">
        <f>'Tav7'!O31/'Tav7'!O$35*100</f>
        <v>4.9234080897076486</v>
      </c>
      <c r="P31" s="36">
        <f>'Tav7'!P31/'Tav7'!P$35*100</f>
        <v>9.3851750237528417</v>
      </c>
      <c r="Q31" s="36"/>
      <c r="R31" s="36">
        <f>'Tav7'!R31/'Tav7'!R$35*100</f>
        <v>9.7452347024558357</v>
      </c>
      <c r="S31" s="36">
        <f>'Tav7'!S31/'Tav7'!S$35*100</f>
        <v>10.199268015994825</v>
      </c>
      <c r="T31" s="36">
        <f>'Tav7'!T31/'Tav7'!T$35*100</f>
        <v>5.1186514252640718</v>
      </c>
      <c r="U31" s="36">
        <f>'Tav7'!U31/'Tav7'!U$35*100</f>
        <v>9.8290065009324898</v>
      </c>
      <c r="V31" s="36"/>
      <c r="W31" s="36">
        <f>'Tav7'!W31/'Tav7'!W$35*100</f>
        <v>8.3106809685196179</v>
      </c>
      <c r="X31" s="36">
        <f>'Tav7'!X31/'Tav7'!X$35*100</f>
        <v>10.011150720573079</v>
      </c>
      <c r="Y31" s="36">
        <f>'Tav7'!Y31/'Tav7'!Y$35*100</f>
        <v>4.6482069904675436</v>
      </c>
      <c r="Z31" s="36">
        <f>'Tav7'!Z31/'Tav7'!Z$35*100</f>
        <v>9.3163344346866719</v>
      </c>
      <c r="AA31" s="36"/>
      <c r="AB31" s="36">
        <f>'Tav7'!AB31/'Tav7'!AB$35*100</f>
        <v>7.8906197429513494</v>
      </c>
      <c r="AC31" s="36">
        <f>'Tav7'!AC31/'Tav7'!AC$35*100</f>
        <v>10.072832423572345</v>
      </c>
      <c r="AD31" s="36">
        <f>'Tav7'!AD31/'Tav7'!AD$35*100</f>
        <v>4.398089972354863</v>
      </c>
      <c r="AE31" s="36">
        <f>'Tav7'!AE31/'Tav7'!AE$35*100</f>
        <v>9.3094168054497555</v>
      </c>
      <c r="AF31" s="36"/>
      <c r="AG31" s="36">
        <f>'Tav7'!AG31/'Tav7'!AG$35*100</f>
        <v>7.1162334010161965</v>
      </c>
      <c r="AH31" s="36">
        <f>'Tav7'!AH31/'Tav7'!AH$35*100</f>
        <v>9.6060753357615152</v>
      </c>
      <c r="AI31" s="36">
        <f>'Tav7'!AI31/'Tav7'!AI$35*100</f>
        <v>4.6239771398882974</v>
      </c>
      <c r="AJ31" s="36">
        <f>'Tav7'!AJ31/'Tav7'!AJ$35*100</f>
        <v>8.8807202599754937</v>
      </c>
      <c r="AK31" s="36"/>
      <c r="AL31" s="36">
        <f t="shared" si="8"/>
        <v>-0.77438634193515288</v>
      </c>
      <c r="AM31" s="36">
        <f t="shared" si="9"/>
        <v>-0.46675708781083003</v>
      </c>
      <c r="AN31" s="36">
        <f t="shared" si="10"/>
        <v>0.22588716753343441</v>
      </c>
      <c r="AO31" s="36">
        <f t="shared" si="11"/>
        <v>-0.42869654547426173</v>
      </c>
      <c r="AP31" s="36"/>
      <c r="AQ31" s="36">
        <f t="shared" si="4"/>
        <v>-3.5040580253564135</v>
      </c>
      <c r="AR31" s="36">
        <f t="shared" si="5"/>
        <v>-3.9270060903367821E-2</v>
      </c>
      <c r="AS31" s="36">
        <f t="shared" si="6"/>
        <v>-0.91035804287022692</v>
      </c>
      <c r="AT31" s="36">
        <f t="shared" si="7"/>
        <v>-0.8551186112918483</v>
      </c>
    </row>
    <row r="32" spans="1:46" x14ac:dyDescent="0.25">
      <c r="A32" s="33" t="s">
        <v>23</v>
      </c>
      <c r="C32" s="36">
        <f>'Tav7'!C32/'Tav7'!C$35*100</f>
        <v>27.71551442490362</v>
      </c>
      <c r="D32" s="36">
        <f>'Tav7'!D32/'Tav7'!D$35*100</f>
        <v>23.564737070310901</v>
      </c>
      <c r="E32" s="36">
        <f>'Tav7'!E32/'Tav7'!E$35*100</f>
        <v>16.715922714472914</v>
      </c>
      <c r="F32" s="36">
        <f>'Tav7'!F32/'Tav7'!F$35*100</f>
        <v>24.590606412156408</v>
      </c>
      <c r="G32" s="36"/>
      <c r="H32" s="36">
        <f>'Tav7'!H32/'Tav7'!H$35*100</f>
        <v>26.178548743034135</v>
      </c>
      <c r="I32" s="36">
        <f>'Tav7'!I32/'Tav7'!I$35*100</f>
        <v>23.001779192143882</v>
      </c>
      <c r="J32" s="36">
        <f>'Tav7'!J32/'Tav7'!J$35*100</f>
        <v>15.375746578967265</v>
      </c>
      <c r="K32" s="36">
        <f>'Tav7'!K32/'Tav7'!K$35*100</f>
        <v>23.616447864304575</v>
      </c>
      <c r="L32" s="36"/>
      <c r="M32" s="36">
        <f>'Tav7'!M32/'Tav7'!M$35*100</f>
        <v>27.342434260356612</v>
      </c>
      <c r="N32" s="36">
        <f>'Tav7'!N32/'Tav7'!N$35*100</f>
        <v>23.310569789643413</v>
      </c>
      <c r="O32" s="36">
        <f>'Tav7'!O32/'Tav7'!O$35*100</f>
        <v>13.686423708450141</v>
      </c>
      <c r="P32" s="36">
        <f>'Tav7'!P32/'Tav7'!P$35*100</f>
        <v>24.005049480640096</v>
      </c>
      <c r="Q32" s="36"/>
      <c r="R32" s="36">
        <f>'Tav7'!R32/'Tav7'!R$35*100</f>
        <v>28.087382171795163</v>
      </c>
      <c r="S32" s="36">
        <f>'Tav7'!S32/'Tav7'!S$35*100</f>
        <v>24.035356983363535</v>
      </c>
      <c r="T32" s="36">
        <f>'Tav7'!T32/'Tav7'!T$35*100</f>
        <v>14.064534799594849</v>
      </c>
      <c r="U32" s="36">
        <f>'Tav7'!U32/'Tav7'!U$35*100</f>
        <v>24.72593689155255</v>
      </c>
      <c r="V32" s="36"/>
      <c r="W32" s="36">
        <f>'Tav7'!W32/'Tav7'!W$35*100</f>
        <v>28.599280248768387</v>
      </c>
      <c r="X32" s="36">
        <f>'Tav7'!X32/'Tav7'!X$35*100</f>
        <v>24.798808337134716</v>
      </c>
      <c r="Y32" s="36">
        <f>'Tav7'!Y32/'Tav7'!Y$35*100</f>
        <v>16.395823876531999</v>
      </c>
      <c r="Z32" s="36">
        <f>'Tav7'!Z32/'Tav7'!Z$35*100</f>
        <v>25.488353140394683</v>
      </c>
      <c r="AA32" s="36"/>
      <c r="AB32" s="36">
        <f>'Tav7'!AB32/'Tav7'!AB$35*100</f>
        <v>28.270304824708969</v>
      </c>
      <c r="AC32" s="36">
        <f>'Tav7'!AC32/'Tav7'!AC$35*100</f>
        <v>24.23232151417217</v>
      </c>
      <c r="AD32" s="36">
        <f>'Tav7'!AD32/'Tav7'!AD$35*100</f>
        <v>15.801708972103542</v>
      </c>
      <c r="AE32" s="36">
        <f>'Tav7'!AE32/'Tav7'!AE$35*100</f>
        <v>24.987285795669095</v>
      </c>
      <c r="AF32" s="36"/>
      <c r="AG32" s="36">
        <f>'Tav7'!AG32/'Tav7'!AG$35*100</f>
        <v>29.343857541872815</v>
      </c>
      <c r="AH32" s="36">
        <f>'Tav7'!AH32/'Tav7'!AH$35*100</f>
        <v>24.68088506535447</v>
      </c>
      <c r="AI32" s="36">
        <f>'Tav7'!AI32/'Tav7'!AI$35*100</f>
        <v>15.105857903623848</v>
      </c>
      <c r="AJ32" s="36">
        <f>'Tav7'!AJ32/'Tav7'!AJ$35*100</f>
        <v>25.686867072515145</v>
      </c>
      <c r="AK32" s="36"/>
      <c r="AL32" s="36">
        <f t="shared" si="8"/>
        <v>1.0735527171638459</v>
      </c>
      <c r="AM32" s="36">
        <f t="shared" si="9"/>
        <v>0.44856355118229985</v>
      </c>
      <c r="AN32" s="36">
        <f t="shared" si="10"/>
        <v>-0.69585106847969413</v>
      </c>
      <c r="AO32" s="36">
        <f t="shared" si="11"/>
        <v>0.69958127684605032</v>
      </c>
      <c r="AP32" s="36"/>
      <c r="AQ32" s="36">
        <f t="shared" si="4"/>
        <v>1.6283431169691944</v>
      </c>
      <c r="AR32" s="36">
        <f t="shared" si="5"/>
        <v>1.1161479950435691</v>
      </c>
      <c r="AS32" s="36">
        <f t="shared" si="6"/>
        <v>-1.6100648108490656</v>
      </c>
      <c r="AT32" s="36">
        <f t="shared" si="7"/>
        <v>1.0962606603587375</v>
      </c>
    </row>
    <row r="33" spans="1:46" x14ac:dyDescent="0.25">
      <c r="A33" s="33" t="s">
        <v>24</v>
      </c>
      <c r="C33" s="36">
        <f>'Tav7'!C33/'Tav7'!C$35*100</f>
        <v>33.102618771614367</v>
      </c>
      <c r="D33" s="36">
        <f>'Tav7'!D33/'Tav7'!D$35*100</f>
        <v>32.652487638427715</v>
      </c>
      <c r="E33" s="36">
        <f>'Tav7'!E33/'Tav7'!E$35*100</f>
        <v>39.7259319151309</v>
      </c>
      <c r="F33" s="36">
        <f>'Tav7'!F33/'Tav7'!F$35*100</f>
        <v>33.233723168122957</v>
      </c>
      <c r="G33" s="36"/>
      <c r="H33" s="36">
        <f>'Tav7'!H33/'Tav7'!H$35*100</f>
        <v>33.729511685624288</v>
      </c>
      <c r="I33" s="36">
        <f>'Tav7'!I33/'Tav7'!I$35*100</f>
        <v>33.651388319772089</v>
      </c>
      <c r="J33" s="36">
        <f>'Tav7'!J33/'Tav7'!J$35*100</f>
        <v>37.642700536780829</v>
      </c>
      <c r="K33" s="36">
        <f>'Tav7'!K33/'Tav7'!K$35*100</f>
        <v>33.906286433169029</v>
      </c>
      <c r="L33" s="36"/>
      <c r="M33" s="36">
        <f>'Tav7'!M33/'Tav7'!M$35*100</f>
        <v>34.381098348823322</v>
      </c>
      <c r="N33" s="36">
        <f>'Tav7'!N33/'Tav7'!N$35*100</f>
        <v>32.617230188087902</v>
      </c>
      <c r="O33" s="36">
        <f>'Tav7'!O33/'Tav7'!O$35*100</f>
        <v>36.28354024829796</v>
      </c>
      <c r="P33" s="36">
        <f>'Tav7'!P33/'Tav7'!P$35*100</f>
        <v>33.340984061575909</v>
      </c>
      <c r="Q33" s="36"/>
      <c r="R33" s="36">
        <f>'Tav7'!R33/'Tav7'!R$35*100</f>
        <v>33.306105900800723</v>
      </c>
      <c r="S33" s="36">
        <f>'Tav7'!S33/'Tav7'!S$35*100</f>
        <v>31.617243202455686</v>
      </c>
      <c r="T33" s="36">
        <f>'Tav7'!T33/'Tav7'!T$35*100</f>
        <v>33.728838084213578</v>
      </c>
      <c r="U33" s="36">
        <f>'Tav7'!U33/'Tav7'!U$35*100</f>
        <v>32.201240014837786</v>
      </c>
      <c r="V33" s="36"/>
      <c r="W33" s="36">
        <f>'Tav7'!W33/'Tav7'!W$35*100</f>
        <v>34.298591942978938</v>
      </c>
      <c r="X33" s="36">
        <f>'Tav7'!X33/'Tav7'!X$35*100</f>
        <v>32.138854629520125</v>
      </c>
      <c r="Y33" s="36">
        <f>'Tav7'!Y33/'Tav7'!Y$35*100</f>
        <v>35.683159328188836</v>
      </c>
      <c r="Z33" s="36">
        <f>'Tav7'!Z33/'Tav7'!Z$35*100</f>
        <v>32.882989376649384</v>
      </c>
      <c r="AA33" s="36"/>
      <c r="AB33" s="36">
        <f>'Tav7'!AB33/'Tav7'!AB$35*100</f>
        <v>37.882713141780499</v>
      </c>
      <c r="AC33" s="36">
        <f>'Tav7'!AC33/'Tav7'!AC$35*100</f>
        <v>32.038534692047193</v>
      </c>
      <c r="AD33" s="36">
        <f>'Tav7'!AD33/'Tav7'!AD$35*100</f>
        <v>37.088464438301081</v>
      </c>
      <c r="AE33" s="36">
        <f>'Tav7'!AE33/'Tav7'!AE$35*100</f>
        <v>33.730511252889343</v>
      </c>
      <c r="AF33" s="36"/>
      <c r="AG33" s="36">
        <f>'Tav7'!AG33/'Tav7'!AG$35*100</f>
        <v>38.366650460910762</v>
      </c>
      <c r="AH33" s="36">
        <f>'Tav7'!AH33/'Tav7'!AH$35*100</f>
        <v>30.392992455770035</v>
      </c>
      <c r="AI33" s="36">
        <f>'Tav7'!AI33/'Tav7'!AI$35*100</f>
        <v>38.7712689959735</v>
      </c>
      <c r="AJ33" s="36">
        <f>'Tav7'!AJ33/'Tav7'!AJ$35*100</f>
        <v>32.57466788711794</v>
      </c>
      <c r="AK33" s="36"/>
      <c r="AL33" s="36">
        <f t="shared" si="8"/>
        <v>0.48393731913026272</v>
      </c>
      <c r="AM33" s="36">
        <f t="shared" si="9"/>
        <v>-1.6455422362771586</v>
      </c>
      <c r="AN33" s="36">
        <f t="shared" si="10"/>
        <v>1.6828045576724193</v>
      </c>
      <c r="AO33" s="36">
        <f t="shared" si="11"/>
        <v>-1.1558433657714033</v>
      </c>
      <c r="AP33" s="36"/>
      <c r="AQ33" s="36">
        <f t="shared" si="4"/>
        <v>5.2640316892963952</v>
      </c>
      <c r="AR33" s="36">
        <f t="shared" si="5"/>
        <v>-2.2594951826576803</v>
      </c>
      <c r="AS33" s="36">
        <f t="shared" si="6"/>
        <v>-0.95466291915739987</v>
      </c>
      <c r="AT33" s="36">
        <f t="shared" si="7"/>
        <v>-0.65905528100501698</v>
      </c>
    </row>
    <row r="34" spans="1:46" x14ac:dyDescent="0.25">
      <c r="A34" s="33" t="s">
        <v>25</v>
      </c>
      <c r="C34" s="36">
        <f>'Tav7'!C34/'Tav7'!C$35*100</f>
        <v>9.8448968923716578</v>
      </c>
      <c r="D34" s="36">
        <f>'Tav7'!D34/'Tav7'!D$35*100</f>
        <v>12.082774867557104</v>
      </c>
      <c r="E34" s="36">
        <f>'Tav7'!E34/'Tav7'!E$35*100</f>
        <v>18.252153790392285</v>
      </c>
      <c r="F34" s="36">
        <f>'Tav7'!F34/'Tav7'!F$35*100</f>
        <v>11.678614298263849</v>
      </c>
      <c r="G34" s="36"/>
      <c r="H34" s="36">
        <f>'Tav7'!H34/'Tav7'!H$35*100</f>
        <v>9.5177756386329548</v>
      </c>
      <c r="I34" s="36">
        <f>'Tav7'!I34/'Tav7'!I$35*100</f>
        <v>11.841295351217497</v>
      </c>
      <c r="J34" s="36">
        <f>'Tav7'!J34/'Tav7'!J$35*100</f>
        <v>16.604294246616767</v>
      </c>
      <c r="K34" s="36">
        <f>'Tav7'!K34/'Tav7'!K$35*100</f>
        <v>11.344970256977545</v>
      </c>
      <c r="L34" s="36"/>
      <c r="M34" s="36">
        <f>'Tav7'!M34/'Tav7'!M$35*100</f>
        <v>9.6802794436078177</v>
      </c>
      <c r="N34" s="36">
        <f>'Tav7'!N34/'Tav7'!N$35*100</f>
        <v>12.186331151827064</v>
      </c>
      <c r="O34" s="36">
        <f>'Tav7'!O34/'Tav7'!O$35*100</f>
        <v>15.318382058470165</v>
      </c>
      <c r="P34" s="36">
        <f>'Tav7'!P34/'Tav7'!P$35*100</f>
        <v>11.602729708667384</v>
      </c>
      <c r="Q34" s="36"/>
      <c r="R34" s="36">
        <f>'Tav7'!R34/'Tav7'!R$35*100</f>
        <v>9.8555356152704157</v>
      </c>
      <c r="S34" s="36">
        <f>'Tav7'!S34/'Tav7'!S$35*100</f>
        <v>11.636800418863217</v>
      </c>
      <c r="T34" s="36">
        <f>'Tav7'!T34/'Tav7'!T$35*100</f>
        <v>15.450007234843005</v>
      </c>
      <c r="U34" s="36">
        <f>'Tav7'!U34/'Tav7'!U$35*100</f>
        <v>11.306289135083668</v>
      </c>
      <c r="V34" s="36"/>
      <c r="W34" s="36">
        <f>'Tav7'!W34/'Tav7'!W$35*100</f>
        <v>10.800461199818315</v>
      </c>
      <c r="X34" s="36">
        <f>'Tav7'!X34/'Tav7'!X$35*100</f>
        <v>11.504389892266017</v>
      </c>
      <c r="Y34" s="36">
        <f>'Tav7'!Y34/'Tav7'!Y$35*100</f>
        <v>14.961416250567408</v>
      </c>
      <c r="Z34" s="36">
        <f>'Tav7'!Z34/'Tav7'!Z$35*100</f>
        <v>11.4571500512235</v>
      </c>
      <c r="AA34" s="36"/>
      <c r="AB34" s="36">
        <f>'Tav7'!AB34/'Tav7'!AB$35*100</f>
        <v>9.7360541013390751</v>
      </c>
      <c r="AC34" s="36">
        <f>'Tav7'!AC34/'Tav7'!AC$35*100</f>
        <v>11.876478683758833</v>
      </c>
      <c r="AD34" s="36">
        <f>'Tav7'!AD34/'Tav7'!AD$35*100</f>
        <v>15.5818044734858</v>
      </c>
      <c r="AE34" s="36">
        <f>'Tav7'!AE34/'Tav7'!AE$35*100</f>
        <v>11.449768525086816</v>
      </c>
      <c r="AF34" s="36"/>
      <c r="AG34" s="36">
        <f>'Tav7'!AG34/'Tav7'!AG$35*100</f>
        <v>7.9513064699097242</v>
      </c>
      <c r="AH34" s="36">
        <f>'Tav7'!AH34/'Tav7'!AH$35*100</f>
        <v>11.5956745527064</v>
      </c>
      <c r="AI34" s="36">
        <f>'Tav7'!AI34/'Tav7'!AI$35*100</f>
        <v>12.209377841278087</v>
      </c>
      <c r="AJ34" s="36">
        <f>'Tav7'!AJ34/'Tav7'!AJ$35*100</f>
        <v>10.681370198710777</v>
      </c>
      <c r="AK34" s="36"/>
      <c r="AL34" s="36">
        <f t="shared" si="8"/>
        <v>-1.7847476314293509</v>
      </c>
      <c r="AM34" s="36">
        <f t="shared" si="9"/>
        <v>-0.28080413105243274</v>
      </c>
      <c r="AN34" s="36">
        <f t="shared" si="10"/>
        <v>-3.3724266322077128</v>
      </c>
      <c r="AO34" s="36">
        <f t="shared" si="11"/>
        <v>-0.76839832637603855</v>
      </c>
      <c r="AP34" s="36"/>
      <c r="AQ34" s="36">
        <f t="shared" si="4"/>
        <v>-1.8935904224619335</v>
      </c>
      <c r="AR34" s="36">
        <f t="shared" si="5"/>
        <v>-0.4871003148507036</v>
      </c>
      <c r="AS34" s="36">
        <f t="shared" si="6"/>
        <v>-6.0427759491141977</v>
      </c>
      <c r="AT34" s="36">
        <f t="shared" si="7"/>
        <v>-0.99724409955307181</v>
      </c>
    </row>
    <row r="35" spans="1:46" x14ac:dyDescent="0.25">
      <c r="A35" s="45" t="s">
        <v>26</v>
      </c>
      <c r="C35" s="36">
        <f>'Tav7'!C35/'Tav7'!C$35*100</f>
        <v>100</v>
      </c>
      <c r="D35" s="36">
        <f>'Tav7'!D35/'Tav7'!D$35*100</f>
        <v>100</v>
      </c>
      <c r="E35" s="36">
        <f>'Tav7'!E35/'Tav7'!E$35*100</f>
        <v>100</v>
      </c>
      <c r="F35" s="36">
        <f>'Tav7'!F35/'Tav7'!F$35*100</f>
        <v>100</v>
      </c>
      <c r="G35" s="36"/>
      <c r="H35" s="36">
        <f>'Tav7'!H35/'Tav7'!H$35*100</f>
        <v>100</v>
      </c>
      <c r="I35" s="36">
        <f>'Tav7'!I35/'Tav7'!I$35*100</f>
        <v>100</v>
      </c>
      <c r="J35" s="36">
        <f>'Tav7'!J35/'Tav7'!J$35*100</f>
        <v>100</v>
      </c>
      <c r="K35" s="36">
        <f>'Tav7'!K35/'Tav7'!K$35*100</f>
        <v>100</v>
      </c>
      <c r="L35" s="36"/>
      <c r="M35" s="36">
        <f>'Tav7'!M35/'Tav7'!M$35*100</f>
        <v>100</v>
      </c>
      <c r="N35" s="36">
        <f>'Tav7'!N35/'Tav7'!N$35*100</f>
        <v>100</v>
      </c>
      <c r="O35" s="36">
        <f>'Tav7'!O35/'Tav7'!O$35*100</f>
        <v>100</v>
      </c>
      <c r="P35" s="36">
        <f>'Tav7'!P35/'Tav7'!P$35*100</f>
        <v>100</v>
      </c>
      <c r="Q35" s="36"/>
      <c r="R35" s="36">
        <f>'Tav7'!R35/'Tav7'!R$35*100</f>
        <v>100</v>
      </c>
      <c r="S35" s="36">
        <f>'Tav7'!S35/'Tav7'!S$35*100</f>
        <v>100</v>
      </c>
      <c r="T35" s="36">
        <f>'Tav7'!T35/'Tav7'!T$35*100</f>
        <v>100</v>
      </c>
      <c r="U35" s="36">
        <f>'Tav7'!U35/'Tav7'!U$35*100</f>
        <v>100</v>
      </c>
      <c r="V35" s="36"/>
      <c r="W35" s="36">
        <f>'Tav7'!W35/'Tav7'!W$35*100</f>
        <v>100</v>
      </c>
      <c r="X35" s="36">
        <f>'Tav7'!X35/'Tav7'!X$35*100</f>
        <v>100</v>
      </c>
      <c r="Y35" s="36">
        <f>'Tav7'!Y35/'Tav7'!Y$35*100</f>
        <v>100</v>
      </c>
      <c r="Z35" s="36">
        <f>'Tav7'!Z35/'Tav7'!Z$35*100</f>
        <v>100</v>
      </c>
      <c r="AA35" s="36"/>
      <c r="AB35" s="36">
        <f>'Tav7'!AB35/'Tav7'!AB$35*100</f>
        <v>100</v>
      </c>
      <c r="AC35" s="36">
        <f>'Tav7'!AC35/'Tav7'!AC$35*100</f>
        <v>100</v>
      </c>
      <c r="AD35" s="36">
        <f>'Tav7'!AD35/'Tav7'!AD$35*100</f>
        <v>100</v>
      </c>
      <c r="AE35" s="36">
        <f>'Tav7'!AE35/'Tav7'!AE$35*100</f>
        <v>100</v>
      </c>
      <c r="AF35" s="36"/>
      <c r="AG35" s="36">
        <f>'Tav7'!AG35/'Tav7'!AG$35*100</f>
        <v>100</v>
      </c>
      <c r="AH35" s="36">
        <f>'Tav7'!AH35/'Tav7'!AH$35*100</f>
        <v>100</v>
      </c>
      <c r="AI35" s="36">
        <f>'Tav7'!AI35/'Tav7'!AI$35*100</f>
        <v>100</v>
      </c>
      <c r="AJ35" s="36">
        <f>'Tav7'!AJ35/'Tav7'!AJ$35*100</f>
        <v>100</v>
      </c>
      <c r="AK35" s="36"/>
      <c r="AL35" s="36">
        <f t="shared" si="8"/>
        <v>0</v>
      </c>
      <c r="AM35" s="36">
        <f t="shared" si="9"/>
        <v>0</v>
      </c>
      <c r="AN35" s="36">
        <f t="shared" si="10"/>
        <v>0</v>
      </c>
      <c r="AO35" s="36">
        <f t="shared" si="11"/>
        <v>0</v>
      </c>
      <c r="AP35" s="36"/>
      <c r="AQ35" s="36">
        <f t="shared" si="4"/>
        <v>0</v>
      </c>
      <c r="AR35" s="36">
        <f t="shared" si="5"/>
        <v>0</v>
      </c>
      <c r="AS35" s="36">
        <f t="shared" si="6"/>
        <v>0</v>
      </c>
      <c r="AT35" s="36">
        <f t="shared" si="7"/>
        <v>0</v>
      </c>
    </row>
    <row r="36" spans="1:4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</sheetData>
  <mergeCells count="10">
    <mergeCell ref="A4:A5"/>
    <mergeCell ref="AQ4:AT4"/>
    <mergeCell ref="C4:F4"/>
    <mergeCell ref="H4:K4"/>
    <mergeCell ref="M4:P4"/>
    <mergeCell ref="R4:U4"/>
    <mergeCell ref="W4:Z4"/>
    <mergeCell ref="AB4:AE4"/>
    <mergeCell ref="AG4:AJ4"/>
    <mergeCell ref="AL4:AO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S Y D E U A j y T w q n A A A A + A A A A B I A H A B D b 2 5 m a W c v U G F j a 2 F n Z S 5 4 b W w g o h g A K K A U A A A A A A A A A A A A A A A A A A A A A A A A A A A A h Y + 9 D o I w G E V f h X S n f y p R 8 l E G J x N J T D T G l d Q K j V A M L Z Z 3 c / C R f A V J F H V z v C d n O P d x u 0 P a 1 1 V w V a 3 V j U k Q w x Q F y s j m q E 2 R o M 6 d w j l K B W x y e c 4 L F Q y y s X F v j w k q n b v E h H j v s Z / g p i 0 I p 5 S R Q 7 b e y l L V O f r I + r 8 c a m N d b q R C A v a v G M F x x P C M L T i e R g z I i C H T 5 q v w o R h T I D 8 Q l l 3 l u l Y J 7 c L V D s g 4 g b x f i C d Q S w M E F A A C A A g A S Y D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m A x F A o i k e 4 D g A A A B E A A A A T A B w A R m 9 y b X V s Y X M v U 2 V j d G l v b j E u b S C i G A A o o B Q A A A A A A A A A A A A A A A A A A A A A A A A A A A A r T k 0 u y c z P U w i G 0 I b W A F B L A Q I t A B Q A A g A I A E m A x F A I 8 k 8 K p w A A A P g A A A A S A A A A A A A A A A A A A A A A A A A A A A B D b 2 5 m a W c v U G F j a 2 F n Z S 5 4 b W x Q S w E C L Q A U A A I A C A B J g M R Q D 8 r p q 6 Q A A A D p A A A A E w A A A A A A A A A A A A A A A A D z A A A A W 0 N v b n R l b n R f V H l w Z X N d L n h t b F B L A Q I t A B Q A A g A I A E m A x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4 / P u z 6 c X 6 R o h Z y / K j J p 8 k A A A A A A I A A A A A A A N m A A D A A A A A E A A A A A 5 l s E R X B B g 0 s l k L E 1 n W c i Y A A A A A B I A A A K A A A A A Q A A A A H 0 R H s v F S T K K W A U q X C M C P u l A A A A A w 8 4 r 8 h z S T Z c d n 6 X F b 1 4 9 C 8 9 8 Q O i r 1 V I a 3 P i E z D l l C u j D G 3 C F u D V W M z I e U V x u O O k x A 4 n w G p B C 1 H I t V F j B I 7 b B z d a X J g E b w B k B b z D B t s 6 A s x x Q A A A C I N J 2 z p X d s M s F P C k f Y N V 4 3 8 r D N q w = = < / D a t a M a s h u p > 
</file>

<file path=customXml/itemProps1.xml><?xml version="1.0" encoding="utf-8"?>
<ds:datastoreItem xmlns:ds="http://schemas.openxmlformats.org/officeDocument/2006/customXml" ds:itemID="{A3F3A865-F449-4996-B6AE-3B825091F40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64</vt:i4>
      </vt:variant>
    </vt:vector>
  </HeadingPairs>
  <TitlesOfParts>
    <vt:vector size="64" baseType="lpstr">
      <vt:lpstr>Indice</vt:lpstr>
      <vt:lpstr>Tav1</vt:lpstr>
      <vt:lpstr>Tav2</vt:lpstr>
      <vt:lpstr>Tav3</vt:lpstr>
      <vt:lpstr>Tav4</vt:lpstr>
      <vt:lpstr>Tav5</vt:lpstr>
      <vt:lpstr>Tav6</vt:lpstr>
      <vt:lpstr>Tav7</vt:lpstr>
      <vt:lpstr>Tav8</vt:lpstr>
      <vt:lpstr>Tav9</vt:lpstr>
      <vt:lpstr>Tav10</vt:lpstr>
      <vt:lpstr>Tav11</vt:lpstr>
      <vt:lpstr>Tav12</vt:lpstr>
      <vt:lpstr>Tav13</vt:lpstr>
      <vt:lpstr>Tav14</vt:lpstr>
      <vt:lpstr>Tav15</vt:lpstr>
      <vt:lpstr>Tav16</vt:lpstr>
      <vt:lpstr>Tav17</vt:lpstr>
      <vt:lpstr>Tav18</vt:lpstr>
      <vt:lpstr>Tav19</vt:lpstr>
      <vt:lpstr>Tav20</vt:lpstr>
      <vt:lpstr>Tav21</vt:lpstr>
      <vt:lpstr>Tav22</vt:lpstr>
      <vt:lpstr>Tav23</vt:lpstr>
      <vt:lpstr>Tav24</vt:lpstr>
      <vt:lpstr>Tav25</vt:lpstr>
      <vt:lpstr>Tav26</vt:lpstr>
      <vt:lpstr>Tav27</vt:lpstr>
      <vt:lpstr>Tav28</vt:lpstr>
      <vt:lpstr>Tav29</vt:lpstr>
      <vt:lpstr>Tav30</vt:lpstr>
      <vt:lpstr>Tav31</vt:lpstr>
      <vt:lpstr>Tav32</vt:lpstr>
      <vt:lpstr>Tav33</vt:lpstr>
      <vt:lpstr>Tav34</vt:lpstr>
      <vt:lpstr>Tav35</vt:lpstr>
      <vt:lpstr>Tav36</vt:lpstr>
      <vt:lpstr>Tav37</vt:lpstr>
      <vt:lpstr>Tav38</vt:lpstr>
      <vt:lpstr>Tav39</vt:lpstr>
      <vt:lpstr>Tav40</vt:lpstr>
      <vt:lpstr>Tav41</vt:lpstr>
      <vt:lpstr>Tav42</vt:lpstr>
      <vt:lpstr>Tav43</vt:lpstr>
      <vt:lpstr>Tav44</vt:lpstr>
      <vt:lpstr>Tav45</vt:lpstr>
      <vt:lpstr>Tav46</vt:lpstr>
      <vt:lpstr>Tav47</vt:lpstr>
      <vt:lpstr>Tav48</vt:lpstr>
      <vt:lpstr>Tav49</vt:lpstr>
      <vt:lpstr>Tav50</vt:lpstr>
      <vt:lpstr>Tav51</vt:lpstr>
      <vt:lpstr>Tav52</vt:lpstr>
      <vt:lpstr>Tav53</vt:lpstr>
      <vt:lpstr>Tav54</vt:lpstr>
      <vt:lpstr>Tav55</vt:lpstr>
      <vt:lpstr>Tav56</vt:lpstr>
      <vt:lpstr>Tav57</vt:lpstr>
      <vt:lpstr>Tav58</vt:lpstr>
      <vt:lpstr>Tav59</vt:lpstr>
      <vt:lpstr>Tav60</vt:lpstr>
      <vt:lpstr>Tav61</vt:lpstr>
      <vt:lpstr>Tav62</vt:lpstr>
      <vt:lpstr>Tav63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2021-09-10T07:51:08Z</dcterms:modified>
</cp:coreProperties>
</file>