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drawings/drawing15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8975" windowHeight="10920" tabRatio="907" firstSheet="14" activeTab="33"/>
  </bookViews>
  <sheets>
    <sheet name="Pr. 1" sheetId="32" r:id="rId1"/>
    <sheet name="Pr. 2" sheetId="33" r:id="rId2"/>
    <sheet name="Pr. 3" sheetId="44" r:id="rId3"/>
    <sheet name="Pr. 4" sheetId="45" r:id="rId4"/>
    <sheet name="Pr. 5" sheetId="46" r:id="rId5"/>
    <sheet name="Pr. 6" sheetId="29" r:id="rId6"/>
    <sheet name="Pr. 7" sheetId="31" r:id="rId7"/>
    <sheet name="Pr. 8" sheetId="24" r:id="rId8"/>
    <sheet name="Pr. 9" sheetId="26" r:id="rId9"/>
    <sheet name="Pr. 10" sheetId="28" r:id="rId10"/>
    <sheet name="Pr.11" sheetId="12" r:id="rId11"/>
    <sheet name="Pr. 12" sheetId="50" r:id="rId12"/>
    <sheet name="Pr. 13" sheetId="51" r:id="rId13"/>
    <sheet name="Pr. 14" sheetId="52" r:id="rId14"/>
    <sheet name="Pr. 15" sheetId="53" r:id="rId15"/>
    <sheet name="Pr. 16" sheetId="54" r:id="rId16"/>
    <sheet name="Pr. 17" sheetId="55" r:id="rId17"/>
    <sheet name="Pr. 18" sheetId="56" r:id="rId18"/>
    <sheet name="Pr. 19" sheetId="57" r:id="rId19"/>
    <sheet name="Pr.20" sheetId="58" r:id="rId20"/>
    <sheet name="Fig. 1" sheetId="34" r:id="rId21"/>
    <sheet name="Fig. 2" sheetId="48" r:id="rId22"/>
    <sheet name="Fig. 3" sheetId="49" r:id="rId23"/>
    <sheet name="Fig. 4" sheetId="30" r:id="rId24"/>
    <sheet name="Fig. 5" sheetId="25" r:id="rId25"/>
    <sheet name="Fig. 6" sheetId="27" r:id="rId26"/>
    <sheet name="Fig. 7 " sheetId="59" r:id="rId27"/>
    <sheet name="Fig. 8 " sheetId="60" r:id="rId28"/>
    <sheet name="Fig 9" sheetId="61" r:id="rId29"/>
    <sheet name="Fig 10" sheetId="62" r:id="rId30"/>
    <sheet name="Fig. 11" sheetId="63" r:id="rId31"/>
    <sheet name="Fig. 12" sheetId="64" r:id="rId32"/>
    <sheet name="Fig. 13" sheetId="65" r:id="rId33"/>
    <sheet name="Fig. 14" sheetId="66" r:id="rId34"/>
  </sheets>
  <externalReferences>
    <externalReference r:id="rId35"/>
  </externalReferences>
  <definedNames>
    <definedName name="OLE_LINK2" localSheetId="23">'Fig. 4'!#REF!</definedName>
  </definedNames>
  <calcPr calcId="144525"/>
</workbook>
</file>

<file path=xl/calcChain.xml><?xml version="1.0" encoding="utf-8"?>
<calcChain xmlns="http://schemas.openxmlformats.org/spreadsheetml/2006/main">
  <c r="C19" i="46" l="1"/>
  <c r="D19" i="46"/>
  <c r="E19" i="46"/>
  <c r="F19" i="46"/>
  <c r="G19" i="46"/>
  <c r="H19" i="46"/>
  <c r="C14" i="46"/>
  <c r="D14" i="46"/>
  <c r="E14" i="46"/>
  <c r="F14" i="46"/>
  <c r="G14" i="46"/>
  <c r="H14" i="46"/>
  <c r="C9" i="46"/>
  <c r="D9" i="46"/>
  <c r="E9" i="46"/>
  <c r="F9" i="46"/>
  <c r="G9" i="46"/>
  <c r="H9" i="46"/>
  <c r="G25" i="65"/>
  <c r="F25" i="65"/>
  <c r="E25" i="65"/>
  <c r="D25" i="65"/>
  <c r="C25" i="65"/>
  <c r="B25" i="65"/>
  <c r="G25" i="64"/>
  <c r="F25" i="64"/>
  <c r="E25" i="64"/>
  <c r="D25" i="64"/>
  <c r="C25" i="64"/>
  <c r="B25" i="64"/>
  <c r="E10" i="63"/>
  <c r="F10" i="63" s="1"/>
  <c r="D10" i="63"/>
  <c r="C10" i="63"/>
  <c r="F9" i="63"/>
  <c r="I8" i="63"/>
  <c r="I10" i="63" s="1"/>
  <c r="H8" i="63"/>
  <c r="H10" i="63" s="1"/>
  <c r="G8" i="63"/>
  <c r="G10" i="63" s="1"/>
  <c r="F8" i="63"/>
  <c r="F7" i="63"/>
  <c r="H24" i="62"/>
  <c r="G24" i="62"/>
  <c r="F24" i="62"/>
  <c r="D24" i="62"/>
  <c r="C24" i="62"/>
  <c r="B24" i="62"/>
  <c r="H24" i="61"/>
  <c r="G24" i="61"/>
  <c r="F24" i="61"/>
  <c r="D24" i="61"/>
  <c r="C24" i="61"/>
  <c r="B24" i="61"/>
  <c r="D14" i="60"/>
  <c r="C14" i="60"/>
  <c r="B14" i="60"/>
  <c r="C7" i="59"/>
  <c r="D15" i="56"/>
  <c r="C15" i="56"/>
  <c r="B15" i="56"/>
  <c r="I24" i="54"/>
  <c r="H24" i="54"/>
  <c r="F24" i="54"/>
  <c r="E24" i="54"/>
  <c r="C24" i="54"/>
  <c r="B24" i="54"/>
  <c r="E8" i="53"/>
  <c r="F8" i="53" s="1"/>
  <c r="C8" i="53"/>
  <c r="B8" i="53"/>
  <c r="F7" i="53"/>
  <c r="K6" i="53"/>
  <c r="K8" i="53" s="1"/>
  <c r="I6" i="53"/>
  <c r="I8" i="53" s="1"/>
  <c r="H6" i="53"/>
  <c r="H8" i="53" s="1"/>
  <c r="F6" i="53"/>
  <c r="F5" i="53"/>
  <c r="H24" i="52"/>
  <c r="G24" i="52"/>
  <c r="F24" i="52"/>
  <c r="D24" i="52"/>
  <c r="C24" i="52"/>
  <c r="B24" i="52"/>
  <c r="H16" i="50"/>
  <c r="E16" i="50"/>
  <c r="B16" i="50"/>
  <c r="H9" i="50"/>
  <c r="H17" i="50" s="1"/>
  <c r="E9" i="50"/>
  <c r="E17" i="50" s="1"/>
  <c r="B9" i="50"/>
  <c r="B17" i="50" s="1"/>
  <c r="J10" i="63" l="1"/>
  <c r="J9" i="63"/>
  <c r="J7" i="63"/>
  <c r="J8" i="63"/>
  <c r="C17" i="50"/>
  <c r="C15" i="50"/>
  <c r="C14" i="50"/>
  <c r="C13" i="50"/>
  <c r="C12" i="50"/>
  <c r="C11" i="50"/>
  <c r="C10" i="50"/>
  <c r="C8" i="50"/>
  <c r="C7" i="50"/>
  <c r="C6" i="50"/>
  <c r="C5" i="50"/>
  <c r="C4" i="50"/>
  <c r="F17" i="50"/>
  <c r="F15" i="50"/>
  <c r="F14" i="50"/>
  <c r="F13" i="50"/>
  <c r="F12" i="50"/>
  <c r="F11" i="50"/>
  <c r="F10" i="50"/>
  <c r="F8" i="50"/>
  <c r="F7" i="50"/>
  <c r="F6" i="50"/>
  <c r="F5" i="50"/>
  <c r="F4" i="50"/>
  <c r="I17" i="50"/>
  <c r="I15" i="50"/>
  <c r="I14" i="50"/>
  <c r="I13" i="50"/>
  <c r="I12" i="50"/>
  <c r="I11" i="50"/>
  <c r="I10" i="50"/>
  <c r="I8" i="50"/>
  <c r="I7" i="50"/>
  <c r="I6" i="50"/>
  <c r="I5" i="50"/>
  <c r="I4" i="50"/>
  <c r="L8" i="53"/>
  <c r="L7" i="53"/>
  <c r="L5" i="53"/>
  <c r="C16" i="50"/>
  <c r="F16" i="50"/>
  <c r="I16" i="50"/>
  <c r="C9" i="50"/>
  <c r="F9" i="50"/>
  <c r="I9" i="50"/>
  <c r="L6" i="53"/>
  <c r="H7" i="12" l="1"/>
  <c r="H5" i="12"/>
  <c r="F7" i="12"/>
  <c r="F6" i="12"/>
  <c r="F5" i="12"/>
  <c r="D7" i="12"/>
  <c r="D6" i="12"/>
  <c r="D5" i="12"/>
  <c r="C7" i="12"/>
  <c r="H6" i="12"/>
  <c r="E13" i="28" l="1"/>
  <c r="F13" i="28"/>
  <c r="G13" i="28"/>
  <c r="H13" i="28"/>
  <c r="I13" i="28"/>
  <c r="J13" i="28"/>
  <c r="K13" i="28"/>
  <c r="F4" i="24" l="1"/>
  <c r="G4" i="24"/>
  <c r="G5" i="24"/>
  <c r="F6" i="24"/>
  <c r="G6" i="24"/>
  <c r="G7" i="24"/>
  <c r="F8" i="24"/>
  <c r="G8" i="24"/>
  <c r="F9" i="24"/>
  <c r="G9" i="24"/>
  <c r="G10" i="24"/>
  <c r="F11" i="24"/>
  <c r="G11" i="24"/>
  <c r="F12" i="24"/>
  <c r="G12" i="24"/>
  <c r="F13" i="24"/>
  <c r="G13" i="24"/>
  <c r="F14" i="24"/>
  <c r="G14" i="24"/>
  <c r="F15" i="24"/>
  <c r="G15" i="24"/>
  <c r="F16" i="24"/>
  <c r="G16" i="24"/>
  <c r="F17" i="24"/>
  <c r="G17" i="24"/>
  <c r="F18" i="24"/>
  <c r="G18" i="24"/>
  <c r="F19" i="24"/>
  <c r="G19" i="24"/>
  <c r="F20" i="24"/>
  <c r="G20" i="24"/>
  <c r="F21" i="24"/>
  <c r="G21" i="24"/>
  <c r="F22" i="24"/>
  <c r="G22" i="24"/>
  <c r="F23" i="24"/>
  <c r="G23" i="24"/>
  <c r="F24" i="24"/>
  <c r="G24" i="24"/>
  <c r="F25" i="24"/>
  <c r="G25" i="24"/>
  <c r="G26" i="24"/>
  <c r="F27" i="24"/>
  <c r="G27" i="24"/>
  <c r="J6" i="26" l="1"/>
  <c r="I6" i="26"/>
  <c r="G61" i="24" l="1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G40" i="24"/>
  <c r="G39" i="24"/>
  <c r="G38" i="24"/>
  <c r="G37" i="24"/>
  <c r="F60" i="24"/>
  <c r="F58" i="24"/>
  <c r="F57" i="24"/>
  <c r="F56" i="24"/>
  <c r="F55" i="24"/>
  <c r="F54" i="24"/>
  <c r="F53" i="24"/>
  <c r="F52" i="24"/>
  <c r="F51" i="24"/>
  <c r="F50" i="24"/>
  <c r="F49" i="24"/>
  <c r="F48" i="24"/>
  <c r="F47" i="24"/>
  <c r="F46" i="24"/>
  <c r="F45" i="24"/>
  <c r="F44" i="24"/>
  <c r="F42" i="24"/>
  <c r="F41" i="24"/>
  <c r="F39" i="24"/>
  <c r="E62" i="24"/>
  <c r="D28" i="24"/>
  <c r="F37" i="24"/>
  <c r="E18" i="29"/>
  <c r="C62" i="24"/>
  <c r="D62" i="24"/>
  <c r="D6" i="29"/>
  <c r="D7" i="29"/>
  <c r="D8" i="29"/>
  <c r="D9" i="29"/>
  <c r="D10" i="29"/>
  <c r="D11" i="29"/>
  <c r="D12" i="29"/>
  <c r="D13" i="29"/>
  <c r="D14" i="29"/>
  <c r="D15" i="29"/>
  <c r="D16" i="29"/>
  <c r="D18" i="29"/>
  <c r="D19" i="29"/>
  <c r="D5" i="29"/>
  <c r="F62" i="24" l="1"/>
  <c r="G62" i="24"/>
  <c r="E10" i="29"/>
  <c r="E11" i="29" s="1"/>
  <c r="E19" i="29" s="1"/>
  <c r="F5" i="31" l="1"/>
  <c r="F17" i="31"/>
  <c r="F6" i="31"/>
  <c r="F7" i="31"/>
  <c r="F8" i="31"/>
  <c r="F9" i="31"/>
  <c r="F10" i="31"/>
  <c r="F11" i="31"/>
  <c r="F12" i="31"/>
  <c r="F13" i="31"/>
  <c r="F14" i="31"/>
  <c r="F15" i="31"/>
  <c r="F16" i="31"/>
  <c r="G13" i="31"/>
  <c r="G17" i="31"/>
  <c r="G16" i="31"/>
  <c r="G15" i="31"/>
  <c r="G14" i="31"/>
  <c r="G12" i="31"/>
  <c r="G11" i="31"/>
  <c r="G10" i="31"/>
  <c r="G9" i="31"/>
  <c r="G8" i="31"/>
  <c r="G7" i="31"/>
  <c r="G6" i="31"/>
  <c r="G5" i="31"/>
  <c r="C26" i="48"/>
  <c r="C25" i="48"/>
  <c r="C24" i="48"/>
  <c r="C23" i="48"/>
  <c r="Q23" i="44"/>
  <c r="C13" i="28" l="1"/>
  <c r="K7" i="28"/>
  <c r="K14" i="28" s="1"/>
  <c r="J7" i="28"/>
  <c r="J14" i="28" s="1"/>
  <c r="I7" i="28"/>
  <c r="I14" i="28" s="1"/>
  <c r="H7" i="28"/>
  <c r="H14" i="28" s="1"/>
  <c r="G7" i="28"/>
  <c r="G14" i="28" s="1"/>
  <c r="F7" i="28"/>
  <c r="F14" i="28" s="1"/>
  <c r="E7" i="28"/>
  <c r="E14" i="28" s="1"/>
  <c r="D7" i="28"/>
  <c r="C7" i="28"/>
  <c r="H10" i="26"/>
  <c r="G10" i="26"/>
  <c r="J9" i="26"/>
  <c r="I9" i="26"/>
  <c r="J8" i="26"/>
  <c r="I8" i="26"/>
  <c r="J7" i="26"/>
  <c r="I7" i="26"/>
  <c r="D6" i="26"/>
  <c r="C6" i="26"/>
  <c r="J5" i="26"/>
  <c r="I5" i="26"/>
  <c r="J4" i="26"/>
  <c r="I4" i="26"/>
  <c r="J3" i="26"/>
  <c r="I3" i="26"/>
  <c r="E28" i="24"/>
  <c r="C28" i="24"/>
  <c r="G18" i="29"/>
  <c r="C17" i="29"/>
  <c r="D17" i="29" s="1"/>
  <c r="G11" i="29"/>
  <c r="G19" i="29" l="1"/>
  <c r="H19" i="29" s="1"/>
  <c r="F19" i="29"/>
  <c r="G28" i="24"/>
  <c r="F28" i="24"/>
  <c r="F15" i="29"/>
  <c r="F10" i="29"/>
  <c r="F6" i="29"/>
  <c r="F11" i="29"/>
  <c r="C14" i="28"/>
  <c r="J10" i="26"/>
  <c r="I10" i="26"/>
  <c r="H10" i="29" l="1"/>
  <c r="H6" i="29"/>
  <c r="H15" i="29"/>
  <c r="H8" i="29"/>
  <c r="H13" i="29"/>
  <c r="H17" i="29"/>
  <c r="H11" i="29"/>
  <c r="H5" i="29"/>
  <c r="H7" i="29"/>
  <c r="H9" i="29"/>
  <c r="H12" i="29"/>
  <c r="H14" i="29"/>
  <c r="H16" i="29"/>
  <c r="F8" i="29"/>
  <c r="F13" i="29"/>
  <c r="F17" i="29"/>
  <c r="F18" i="29"/>
  <c r="F5" i="29"/>
  <c r="F7" i="29"/>
  <c r="F9" i="29"/>
  <c r="F12" i="29"/>
  <c r="F14" i="29"/>
  <c r="F16" i="29"/>
  <c r="H18" i="29"/>
</calcChain>
</file>

<file path=xl/sharedStrings.xml><?xml version="1.0" encoding="utf-8"?>
<sst xmlns="http://schemas.openxmlformats.org/spreadsheetml/2006/main" count="1091" uniqueCount="386">
  <si>
    <t>Anno</t>
  </si>
  <si>
    <t>Natura</t>
  </si>
  <si>
    <t>11</t>
  </si>
  <si>
    <t>Scontro frontale</t>
  </si>
  <si>
    <t>Scontro frontale-laterale</t>
  </si>
  <si>
    <t>Scontro-laterale</t>
  </si>
  <si>
    <t>Tamponamento</t>
  </si>
  <si>
    <t>Investimento di pedone</t>
  </si>
  <si>
    <t>Urto con veicolo in sosta</t>
  </si>
  <si>
    <t>Urto con ostacolo accidentale</t>
  </si>
  <si>
    <t>10</t>
  </si>
  <si>
    <t>Frenata improvvisa</t>
  </si>
  <si>
    <t>12</t>
  </si>
  <si>
    <t>Caduta da veicolo</t>
  </si>
  <si>
    <t>Totale incidenti a veicoli isolati</t>
  </si>
  <si>
    <t>Totale</t>
  </si>
  <si>
    <t>Basilicata</t>
  </si>
  <si>
    <t>Potenza</t>
  </si>
  <si>
    <t>Matera</t>
  </si>
  <si>
    <t>Incidenti</t>
  </si>
  <si>
    <t>%</t>
  </si>
  <si>
    <t>Incidenti mortali</t>
  </si>
  <si>
    <t>Circostanza imprecisata</t>
  </si>
  <si>
    <t>Non dava la precedenza al pedone sugli appositi attraversamenti</t>
  </si>
  <si>
    <t>Ostacolo accidentale</t>
  </si>
  <si>
    <t>Procedeva con guida distratta o andamento indeciso</t>
  </si>
  <si>
    <t>Procedeva senza mantenere la distanza di sicurezza</t>
  </si>
  <si>
    <t>totale</t>
  </si>
  <si>
    <t>Esito</t>
  </si>
  <si>
    <t>Mese</t>
  </si>
  <si>
    <t>2009</t>
  </si>
  <si>
    <t>2010</t>
  </si>
  <si>
    <t>2011</t>
  </si>
  <si>
    <t>Territorio</t>
  </si>
  <si>
    <t/>
  </si>
  <si>
    <t>morto</t>
  </si>
  <si>
    <t>..</t>
  </si>
  <si>
    <t>ferito</t>
  </si>
  <si>
    <t>GiornoSett</t>
  </si>
  <si>
    <t>SommaDiMorti</t>
  </si>
  <si>
    <t>SommaDiFeriti</t>
  </si>
  <si>
    <t>Morti</t>
  </si>
  <si>
    <t>Feriti</t>
  </si>
  <si>
    <t>22</t>
  </si>
  <si>
    <t>23</t>
  </si>
  <si>
    <t>24</t>
  </si>
  <si>
    <t>Domenica</t>
  </si>
  <si>
    <t>Sabato</t>
  </si>
  <si>
    <t>Totale complessivo</t>
  </si>
  <si>
    <t>Giorno della settimana</t>
  </si>
  <si>
    <t>domenica</t>
  </si>
  <si>
    <t>mercoledì</t>
  </si>
  <si>
    <t>giovedì</t>
  </si>
  <si>
    <t>venerdì</t>
  </si>
  <si>
    <t>sabato</t>
  </si>
  <si>
    <t>1 054</t>
  </si>
  <si>
    <t>Martedì</t>
  </si>
  <si>
    <t>Mercoledì</t>
  </si>
  <si>
    <t>Giovedì</t>
  </si>
  <si>
    <t>Venerdì</t>
  </si>
  <si>
    <t>Incidenti tra veicoli</t>
  </si>
  <si>
    <t>1</t>
  </si>
  <si>
    <t>13</t>
  </si>
  <si>
    <t>14</t>
  </si>
  <si>
    <t>15</t>
  </si>
  <si>
    <t>16</t>
  </si>
  <si>
    <t>17</t>
  </si>
  <si>
    <t>18</t>
  </si>
  <si>
    <t>19</t>
  </si>
  <si>
    <t>2</t>
  </si>
  <si>
    <t>20</t>
  </si>
  <si>
    <t>21</t>
  </si>
  <si>
    <t>3</t>
  </si>
  <si>
    <t>4</t>
  </si>
  <si>
    <t>5</t>
  </si>
  <si>
    <t>6</t>
  </si>
  <si>
    <t>7</t>
  </si>
  <si>
    <t>8</t>
  </si>
  <si>
    <t>9</t>
  </si>
  <si>
    <t>Ora del giorno</t>
  </si>
  <si>
    <t>Strade urbane</t>
  </si>
  <si>
    <t>Strade extraurbane</t>
  </si>
  <si>
    <t>Venerdì notte</t>
  </si>
  <si>
    <t>Sabato notte</t>
  </si>
  <si>
    <t>Martedì notte</t>
  </si>
  <si>
    <t>Mercoledì notte</t>
  </si>
  <si>
    <t>Giovedì notte</t>
  </si>
  <si>
    <t>Lunedì notte</t>
  </si>
  <si>
    <t xml:space="preserve">Totale venerdì e sabato  notte </t>
  </si>
  <si>
    <t>Totale altre notti</t>
  </si>
  <si>
    <t>Giorni della settinana</t>
  </si>
  <si>
    <t>Indice di mortalità (a)</t>
  </si>
  <si>
    <t>Indice di lesività (b)</t>
  </si>
  <si>
    <t>Lunedì</t>
  </si>
  <si>
    <t>Domenica notte</t>
  </si>
  <si>
    <t>Province</t>
  </si>
  <si>
    <t>Numero</t>
  </si>
  <si>
    <t>% sul totale incidenti</t>
  </si>
  <si>
    <t>% sul totale feriti</t>
  </si>
  <si>
    <t>% sul totale morti</t>
  </si>
  <si>
    <t>Urto con veicolo in momentanea fermata o arresto</t>
  </si>
  <si>
    <t>Fuoriuscita</t>
  </si>
  <si>
    <t>Procedeva senza rispettare le regole della precedenza o il semaforo</t>
  </si>
  <si>
    <t>di cui</t>
  </si>
  <si>
    <t>- procedeva senza rispettare lo stop</t>
  </si>
  <si>
    <t xml:space="preserve"> - procedeva senza dare la precedenza al veicolo proveniente da destra</t>
  </si>
  <si>
    <t xml:space="preserve"> - procedeva senza rispettare il segnale di dare precedenza</t>
  </si>
  <si>
    <t xml:space="preserve"> - procedeva senza rispettare le segnalazioni semaforiche o dell'agente</t>
  </si>
  <si>
    <t>Procedeva con velocità troppo elevata</t>
  </si>
  <si>
    <t xml:space="preserve"> - procedeva con eccesso di velocità</t>
  </si>
  <si>
    <t xml:space="preserve"> - procedeva senza rispettare i limiti di velocità</t>
  </si>
  <si>
    <t>Manovrava irregolarmente</t>
  </si>
  <si>
    <t>Svoltava irregolarmente</t>
  </si>
  <si>
    <t>Procedeva contromano</t>
  </si>
  <si>
    <t>Sorpassava irregolarmente</t>
  </si>
  <si>
    <t xml:space="preserve">Ostacolo accidentale </t>
  </si>
  <si>
    <t>Veicolo fermo evitato</t>
  </si>
  <si>
    <t>Buche, ecc. evitato</t>
  </si>
  <si>
    <t>Veicolo fermo in posizione irregolare urtato</t>
  </si>
  <si>
    <t>Altre cause relative al comportamento nella circolazione</t>
  </si>
  <si>
    <t>Comportamento scorretto del pedone</t>
  </si>
  <si>
    <t>Altre cause</t>
  </si>
  <si>
    <t>Totale cause</t>
  </si>
  <si>
    <t>Cause imputabili al comportamento scorretto nella circolazione</t>
  </si>
  <si>
    <t>DESCRIZIONE DELLE CAUSE</t>
  </si>
  <si>
    <t>Strade extra-urbane</t>
  </si>
  <si>
    <t>Strade</t>
  </si>
  <si>
    <t>urbane</t>
  </si>
  <si>
    <t>extra-urbane</t>
  </si>
  <si>
    <t xml:space="preserve">Totale </t>
  </si>
  <si>
    <t>num.</t>
  </si>
  <si>
    <t>Totale cause (a)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</si>
  <si>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</si>
  <si>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</si>
  <si>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</si>
  <si>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</si>
  <si>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</si>
  <si>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</si>
  <si>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</si>
  <si>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</si>
  <si>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</si>
  <si>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</si>
  <si>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</si>
  <si>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</si>
  <si>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Autostrade</t>
  </si>
  <si>
    <t>-</t>
  </si>
  <si>
    <t>PROVINCE</t>
  </si>
  <si>
    <t>Avigliano</t>
  </si>
  <si>
    <t>Lauria</t>
  </si>
  <si>
    <t>Lavello</t>
  </si>
  <si>
    <t>Melfi</t>
  </si>
  <si>
    <t>Rionero in Vulture</t>
  </si>
  <si>
    <t>Venosa</t>
  </si>
  <si>
    <t>Bernalda</t>
  </si>
  <si>
    <t>Montescaglioso</t>
  </si>
  <si>
    <t>Pisticci</t>
  </si>
  <si>
    <t>Policoro</t>
  </si>
  <si>
    <t>Capoluoghi e comuni con oltre 10.000 abitanti</t>
  </si>
  <si>
    <t>Incrocio</t>
  </si>
  <si>
    <t>Rotatoria</t>
  </si>
  <si>
    <t>Intersezione segnalata</t>
  </si>
  <si>
    <t>Intersezione con semaforo o vigile</t>
  </si>
  <si>
    <t>Intersezione non segnalata</t>
  </si>
  <si>
    <t>Passaggio a livello</t>
  </si>
  <si>
    <t>Rettilineo</t>
  </si>
  <si>
    <t xml:space="preserve">Curva </t>
  </si>
  <si>
    <t>Dosso, strettoia</t>
  </si>
  <si>
    <t>Pendenza</t>
  </si>
  <si>
    <t>Galleria illuminata</t>
  </si>
  <si>
    <t>Galleria  non illuminata</t>
  </si>
  <si>
    <t>Prov. di Potenza</t>
  </si>
  <si>
    <t>Prov. di Matera</t>
  </si>
  <si>
    <t xml:space="preserve">Num. </t>
  </si>
  <si>
    <t>Caratteristica della strada</t>
  </si>
  <si>
    <t>Totale incidenti all'intersezione</t>
  </si>
  <si>
    <t>Totale incidenti non all'intersezione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</si>
  <si>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</si>
  <si>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</si>
  <si>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</si>
  <si>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</si>
  <si>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</si>
  <si>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</si>
  <si>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</si>
  <si>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</si>
  <si>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</si>
  <si>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</si>
  <si>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</si>
  <si>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</si>
  <si>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Italia</t>
  </si>
  <si>
    <t xml:space="preserve">    Potenza</t>
  </si>
  <si>
    <t xml:space="preserve">    Matera</t>
  </si>
  <si>
    <t>UserId</t>
  </si>
  <si>
    <t>Courses</t>
  </si>
  <si>
    <t>MESI</t>
  </si>
  <si>
    <r>
      <t xml:space="preserve">Indice di mortalità </t>
    </r>
    <r>
      <rPr>
        <sz val="9"/>
        <color indexed="8"/>
        <rFont val="Arial Narrow"/>
        <family val="2"/>
      </rPr>
      <t>(a)</t>
    </r>
  </si>
  <si>
    <r>
      <t xml:space="preserve">Indice di gravità </t>
    </r>
    <r>
      <rPr>
        <sz val="9"/>
        <color indexed="8"/>
        <rFont val="Arial Narrow"/>
        <family val="2"/>
      </rPr>
      <t>(b)</t>
    </r>
  </si>
  <si>
    <t>Anno 2011</t>
  </si>
  <si>
    <t>2001</t>
  </si>
  <si>
    <t>2002</t>
  </si>
  <si>
    <t>2003</t>
  </si>
  <si>
    <t>2004</t>
  </si>
  <si>
    <t>2005</t>
  </si>
  <si>
    <t>2006</t>
  </si>
  <si>
    <t>2007</t>
  </si>
  <si>
    <t>2008</t>
  </si>
  <si>
    <t xml:space="preserve">    Basilicata</t>
  </si>
  <si>
    <t xml:space="preserve">      Potenza</t>
  </si>
  <si>
    <t xml:space="preserve">      Matera</t>
  </si>
  <si>
    <t>Maschi</t>
  </si>
  <si>
    <t>Femmine</t>
  </si>
  <si>
    <t>Imprecisata (a)</t>
  </si>
  <si>
    <t>25-29</t>
  </si>
  <si>
    <t>55-59</t>
  </si>
  <si>
    <t>60-64</t>
  </si>
  <si>
    <t>10-14</t>
  </si>
  <si>
    <t>DELLA STRADA</t>
  </si>
  <si>
    <t>Conducenti</t>
  </si>
  <si>
    <t>Pedoni</t>
  </si>
  <si>
    <t>Passeggeri</t>
  </si>
  <si>
    <t>15-19</t>
  </si>
  <si>
    <t>20-24</t>
  </si>
  <si>
    <t>30-34</t>
  </si>
  <si>
    <t>35-39</t>
  </si>
  <si>
    <t>40-44</t>
  </si>
  <si>
    <t>45-49</t>
  </si>
  <si>
    <t>50-54</t>
  </si>
  <si>
    <t>65-69</t>
  </si>
  <si>
    <t>70-74</t>
  </si>
  <si>
    <t>75-79</t>
  </si>
  <si>
    <t>80-84</t>
  </si>
  <si>
    <t>85-89</t>
  </si>
  <si>
    <t>90-94</t>
  </si>
  <si>
    <t>PROSPETTO 1. Incidenti stradali, morti e feriti nelle Province dellA BASILICATA  e in italia</t>
  </si>
  <si>
    <t>(a) Rapporto percentuale tra il numero dei morti e il numero degli incidenti.</t>
  </si>
  <si>
    <t>(b) Rapporto percentuale tra il numero dei morti e il complesso degli infortunati (morti e feriti).</t>
  </si>
  <si>
    <r>
      <t xml:space="preserve">Indice di mortalità </t>
    </r>
    <r>
      <rPr>
        <sz val="9"/>
        <color rgb="FF000000"/>
        <rFont val="Arial Narrow"/>
        <family val="2"/>
      </rPr>
      <t>(a)</t>
    </r>
  </si>
  <si>
    <r>
      <t xml:space="preserve">Indice di gravità </t>
    </r>
    <r>
      <rPr>
        <sz val="9"/>
        <color rgb="FF000000"/>
        <rFont val="Arial Narrow"/>
        <family val="2"/>
      </rPr>
      <t>(b)</t>
    </r>
  </si>
  <si>
    <t>Variazione percentuale</t>
  </si>
  <si>
    <t>del numero di morti</t>
  </si>
  <si>
    <t>Rispetto all'anno precedente</t>
  </si>
  <si>
    <t>Rispetto al 2001</t>
  </si>
  <si>
    <t>CATEGORIA</t>
  </si>
  <si>
    <r>
      <t xml:space="preserve">Indice di mortalità </t>
    </r>
    <r>
      <rPr>
        <sz val="9"/>
        <color rgb="FF000000"/>
        <rFont val="Arial Narrow"/>
        <family val="2"/>
      </rPr>
      <t>(a</t>
    </r>
    <r>
      <rPr>
        <b/>
        <sz val="9"/>
        <color rgb="FF000000"/>
        <rFont val="Arial Narrow"/>
        <family val="2"/>
      </rPr>
      <t>)</t>
    </r>
  </si>
  <si>
    <r>
      <t xml:space="preserve">Indice di lesività </t>
    </r>
    <r>
      <rPr>
        <sz val="9"/>
        <color rgb="FF000000"/>
        <rFont val="Arial Narrow"/>
        <family val="2"/>
      </rPr>
      <t>(b)</t>
    </r>
  </si>
  <si>
    <t>Altre strade (c)</t>
  </si>
  <si>
    <t>(b) Rapporto percentuale tra il numero dei feriti e il numero degli incidenti.</t>
  </si>
  <si>
    <t>(c) La categoria “Altre strade” include le strade statali, provinciali, comunali extraurbane e regionali.</t>
  </si>
  <si>
    <r>
      <t xml:space="preserve">PROSPETTO 6. INCIDENTI PER CARATTERISTICA DELLA STRADA E PROVINCIA. </t>
    </r>
    <r>
      <rPr>
        <sz val="9.5"/>
        <color theme="1"/>
        <rFont val="Arial Narrow"/>
        <family val="2"/>
      </rPr>
      <t>Basilicata, anno 2011, valori assoluti e percentuali</t>
    </r>
  </si>
  <si>
    <t xml:space="preserve"> (a) Dalle ore 22 alle ore 6</t>
  </si>
  <si>
    <t>(a) Dalle ore 22 alle ore 6</t>
  </si>
  <si>
    <t>Morto</t>
  </si>
  <si>
    <t>Ferito</t>
  </si>
  <si>
    <r>
      <t xml:space="preserve">PROSPETTO 15. morti e feriti per categoria di utenti della strada e sesso </t>
    </r>
    <r>
      <rPr>
        <sz val="9.5"/>
        <color theme="1"/>
        <rFont val="Arial Narrow"/>
        <family val="2"/>
      </rPr>
      <t>Basilicata, anno 2011, valori assoluti e percentuali</t>
    </r>
  </si>
  <si>
    <t>Variazioni  percentuali 2012/2011</t>
  </si>
  <si>
    <t>ITALIA</t>
  </si>
  <si>
    <r>
      <t>Anni 2011 e 2012, valori assoluti e percentuali</t>
    </r>
    <r>
      <rPr>
        <sz val="10"/>
        <color theme="1"/>
        <rFont val="Arial Narrow"/>
        <family val="2"/>
      </rPr>
      <t xml:space="preserve">   </t>
    </r>
  </si>
  <si>
    <t>Anno 2012</t>
  </si>
  <si>
    <t>Morti per 100.000 abitanti(a)</t>
  </si>
  <si>
    <t>Indice di mortalità (b)</t>
  </si>
  <si>
    <t>Indice di gravità (c)</t>
  </si>
  <si>
    <r>
      <t xml:space="preserve">PROSPETTO 2. MORTI PER 100.000 ABITANTI, INDICI DI MORTALITÀ E DI GRAVITÀ  PER PROVINCIA </t>
    </r>
    <r>
      <rPr>
        <sz val="10"/>
        <color rgb="FF595959"/>
        <rFont val="Arial Narrow"/>
        <family val="2"/>
      </rPr>
      <t>Basilicata, anni 2011 e 2012, valori assoluti e percentuali</t>
    </r>
  </si>
  <si>
    <r>
      <t>Prospetto</t>
    </r>
    <r>
      <rPr>
        <b/>
        <sz val="10"/>
        <color rgb="FF595959"/>
        <rFont val="Arial Narrow"/>
        <family val="2"/>
      </rPr>
      <t xml:space="preserve"> 3. INCIDENTI STRADALI, MORTI E FERITI IN BASILICATA. </t>
    </r>
    <r>
      <rPr>
        <sz val="9.5"/>
        <color rgb="FF595959"/>
        <rFont val="Arial Narrow"/>
        <family val="2"/>
      </rPr>
      <t>Anni 2001-2012, valori assoluti e percentuali</t>
    </r>
  </si>
  <si>
    <r>
      <t xml:space="preserve">Prospetto 4. INCIDENTI STRADALI e MORTI per provincia. </t>
    </r>
    <r>
      <rPr>
        <sz val="9.5"/>
        <color theme="1"/>
        <rFont val="Arial Narrow"/>
        <family val="2"/>
      </rPr>
      <t xml:space="preserve">Basilicata, variazioni percentuali  anni 2001-2012 </t>
    </r>
  </si>
  <si>
    <t xml:space="preserve">      Variazioni percentuali 2012/2001</t>
  </si>
  <si>
    <r>
      <t xml:space="preserve">Prospetto 5. INCIDENTI, morti e feriti per categoria della strada e PROVINCIA. </t>
    </r>
    <r>
      <rPr>
        <sz val="9.5"/>
        <color theme="1"/>
        <rFont val="Arial Narrow"/>
        <family val="2"/>
      </rPr>
      <t>Basilicata, anno 2012 valori assoluti e percentuali</t>
    </r>
  </si>
  <si>
    <r>
      <t xml:space="preserve">PROSPETTO 7. INCIDENTI e persone infortunate per mese. </t>
    </r>
    <r>
      <rPr>
        <sz val="9.5"/>
        <color theme="1"/>
        <rFont val="Arial Narrow"/>
        <family val="2"/>
      </rPr>
      <t>Basilicata, anno 2012, valori assoluti e percentuali</t>
    </r>
    <r>
      <rPr>
        <sz val="10"/>
        <color theme="1"/>
        <rFont val="Arial"/>
        <family val="2"/>
      </rPr>
      <t xml:space="preserve"> </t>
    </r>
  </si>
  <si>
    <t>ora imprecisata</t>
  </si>
  <si>
    <r>
      <t xml:space="preserve">PROSPETTO 8. INCIDENTI e persone infortunate per ora del giorno. </t>
    </r>
    <r>
      <rPr>
        <sz val="9.5"/>
        <color theme="1"/>
        <rFont val="Arial Narrow"/>
        <family val="2"/>
      </rPr>
      <t>Basilicata, anno 2012, valori assoluti e percentuali</t>
    </r>
    <r>
      <rPr>
        <sz val="10"/>
        <color theme="1"/>
        <rFont val="Arial"/>
        <family val="2"/>
      </rPr>
      <t xml:space="preserve"> </t>
    </r>
  </si>
  <si>
    <r>
      <t xml:space="preserve">PROSPETTO 9. INCIDENTI e persone infortunate per giorno DELLA SETTIMANA. </t>
    </r>
    <r>
      <rPr>
        <sz val="9.5"/>
        <color theme="1"/>
        <rFont val="Arial Narrow"/>
        <family val="2"/>
      </rPr>
      <t>Basilicata, anno 2012, valori assoluti e percentuali</t>
    </r>
  </si>
  <si>
    <r>
      <t xml:space="preserve">PROSPETTO 11. INCIDENTI notturni (a) e persone infortunate per provincia. </t>
    </r>
    <r>
      <rPr>
        <sz val="9.5"/>
        <color theme="1"/>
        <rFont val="Arial Narrow"/>
        <family val="2"/>
      </rPr>
      <t>Basilicata, anno 2012, valori assoluti e percentuali</t>
    </r>
  </si>
  <si>
    <r>
      <t xml:space="preserve">PROSPETTO 10. INCIDENTI notturni (a) e persone infortunate per giorno DELLA SETTIMANA e ambito stradale. </t>
    </r>
    <r>
      <rPr>
        <sz val="9.5"/>
        <color theme="1"/>
        <rFont val="Arial Narrow"/>
        <family val="2"/>
      </rPr>
      <t>Basilicata, anno 2012, valori assoluti</t>
    </r>
    <r>
      <rPr>
        <sz val="10"/>
        <color theme="1"/>
        <rFont val="Arial"/>
        <family val="2"/>
      </rPr>
      <t xml:space="preserve"> </t>
    </r>
  </si>
  <si>
    <r>
      <t xml:space="preserve">PROSPETTO 12. INCIDENTI secondo la natura per provincia. </t>
    </r>
    <r>
      <rPr>
        <sz val="9.5"/>
        <color theme="1"/>
        <rFont val="Arial Narrow"/>
        <family val="2"/>
      </rPr>
      <t>Basilicata, anno 2012, valori assoluti e percentuali</t>
    </r>
  </si>
  <si>
    <t>Totale incidenti tra veicoli</t>
  </si>
  <si>
    <t xml:space="preserve">PROSPETTO 13. Cause accertate o presunte di incidente secondo l’ambito stradale. </t>
  </si>
  <si>
    <t>Basilicata, anno 2012, valori assoluti e percentuali (a)</t>
  </si>
  <si>
    <t>DESCRIZIONE CAUSE</t>
  </si>
  <si>
    <t>Strade urbane   Valori assoluti</t>
  </si>
  <si>
    <t>Composizione percentuale</t>
  </si>
  <si>
    <t>Strade extraurbane   Valori assoluti</t>
  </si>
  <si>
    <t>Totale   Valore assoluto</t>
  </si>
  <si>
    <t>Totale   Composizione percentuale</t>
  </si>
  <si>
    <t>5,9</t>
  </si>
  <si>
    <t>4,8</t>
  </si>
  <si>
    <t>5,5</t>
  </si>
  <si>
    <t>1,0</t>
  </si>
  <si>
    <t>.</t>
  </si>
  <si>
    <t>17,0</t>
  </si>
  <si>
    <t>11,6</t>
  </si>
  <si>
    <t>11,0</t>
  </si>
  <si>
    <t>0,6</t>
  </si>
  <si>
    <t>10,3</t>
  </si>
  <si>
    <t>6,9</t>
  </si>
  <si>
    <t>2,8</t>
  </si>
  <si>
    <t>2,1</t>
  </si>
  <si>
    <t>2,4</t>
  </si>
  <si>
    <t>1,9</t>
  </si>
  <si>
    <t>2,5</t>
  </si>
  <si>
    <t>11,2</t>
  </si>
  <si>
    <t>1,1</t>
  </si>
  <si>
    <t>3,5</t>
  </si>
  <si>
    <t>3,3</t>
  </si>
  <si>
    <t>Cause imputabili al comportamento scorretto del conducente e del pedone nella circolazione</t>
  </si>
  <si>
    <t>96,3</t>
  </si>
  <si>
    <t>3,7</t>
  </si>
  <si>
    <t>100,0</t>
  </si>
  <si>
    <r>
      <t xml:space="preserve">PROSPETTO 14. morti e feriti per sesso e classe di età. </t>
    </r>
    <r>
      <rPr>
        <sz val="9.5"/>
        <color theme="1"/>
        <rFont val="Arial Narrow"/>
        <family val="2"/>
      </rPr>
      <t>Basilicata, anno 2012, valori assoluti</t>
    </r>
  </si>
  <si>
    <t>Classi di eta</t>
  </si>
  <si>
    <t xml:space="preserve"> 0-4</t>
  </si>
  <si>
    <t xml:space="preserve"> 5-9</t>
  </si>
  <si>
    <t>Imprecisata o non indicata</t>
  </si>
  <si>
    <t>SommaDiMortiFsuAltriVeicoli</t>
  </si>
  <si>
    <t>SommaDiFeritiMsuAltriVeicoli</t>
  </si>
  <si>
    <t>SommaDiFeritiFsuAltriVeicoli</t>
  </si>
  <si>
    <t>Ruolo</t>
  </si>
  <si>
    <t>Conducente</t>
  </si>
  <si>
    <t>Passeggero</t>
  </si>
  <si>
    <t>Pedone</t>
  </si>
  <si>
    <r>
      <t xml:space="preserve">PROSPETTO 16. morti e feriti per categoria di utente della strada e classe di età. </t>
    </r>
    <r>
      <rPr>
        <sz val="9.5"/>
        <color theme="1"/>
        <rFont val="Arial Narrow"/>
        <family val="2"/>
      </rPr>
      <t xml:space="preserve">Basilicata, anno 2012, valori assoluti </t>
    </r>
  </si>
  <si>
    <t>Classi di età</t>
  </si>
  <si>
    <t xml:space="preserve"> (a) ) Include le persone infortunate in incidenti che coinvolgono un elevato numero di veicoli o di persone, per le quali, oltre certi limiti numerici, non si rileva l'età</t>
  </si>
  <si>
    <r>
      <t xml:space="preserve">PROSPETTO 17. morti e feriti per categoria di utente della strada e classe di età. </t>
    </r>
    <r>
      <rPr>
        <sz val="9.5"/>
        <color theme="1"/>
        <rFont val="Arial Narrow"/>
        <family val="2"/>
      </rPr>
      <t xml:space="preserve">Basilicata, anno 2012, valori assoluti </t>
    </r>
  </si>
  <si>
    <t>Autovetture</t>
  </si>
  <si>
    <t xml:space="preserve">Motocarri, autocarri, autotreni ... </t>
  </si>
  <si>
    <t>Biciclette</t>
  </si>
  <si>
    <t>Ciclomotori</t>
  </si>
  <si>
    <t>Motocicli</t>
  </si>
  <si>
    <t>Altri veicoli</t>
  </si>
  <si>
    <r>
      <t xml:space="preserve">PROSPETTO 18. Incidenti e persone infortunate nei capoluoghi e nei comuni con almeno 10.000 abitanti. </t>
    </r>
    <r>
      <rPr>
        <sz val="9.5"/>
        <color theme="1"/>
        <rFont val="Arial Narrow"/>
        <family val="2"/>
      </rPr>
      <t>Basilicata, anno 2012, valori assoluti</t>
    </r>
    <r>
      <rPr>
        <sz val="10"/>
        <color theme="1"/>
        <rFont val="Arial"/>
        <family val="2"/>
      </rPr>
      <t xml:space="preserve"> </t>
    </r>
    <r>
      <rPr>
        <sz val="8"/>
        <color theme="1"/>
        <rFont val="Times New Roman"/>
        <family val="1"/>
      </rPr>
      <t> </t>
    </r>
    <r>
      <rPr>
        <sz val="12"/>
        <color theme="1"/>
        <rFont val="Times New Roman"/>
        <family val="1"/>
      </rPr>
      <t>­</t>
    </r>
  </si>
  <si>
    <r>
      <t xml:space="preserve">PROSPETTO 19. Indicatori di incidentalità nei comuni con oltre 10.000 abitanti. </t>
    </r>
    <r>
      <rPr>
        <sz val="9.5"/>
        <color theme="1"/>
        <rFont val="Arial Narrow"/>
        <family val="2"/>
      </rPr>
      <t xml:space="preserve">Basilicata, anno 2012 </t>
    </r>
  </si>
  <si>
    <t>Categorie di strade</t>
  </si>
  <si>
    <t>Indici</t>
  </si>
  <si>
    <t>mortalità (a)</t>
  </si>
  <si>
    <t>lesività(b)</t>
  </si>
  <si>
    <t xml:space="preserve"> gravità©</t>
  </si>
  <si>
    <t>Altre strade extra-urbane</t>
  </si>
  <si>
    <t xml:space="preserve">PROSPETTO 20. INCIDENTI STRADALI SULLA RETE STRADALE PRIMARIA. Basilicata, anno 2012 </t>
  </si>
  <si>
    <t xml:space="preserve">Nome strada                                                                          </t>
  </si>
  <si>
    <t xml:space="preserve">  Incidenti  </t>
  </si>
  <si>
    <t>Incidenti per Km</t>
  </si>
  <si>
    <t>Indice di mortalità</t>
  </si>
  <si>
    <t>Indice di gravità</t>
  </si>
  <si>
    <t xml:space="preserve">SS 007 -  via Appia                                                                  </t>
  </si>
  <si>
    <t xml:space="preserve">A 03 -  Salerno-Reggio Calabria                                                      </t>
  </si>
  <si>
    <t xml:space="preserve">SS 106 -  Jonica                                                                     </t>
  </si>
  <si>
    <t xml:space="preserve">SS 598 -  di Fondo Valle d'Agri                                                      </t>
  </si>
  <si>
    <t xml:space="preserve">Raccordo Autostradale Sicignano-Potenza                                        </t>
  </si>
  <si>
    <t xml:space="preserve">SS 658 -  Melfi-Potenza                                                              </t>
  </si>
  <si>
    <t xml:space="preserve">SS 093 -  Appulo Lucana                                                              </t>
  </si>
  <si>
    <t xml:space="preserve">SS 407 -  Basentana                                                                  </t>
  </si>
  <si>
    <t xml:space="preserve">SS 019 -  delle Calabrie                                                             </t>
  </si>
  <si>
    <t xml:space="preserve">SS 653 -  della Valle del Sinni                                                      </t>
  </si>
  <si>
    <t xml:space="preserve">SS 095 -  di Brienza                                                                 </t>
  </si>
  <si>
    <t xml:space="preserve">SS 169 -  di Genzano                                                                 </t>
  </si>
  <si>
    <t xml:space="preserve">SS 585 -  Fondo Valle del Noce                                                       </t>
  </si>
  <si>
    <t xml:space="preserve">SS 103 -  di Val d'Agri                                                              </t>
  </si>
  <si>
    <t xml:space="preserve">SS 099 -  di Matera                                                                  </t>
  </si>
  <si>
    <t xml:space="preserve">SS 018 -  Tirrena-Inferiore                                                          </t>
  </si>
  <si>
    <t xml:space="preserve">SS 092 -  dell'Appennino Meridionale                                                 </t>
  </si>
  <si>
    <t xml:space="preserve">SS 276 -  dell'Alto Agri                                                             </t>
  </si>
  <si>
    <t xml:space="preserve">SS 655 -  Bradanica                                                                  </t>
  </si>
  <si>
    <t xml:space="preserve">SS 095 var -  Variante Tito-Brienza                                                  </t>
  </si>
  <si>
    <t xml:space="preserve">SS 175 -  della Valle del Bradano                                                    </t>
  </si>
  <si>
    <t xml:space="preserve">SS 303 -  del Formicoso                                                              </t>
  </si>
  <si>
    <t xml:space="preserve">SS 380 -  dei Tre Confini                                                            </t>
  </si>
  <si>
    <t xml:space="preserve">SS 381 -  del Passo delle Crocelle e di Valle Cupa                                   </t>
  </si>
  <si>
    <t xml:space="preserve">SS 401 -  dell'Alto Ofanto e del Vulture                                             </t>
  </si>
  <si>
    <t xml:space="preserve">SS 401 dir -  dell'Alto Ofanto e del Vulture                                         </t>
  </si>
  <si>
    <t xml:space="preserve">SS 007 var/b -  Variante di Potenza                                                  </t>
  </si>
  <si>
    <t xml:space="preserve">SS 094 -  del Varco di Pietrastretta                                                 </t>
  </si>
  <si>
    <t xml:space="preserve">SS 094 dir -  del Varco di Pietrastretta                                             </t>
  </si>
  <si>
    <t xml:space="preserve">SS 096 -  Barese                                                                     </t>
  </si>
  <si>
    <t xml:space="preserve">SS 176 -  della Valle del Basento                                                    </t>
  </si>
  <si>
    <t xml:space="preserve">SS 277 -  di Calle                                                                   </t>
  </si>
  <si>
    <t xml:space="preserve">SS 481 -  della Valle del Ferro                                                      </t>
  </si>
  <si>
    <t xml:space="preserve">SS 529 -  dell'Ofanto                                                                </t>
  </si>
  <si>
    <r>
      <t xml:space="preserve">Figura 7. Incidenti nel complesso e incidenti mortali secondo la natura. </t>
    </r>
    <r>
      <rPr>
        <sz val="9.5"/>
        <color theme="1"/>
        <rFont val="Arial Narrow"/>
        <family val="2"/>
      </rPr>
      <t>Basilicata, anno 2012, valori assoluti</t>
    </r>
  </si>
  <si>
    <t>Incidenti a veicoli isolati</t>
  </si>
  <si>
    <r>
      <t xml:space="preserve">Fig. 9. Morti per sesso e classe di età. </t>
    </r>
    <r>
      <rPr>
        <sz val="9.5"/>
        <color theme="1"/>
        <rFont val="Arial Narrow"/>
        <family val="2"/>
      </rPr>
      <t>Basilicata, anno 2012, valori assoluti</t>
    </r>
  </si>
  <si>
    <t>Imprecisata(a)</t>
  </si>
  <si>
    <r>
      <t xml:space="preserve">Fig. 10 .Feriti per sesso e classe di età. </t>
    </r>
    <r>
      <rPr>
        <sz val="9.5"/>
        <color theme="1"/>
        <rFont val="Arial Narrow"/>
        <family val="2"/>
      </rPr>
      <t>Basilicata, anno 2012, valori assoluti</t>
    </r>
  </si>
  <si>
    <r>
      <t xml:space="preserve">Figura 12. morti per categoria di utente della strada e classe di età. </t>
    </r>
    <r>
      <rPr>
        <sz val="9.5"/>
        <color theme="1"/>
        <rFont val="Arial Narrow"/>
        <family val="2"/>
      </rPr>
      <t>Basilicata, anno 2012, valori assoluti</t>
    </r>
  </si>
  <si>
    <r>
      <t xml:space="preserve">Figura 13. Feriti per categoria di utente della strada e classe di età. </t>
    </r>
    <r>
      <rPr>
        <sz val="9.5"/>
        <color theme="1"/>
        <rFont val="Arial Narrow"/>
        <family val="2"/>
      </rPr>
      <t>Basilicata, anno 2012, valori assoluti</t>
    </r>
  </si>
  <si>
    <t>Polizia stradale</t>
  </si>
  <si>
    <t>Carabinieri</t>
  </si>
  <si>
    <t>Polizia municipale</t>
  </si>
  <si>
    <r>
      <t xml:space="preserve">Figura 14. incidenti per organo di rilevazione. </t>
    </r>
    <r>
      <rPr>
        <sz val="9.5"/>
        <color theme="1"/>
        <rFont val="Arial Narrow"/>
        <family val="2"/>
      </rPr>
      <t>Basilicata anno 2012, valori percentuali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</si>
</sst>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.0_-;\-* #,##0.0_-;_-* &quot;-&quot;?_-;_-@_-"/>
    <numFmt numFmtId="166" formatCode="_-* #,##0_-;\-* #,##0_-;_-* &quot;-&quot;??_-;_-@_-"/>
    <numFmt numFmtId="167" formatCode="_-* #,##0.0_-;\-* #,##0.0_-;_-* &quot;-&quot;_-;_-@_-"/>
    <numFmt numFmtId="168" formatCode="#,##0.0"/>
    <numFmt numFmtId="169" formatCode="_-* #,##0.00_-;\-* #,##0.00_-;_-* &quot;-&quot;_-;_-@_-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indexed="56"/>
      <name val="Verdana"/>
      <family val="2"/>
    </font>
    <font>
      <sz val="8"/>
      <color indexed="56"/>
      <name val="Verdana"/>
      <family val="2"/>
    </font>
    <font>
      <b/>
      <sz val="8"/>
      <color indexed="60"/>
      <name val="Verdana"/>
      <family val="2"/>
    </font>
    <font>
      <b/>
      <sz val="9"/>
      <color indexed="10"/>
      <name val="Courier New"/>
      <family val="3"/>
    </font>
    <font>
      <sz val="8"/>
      <color indexed="60"/>
      <name val="Verdana"/>
      <family val="2"/>
    </font>
    <font>
      <sz val="11"/>
      <color theme="1"/>
      <name val="Calibri"/>
      <family val="2"/>
      <scheme val="minor"/>
    </font>
    <font>
      <sz val="10"/>
      <color indexed="8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sz val="10"/>
      <color indexed="8"/>
      <name val="Arial"/>
      <family val="2"/>
    </font>
    <font>
      <sz val="10"/>
      <name val="Arial Narrow"/>
      <family val="2"/>
    </font>
    <font>
      <sz val="11"/>
      <color theme="0"/>
      <name val="Calibri"/>
      <family val="2"/>
      <scheme val="minor"/>
    </font>
    <font>
      <b/>
      <sz val="9"/>
      <color rgb="FF000000"/>
      <name val="Arial Narrow"/>
      <family val="2"/>
    </font>
    <font>
      <sz val="9"/>
      <color rgb="FF000000"/>
      <name val="Arial Narrow"/>
      <family val="2"/>
    </font>
    <font>
      <b/>
      <sz val="9"/>
      <color theme="1"/>
      <name val="Arial Narrow"/>
      <family val="2"/>
    </font>
    <font>
      <b/>
      <sz val="9"/>
      <color rgb="FFFFFFFF"/>
      <name val="Arial Narrow"/>
      <family val="2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name val="Arial Narrow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b/>
      <sz val="10"/>
      <color rgb="FF808080"/>
      <name val="Arial Narrow"/>
      <family val="2"/>
    </font>
    <font>
      <sz val="9.5"/>
      <color theme="1"/>
      <name val="Arial Narrow"/>
      <family val="2"/>
    </font>
    <font>
      <b/>
      <sz val="10"/>
      <color rgb="FF595959"/>
      <name val="Arial Narrow"/>
      <family val="2"/>
    </font>
    <font>
      <sz val="10"/>
      <color rgb="FF595959"/>
      <name val="Arial Narrow"/>
      <family val="2"/>
    </font>
    <font>
      <sz val="7.5"/>
      <color rgb="FF000000"/>
      <name val="Arial Narrow"/>
      <family val="2"/>
    </font>
    <font>
      <sz val="9.5"/>
      <color rgb="FF595959"/>
      <name val="Arial Narrow"/>
      <family val="2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9"/>
      <color rgb="FFFFFFFF"/>
      <name val="Arial Narrow"/>
      <family val="2"/>
    </font>
    <font>
      <sz val="8"/>
      <color theme="1"/>
      <name val="Times New Roman"/>
      <family val="1"/>
    </font>
    <font>
      <sz val="7"/>
      <name val="Arial"/>
      <family val="2"/>
    </font>
    <font>
      <b/>
      <sz val="7"/>
      <name val="Arial"/>
    </font>
    <font>
      <sz val="11"/>
      <color indexed="8"/>
      <name val="Calibri"/>
    </font>
    <font>
      <i/>
      <sz val="10"/>
      <name val="Arial Narrow"/>
      <family val="2"/>
    </font>
    <font>
      <sz val="11"/>
      <color theme="0"/>
      <name val="Calibri"/>
      <family val="2"/>
    </font>
    <font>
      <sz val="10"/>
      <color rgb="FF000000"/>
      <name val="Arial Narrow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CCCCFF"/>
        <bgColor indexed="64"/>
      </patternFill>
    </fill>
    <fill>
      <patternFill patternType="solid">
        <fgColor rgb="FFFFFF99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8E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96363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22"/>
      </left>
      <right style="thin">
        <color indexed="2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43" fontId="9" fillId="0" borderId="0" applyFont="0" applyFill="0" applyBorder="0" applyAlignment="0" applyProtection="0"/>
    <xf numFmtId="0" fontId="16" fillId="0" borderId="0"/>
    <xf numFmtId="0" fontId="28" fillId="0" borderId="0"/>
    <xf numFmtId="0" fontId="29" fillId="0" borderId="0"/>
    <xf numFmtId="0" fontId="2" fillId="0" borderId="0"/>
    <xf numFmtId="41" fontId="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30">
    <xf numFmtId="0" fontId="0" fillId="0" borderId="0" xfId="0"/>
    <xf numFmtId="0" fontId="5" fillId="3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wrapText="1"/>
    </xf>
    <xf numFmtId="0" fontId="7" fillId="5" borderId="3" xfId="0" applyFont="1" applyFill="1" applyBorder="1" applyAlignment="1">
      <alignment horizontal="center"/>
    </xf>
    <xf numFmtId="0" fontId="8" fillId="4" borderId="3" xfId="0" applyFont="1" applyFill="1" applyBorder="1" applyAlignment="1">
      <alignment vertical="top" wrapText="1"/>
    </xf>
    <xf numFmtId="0" fontId="3" fillId="0" borderId="3" xfId="0" applyNumberFormat="1" applyFont="1" applyBorder="1" applyAlignment="1">
      <alignment horizontal="right"/>
    </xf>
    <xf numFmtId="0" fontId="3" fillId="6" borderId="3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2" fillId="0" borderId="0" xfId="0" applyFont="1"/>
    <xf numFmtId="0" fontId="10" fillId="2" borderId="1" xfId="1" applyFont="1" applyFill="1" applyBorder="1" applyAlignment="1">
      <alignment horizontal="center"/>
    </xf>
    <xf numFmtId="0" fontId="12" fillId="0" borderId="0" xfId="0" applyFont="1" applyAlignment="1">
      <alignment wrapText="1"/>
    </xf>
    <xf numFmtId="0" fontId="12" fillId="0" borderId="0" xfId="0" applyFont="1" applyFill="1"/>
    <xf numFmtId="0" fontId="12" fillId="0" borderId="0" xfId="0" applyFont="1" applyFill="1" applyAlignment="1"/>
    <xf numFmtId="0" fontId="12" fillId="0" borderId="0" xfId="0" applyFont="1" applyFill="1" applyAlignment="1">
      <alignment wrapText="1"/>
    </xf>
    <xf numFmtId="0" fontId="17" fillId="0" borderId="0" xfId="0" applyFont="1"/>
    <xf numFmtId="41" fontId="17" fillId="0" borderId="0" xfId="2" applyNumberFormat="1" applyFont="1" applyAlignment="1">
      <alignment horizontal="right"/>
    </xf>
    <xf numFmtId="41" fontId="17" fillId="0" borderId="0" xfId="0" applyNumberFormat="1" applyFont="1"/>
    <xf numFmtId="41" fontId="17" fillId="0" borderId="0" xfId="0" applyNumberFormat="1" applyFont="1" applyFill="1"/>
    <xf numFmtId="0" fontId="15" fillId="0" borderId="0" xfId="0" applyFont="1"/>
    <xf numFmtId="41" fontId="15" fillId="0" borderId="0" xfId="2" applyNumberFormat="1" applyFont="1" applyAlignment="1">
      <alignment horizontal="right"/>
    </xf>
    <xf numFmtId="41" fontId="15" fillId="0" borderId="0" xfId="0" applyNumberFormat="1" applyFont="1" applyFill="1"/>
    <xf numFmtId="0" fontId="19" fillId="0" borderId="13" xfId="0" applyFont="1" applyBorder="1" applyAlignment="1">
      <alignment horizontal="right"/>
    </xf>
    <xf numFmtId="0" fontId="20" fillId="0" borderId="13" xfId="0" applyFont="1" applyBorder="1" applyAlignment="1">
      <alignment wrapText="1"/>
    </xf>
    <xf numFmtId="0" fontId="20" fillId="0" borderId="13" xfId="0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0" fillId="0" borderId="13" xfId="0" applyFont="1" applyBorder="1"/>
    <xf numFmtId="0" fontId="21" fillId="9" borderId="13" xfId="0" applyFont="1" applyFill="1" applyBorder="1"/>
    <xf numFmtId="3" fontId="21" fillId="9" borderId="13" xfId="0" applyNumberFormat="1" applyFont="1" applyFill="1" applyBorder="1" applyAlignment="1">
      <alignment horizontal="right"/>
    </xf>
    <xf numFmtId="0" fontId="21" fillId="9" borderId="13" xfId="0" applyFont="1" applyFill="1" applyBorder="1" applyAlignment="1">
      <alignment horizontal="right"/>
    </xf>
    <xf numFmtId="0" fontId="22" fillId="10" borderId="13" xfId="0" applyFont="1" applyFill="1" applyBorder="1"/>
    <xf numFmtId="3" fontId="22" fillId="10" borderId="13" xfId="0" applyNumberFormat="1" applyFont="1" applyFill="1" applyBorder="1" applyAlignment="1">
      <alignment horizontal="right"/>
    </xf>
    <xf numFmtId="0" fontId="22" fillId="10" borderId="13" xfId="0" applyFont="1" applyFill="1" applyBorder="1" applyAlignment="1">
      <alignment horizontal="right"/>
    </xf>
    <xf numFmtId="3" fontId="20" fillId="11" borderId="13" xfId="0" applyNumberFormat="1" applyFont="1" applyFill="1" applyBorder="1" applyAlignment="1">
      <alignment horizontal="right"/>
    </xf>
    <xf numFmtId="0" fontId="20" fillId="11" borderId="13" xfId="0" applyFont="1" applyFill="1" applyBorder="1" applyAlignment="1">
      <alignment wrapText="1"/>
    </xf>
    <xf numFmtId="0" fontId="17" fillId="11" borderId="0" xfId="0" applyFont="1" applyFill="1"/>
    <xf numFmtId="0" fontId="20" fillId="0" borderId="0" xfId="0" applyFont="1" applyFill="1" applyBorder="1" applyAlignment="1">
      <alignment horizontal="right"/>
    </xf>
    <xf numFmtId="41" fontId="17" fillId="0" borderId="0" xfId="2" applyNumberFormat="1" applyFont="1" applyFill="1" applyAlignment="1">
      <alignment horizontal="right"/>
    </xf>
    <xf numFmtId="0" fontId="0" fillId="0" borderId="0" xfId="0" applyFill="1"/>
    <xf numFmtId="3" fontId="22" fillId="10" borderId="13" xfId="0" applyNumberFormat="1" applyFont="1" applyFill="1" applyBorder="1" applyAlignment="1">
      <alignment horizontal="right" wrapText="1"/>
    </xf>
    <xf numFmtId="0" fontId="22" fillId="10" borderId="13" xfId="0" applyFont="1" applyFill="1" applyBorder="1" applyAlignment="1">
      <alignment horizontal="right" wrapText="1"/>
    </xf>
    <xf numFmtId="0" fontId="10" fillId="0" borderId="20" xfId="1" applyFont="1" applyFill="1" applyBorder="1" applyAlignment="1">
      <alignment horizontal="center"/>
    </xf>
    <xf numFmtId="0" fontId="10" fillId="0" borderId="21" xfId="1" applyFont="1" applyFill="1" applyBorder="1" applyAlignment="1">
      <alignment horizontal="center"/>
    </xf>
    <xf numFmtId="0" fontId="21" fillId="12" borderId="19" xfId="0" applyFont="1" applyFill="1" applyBorder="1" applyAlignment="1">
      <alignment vertical="top" wrapText="1"/>
    </xf>
    <xf numFmtId="0" fontId="21" fillId="12" borderId="19" xfId="0" applyFont="1" applyFill="1" applyBorder="1" applyAlignment="1">
      <alignment horizontal="right" vertical="top" wrapText="1"/>
    </xf>
    <xf numFmtId="0" fontId="10" fillId="0" borderId="9" xfId="1" applyFont="1" applyFill="1" applyBorder="1" applyAlignment="1">
      <alignment horizontal="right" wrapText="1"/>
    </xf>
    <xf numFmtId="0" fontId="10" fillId="0" borderId="22" xfId="1" applyFont="1" applyFill="1" applyBorder="1" applyAlignment="1">
      <alignment horizontal="right" wrapText="1"/>
    </xf>
    <xf numFmtId="0" fontId="10" fillId="0" borderId="23" xfId="1" applyFont="1" applyFill="1" applyBorder="1" applyAlignment="1">
      <alignment horizontal="right" wrapText="1"/>
    </xf>
    <xf numFmtId="0" fontId="23" fillId="12" borderId="19" xfId="0" applyFont="1" applyFill="1" applyBorder="1" applyAlignment="1">
      <alignment horizontal="left"/>
    </xf>
    <xf numFmtId="166" fontId="23" fillId="12" borderId="19" xfId="2" applyNumberFormat="1" applyFont="1" applyFill="1" applyBorder="1" applyAlignment="1">
      <alignment horizontal="right"/>
    </xf>
    <xf numFmtId="164" fontId="23" fillId="12" borderId="19" xfId="0" applyNumberFormat="1" applyFont="1" applyFill="1" applyBorder="1" applyAlignment="1">
      <alignment horizontal="right"/>
    </xf>
    <xf numFmtId="0" fontId="10" fillId="0" borderId="24" xfId="1" applyFont="1" applyFill="1" applyBorder="1" applyAlignment="1">
      <alignment horizontal="right" wrapText="1"/>
    </xf>
    <xf numFmtId="166" fontId="23" fillId="12" borderId="19" xfId="2" applyNumberFormat="1" applyFont="1" applyFill="1" applyBorder="1" applyAlignment="1"/>
    <xf numFmtId="164" fontId="23" fillId="12" borderId="19" xfId="0" applyNumberFormat="1" applyFont="1" applyFill="1" applyBorder="1" applyAlignment="1"/>
    <xf numFmtId="0" fontId="23" fillId="12" borderId="19" xfId="0" applyFont="1" applyFill="1" applyBorder="1" applyAlignment="1"/>
    <xf numFmtId="0" fontId="24" fillId="8" borderId="19" xfId="0" applyFont="1" applyFill="1" applyBorder="1" applyAlignment="1"/>
    <xf numFmtId="166" fontId="24" fillId="8" borderId="19" xfId="2" applyNumberFormat="1" applyFont="1" applyFill="1" applyBorder="1" applyAlignment="1"/>
    <xf numFmtId="164" fontId="24" fillId="8" borderId="19" xfId="0" applyNumberFormat="1" applyFont="1" applyFill="1" applyBorder="1" applyAlignment="1"/>
    <xf numFmtId="0" fontId="23" fillId="0" borderId="0" xfId="0" applyFont="1"/>
    <xf numFmtId="0" fontId="21" fillId="12" borderId="19" xfId="0" applyFont="1" applyFill="1" applyBorder="1" applyAlignment="1">
      <alignment horizontal="right" wrapText="1"/>
    </xf>
    <xf numFmtId="0" fontId="21" fillId="12" borderId="19" xfId="0" applyFont="1" applyFill="1" applyBorder="1" applyAlignment="1">
      <alignment horizontal="right"/>
    </xf>
    <xf numFmtId="41" fontId="23" fillId="12" borderId="19" xfId="0" applyNumberFormat="1" applyFont="1" applyFill="1" applyBorder="1" applyAlignment="1"/>
    <xf numFmtId="41" fontId="23" fillId="12" borderId="19" xfId="0" applyNumberFormat="1" applyFont="1" applyFill="1" applyBorder="1" applyAlignment="1">
      <alignment wrapText="1"/>
    </xf>
    <xf numFmtId="0" fontId="25" fillId="13" borderId="19" xfId="0" applyFont="1" applyFill="1" applyBorder="1" applyAlignment="1">
      <alignment horizontal="left" wrapText="1"/>
    </xf>
    <xf numFmtId="41" fontId="25" fillId="13" borderId="19" xfId="0" applyNumberFormat="1" applyFont="1" applyFill="1" applyBorder="1" applyAlignment="1">
      <alignment wrapText="1"/>
    </xf>
    <xf numFmtId="0" fontId="23" fillId="0" borderId="0" xfId="0" applyFont="1" applyAlignment="1">
      <alignment wrapText="1"/>
    </xf>
    <xf numFmtId="0" fontId="25" fillId="13" borderId="19" xfId="0" applyFont="1" applyFill="1" applyBorder="1" applyAlignment="1">
      <alignment horizontal="right" wrapText="1"/>
    </xf>
    <xf numFmtId="0" fontId="24" fillId="8" borderId="0" xfId="0" applyFont="1" applyFill="1" applyBorder="1" applyAlignment="1">
      <alignment horizontal="left"/>
    </xf>
    <xf numFmtId="41" fontId="24" fillId="8" borderId="0" xfId="0" applyNumberFormat="1" applyFont="1" applyFill="1"/>
    <xf numFmtId="0" fontId="26" fillId="12" borderId="8" xfId="3" applyFont="1" applyFill="1" applyBorder="1" applyAlignment="1">
      <alignment horizontal="right" vertical="top" wrapText="1"/>
    </xf>
    <xf numFmtId="0" fontId="24" fillId="7" borderId="8" xfId="0" applyFont="1" applyFill="1" applyBorder="1"/>
    <xf numFmtId="164" fontId="24" fillId="7" borderId="26" xfId="3" applyNumberFormat="1" applyFont="1" applyFill="1" applyBorder="1" applyAlignment="1">
      <alignment horizontal="right" wrapText="1"/>
    </xf>
    <xf numFmtId="0" fontId="27" fillId="12" borderId="25" xfId="3" applyFont="1" applyFill="1" applyBorder="1" applyAlignment="1">
      <alignment wrapText="1"/>
    </xf>
    <xf numFmtId="0" fontId="27" fillId="12" borderId="25" xfId="3" applyFont="1" applyFill="1" applyBorder="1" applyAlignment="1">
      <alignment horizontal="right" wrapText="1"/>
    </xf>
    <xf numFmtId="164" fontId="27" fillId="12" borderId="25" xfId="3" applyNumberFormat="1" applyFont="1" applyFill="1" applyBorder="1" applyAlignment="1">
      <alignment horizontal="right" wrapText="1"/>
    </xf>
    <xf numFmtId="0" fontId="27" fillId="12" borderId="27" xfId="3" applyFont="1" applyFill="1" applyBorder="1" applyAlignment="1">
      <alignment wrapText="1"/>
    </xf>
    <xf numFmtId="0" fontId="27" fillId="12" borderId="27" xfId="3" applyFont="1" applyFill="1" applyBorder="1" applyAlignment="1">
      <alignment horizontal="right" wrapText="1"/>
    </xf>
    <xf numFmtId="164" fontId="27" fillId="12" borderId="27" xfId="3" applyNumberFormat="1" applyFont="1" applyFill="1" applyBorder="1" applyAlignment="1">
      <alignment horizontal="right" wrapText="1"/>
    </xf>
    <xf numFmtId="0" fontId="24" fillId="7" borderId="19" xfId="0" applyFont="1" applyFill="1" applyBorder="1"/>
    <xf numFmtId="0" fontId="27" fillId="12" borderId="19" xfId="4" applyFont="1" applyFill="1" applyBorder="1" applyAlignment="1">
      <alignment wrapText="1"/>
    </xf>
    <xf numFmtId="41" fontId="27" fillId="12" borderId="19" xfId="4" applyNumberFormat="1" applyFont="1" applyFill="1" applyBorder="1" applyAlignment="1">
      <alignment horizontal="right" wrapText="1"/>
    </xf>
    <xf numFmtId="41" fontId="27" fillId="12" borderId="19" xfId="4" applyNumberFormat="1" applyFont="1" applyFill="1" applyBorder="1" applyAlignment="1">
      <alignment wrapText="1"/>
    </xf>
    <xf numFmtId="41" fontId="23" fillId="12" borderId="19" xfId="0" applyNumberFormat="1" applyFont="1" applyFill="1" applyBorder="1"/>
    <xf numFmtId="167" fontId="27" fillId="12" borderId="19" xfId="4" applyNumberFormat="1" applyFont="1" applyFill="1" applyBorder="1" applyAlignment="1">
      <alignment wrapText="1"/>
    </xf>
    <xf numFmtId="0" fontId="26" fillId="14" borderId="19" xfId="4" applyFont="1" applyFill="1" applyBorder="1" applyAlignment="1">
      <alignment wrapText="1"/>
    </xf>
    <xf numFmtId="41" fontId="26" fillId="14" borderId="19" xfId="4" applyNumberFormat="1" applyFont="1" applyFill="1" applyBorder="1" applyAlignment="1">
      <alignment wrapText="1"/>
    </xf>
    <xf numFmtId="167" fontId="26" fillId="14" borderId="19" xfId="4" applyNumberFormat="1" applyFont="1" applyFill="1" applyBorder="1" applyAlignment="1">
      <alignment wrapText="1"/>
    </xf>
    <xf numFmtId="41" fontId="26" fillId="14" borderId="19" xfId="4" applyNumberFormat="1" applyFont="1" applyFill="1" applyBorder="1" applyAlignment="1">
      <alignment horizontal="right" wrapText="1"/>
    </xf>
    <xf numFmtId="41" fontId="21" fillId="14" borderId="19" xfId="0" applyNumberFormat="1" applyFont="1" applyFill="1" applyBorder="1"/>
    <xf numFmtId="41" fontId="24" fillId="7" borderId="19" xfId="4" applyNumberFormat="1" applyFont="1" applyFill="1" applyBorder="1" applyAlignment="1">
      <alignment wrapText="1"/>
    </xf>
    <xf numFmtId="167" fontId="24" fillId="7" borderId="19" xfId="4" applyNumberFormat="1" applyFont="1" applyFill="1" applyBorder="1" applyAlignment="1">
      <alignment wrapText="1"/>
    </xf>
    <xf numFmtId="41" fontId="24" fillId="7" borderId="19" xfId="0" applyNumberFormat="1" applyFont="1" applyFill="1" applyBorder="1"/>
    <xf numFmtId="0" fontId="26" fillId="15" borderId="19" xfId="4" applyFont="1" applyFill="1" applyBorder="1" applyAlignment="1">
      <alignment horizontal="center"/>
    </xf>
    <xf numFmtId="0" fontId="30" fillId="0" borderId="0" xfId="0" applyFont="1"/>
    <xf numFmtId="0" fontId="31" fillId="0" borderId="0" xfId="0" applyFont="1" applyAlignment="1">
      <alignment wrapText="1"/>
    </xf>
    <xf numFmtId="0" fontId="20" fillId="9" borderId="13" xfId="0" applyFont="1" applyFill="1" applyBorder="1" applyAlignment="1">
      <alignment wrapText="1"/>
    </xf>
    <xf numFmtId="41" fontId="20" fillId="9" borderId="13" xfId="0" applyNumberFormat="1" applyFont="1" applyFill="1" applyBorder="1" applyAlignment="1">
      <alignment horizontal="right" wrapText="1"/>
    </xf>
    <xf numFmtId="167" fontId="20" fillId="9" borderId="13" xfId="0" applyNumberFormat="1" applyFont="1" applyFill="1" applyBorder="1" applyAlignment="1">
      <alignment horizontal="right" wrapText="1"/>
    </xf>
    <xf numFmtId="0" fontId="22" fillId="10" borderId="13" xfId="0" applyFont="1" applyFill="1" applyBorder="1" applyAlignment="1">
      <alignment wrapText="1"/>
    </xf>
    <xf numFmtId="41" fontId="22" fillId="10" borderId="13" xfId="0" applyNumberFormat="1" applyFont="1" applyFill="1" applyBorder="1" applyAlignment="1">
      <alignment horizontal="right" wrapText="1"/>
    </xf>
    <xf numFmtId="167" fontId="22" fillId="10" borderId="13" xfId="0" applyNumberFormat="1" applyFont="1" applyFill="1" applyBorder="1" applyAlignment="1">
      <alignment horizontal="right" wrapText="1"/>
    </xf>
    <xf numFmtId="0" fontId="8" fillId="4" borderId="0" xfId="0" applyFont="1" applyFill="1" applyBorder="1" applyAlignment="1">
      <alignment vertical="top" wrapText="1"/>
    </xf>
    <xf numFmtId="0" fontId="19" fillId="12" borderId="19" xfId="0" applyFont="1" applyFill="1" applyBorder="1" applyAlignment="1">
      <alignment horizontal="right" wrapText="1"/>
    </xf>
    <xf numFmtId="0" fontId="20" fillId="12" borderId="19" xfId="0" applyFont="1" applyFill="1" applyBorder="1" applyAlignment="1">
      <alignment wrapText="1"/>
    </xf>
    <xf numFmtId="3" fontId="20" fillId="12" borderId="19" xfId="0" applyNumberFormat="1" applyFont="1" applyFill="1" applyBorder="1" applyAlignment="1">
      <alignment horizontal="right" wrapText="1"/>
    </xf>
    <xf numFmtId="164" fontId="20" fillId="12" borderId="19" xfId="0" applyNumberFormat="1" applyFont="1" applyFill="1" applyBorder="1" applyAlignment="1">
      <alignment horizontal="right" wrapText="1"/>
    </xf>
    <xf numFmtId="0" fontId="22" fillId="10" borderId="19" xfId="0" applyFont="1" applyFill="1" applyBorder="1"/>
    <xf numFmtId="3" fontId="22" fillId="10" borderId="19" xfId="0" applyNumberFormat="1" applyFont="1" applyFill="1" applyBorder="1" applyAlignment="1">
      <alignment horizontal="right"/>
    </xf>
    <xf numFmtId="0" fontId="3" fillId="6" borderId="0" xfId="0" applyNumberFormat="1" applyFont="1" applyFill="1" applyBorder="1" applyAlignment="1">
      <alignment horizontal="right"/>
    </xf>
    <xf numFmtId="164" fontId="0" fillId="0" borderId="0" xfId="0" applyNumberFormat="1"/>
    <xf numFmtId="0" fontId="20" fillId="0" borderId="13" xfId="0" applyFont="1" applyBorder="1" applyAlignment="1">
      <alignment horizontal="right" wrapText="1"/>
    </xf>
    <xf numFmtId="164" fontId="20" fillId="0" borderId="13" xfId="0" applyNumberFormat="1" applyFont="1" applyBorder="1" applyAlignment="1">
      <alignment horizontal="right" wrapText="1"/>
    </xf>
    <xf numFmtId="0" fontId="20" fillId="12" borderId="13" xfId="0" applyFont="1" applyFill="1" applyBorder="1" applyAlignment="1">
      <alignment wrapText="1"/>
    </xf>
    <xf numFmtId="41" fontId="20" fillId="12" borderId="13" xfId="0" applyNumberFormat="1" applyFont="1" applyFill="1" applyBorder="1" applyAlignment="1">
      <alignment horizontal="right" wrapText="1"/>
    </xf>
    <xf numFmtId="167" fontId="20" fillId="12" borderId="13" xfId="0" applyNumberFormat="1" applyFont="1" applyFill="1" applyBorder="1" applyAlignment="1">
      <alignment horizontal="right" wrapText="1"/>
    </xf>
    <xf numFmtId="0" fontId="19" fillId="0" borderId="13" xfId="0" applyFont="1" applyBorder="1" applyAlignment="1">
      <alignment wrapText="1"/>
    </xf>
    <xf numFmtId="0" fontId="26" fillId="0" borderId="19" xfId="1" applyFont="1" applyFill="1" applyBorder="1" applyAlignment="1">
      <alignment horizontal="left" vertical="top" wrapText="1"/>
    </xf>
    <xf numFmtId="0" fontId="26" fillId="0" borderId="19" xfId="1" applyFont="1" applyFill="1" applyBorder="1" applyAlignment="1">
      <alignment horizontal="right" vertical="top" wrapText="1"/>
    </xf>
    <xf numFmtId="0" fontId="27" fillId="0" borderId="7" xfId="1" applyFont="1" applyFill="1" applyBorder="1" applyAlignment="1">
      <alignment wrapText="1"/>
    </xf>
    <xf numFmtId="165" fontId="27" fillId="0" borderId="7" xfId="1" applyNumberFormat="1" applyFont="1" applyFill="1" applyBorder="1" applyAlignment="1">
      <alignment horizontal="right" wrapText="1"/>
    </xf>
    <xf numFmtId="0" fontId="27" fillId="0" borderId="0" xfId="1" applyFont="1" applyFill="1" applyBorder="1" applyAlignment="1">
      <alignment wrapText="1"/>
    </xf>
    <xf numFmtId="41" fontId="27" fillId="0" borderId="0" xfId="1" applyNumberFormat="1" applyFont="1" applyFill="1" applyBorder="1" applyAlignment="1">
      <alignment horizontal="right" wrapText="1"/>
    </xf>
    <xf numFmtId="165" fontId="27" fillId="0" borderId="0" xfId="1" applyNumberFormat="1" applyFont="1" applyFill="1" applyBorder="1" applyAlignment="1">
      <alignment horizontal="right" wrapText="1"/>
    </xf>
    <xf numFmtId="0" fontId="23" fillId="0" borderId="0" xfId="0" applyFont="1" applyBorder="1"/>
    <xf numFmtId="0" fontId="27" fillId="0" borderId="2" xfId="1" applyFont="1" applyFill="1" applyBorder="1" applyAlignment="1">
      <alignment wrapText="1"/>
    </xf>
    <xf numFmtId="0" fontId="27" fillId="0" borderId="9" xfId="1" applyFont="1" applyFill="1" applyBorder="1" applyAlignment="1">
      <alignment wrapText="1"/>
    </xf>
    <xf numFmtId="165" fontId="27" fillId="0" borderId="9" xfId="1" applyNumberFormat="1" applyFont="1" applyFill="1" applyBorder="1" applyAlignment="1">
      <alignment horizontal="right" wrapText="1"/>
    </xf>
    <xf numFmtId="0" fontId="24" fillId="8" borderId="12" xfId="1" applyFont="1" applyFill="1" applyBorder="1" applyAlignment="1">
      <alignment wrapText="1"/>
    </xf>
    <xf numFmtId="41" fontId="24" fillId="8" borderId="17" xfId="0" applyNumberFormat="1" applyFont="1" applyFill="1" applyBorder="1" applyAlignment="1"/>
    <xf numFmtId="165" fontId="24" fillId="8" borderId="17" xfId="0" applyNumberFormat="1" applyFont="1" applyFill="1" applyBorder="1" applyAlignment="1"/>
    <xf numFmtId="0" fontId="19" fillId="0" borderId="15" xfId="0" applyFont="1" applyBorder="1" applyAlignment="1">
      <alignment wrapText="1"/>
    </xf>
    <xf numFmtId="0" fontId="19" fillId="0" borderId="18" xfId="0" applyFont="1" applyBorder="1" applyAlignment="1">
      <alignment wrapText="1"/>
    </xf>
    <xf numFmtId="0" fontId="19" fillId="0" borderId="13" xfId="0" applyFont="1" applyBorder="1" applyAlignment="1">
      <alignment horizontal="right" wrapText="1"/>
    </xf>
    <xf numFmtId="0" fontId="34" fillId="0" borderId="0" xfId="0" applyFont="1" applyAlignment="1"/>
    <xf numFmtId="0" fontId="36" fillId="0" borderId="0" xfId="0" applyFont="1" applyAlignment="1"/>
    <xf numFmtId="0" fontId="19" fillId="0" borderId="0" xfId="0" applyFont="1" applyAlignment="1">
      <alignment horizontal="right" vertical="top" wrapText="1"/>
    </xf>
    <xf numFmtId="0" fontId="22" fillId="10" borderId="0" xfId="0" applyFont="1" applyFill="1" applyAlignment="1">
      <alignment horizontal="right"/>
    </xf>
    <xf numFmtId="3" fontId="22" fillId="10" borderId="0" xfId="0" applyNumberFormat="1" applyFont="1" applyFill="1" applyAlignment="1">
      <alignment horizontal="right"/>
    </xf>
    <xf numFmtId="0" fontId="36" fillId="0" borderId="0" xfId="0" applyFont="1" applyAlignment="1">
      <alignment horizontal="left"/>
    </xf>
    <xf numFmtId="2" fontId="19" fillId="12" borderId="19" xfId="0" applyNumberFormat="1" applyFont="1" applyFill="1" applyBorder="1" applyAlignment="1">
      <alignment horizontal="right" wrapText="1"/>
    </xf>
    <xf numFmtId="2" fontId="20" fillId="12" borderId="19" xfId="0" applyNumberFormat="1" applyFont="1" applyFill="1" applyBorder="1" applyAlignment="1">
      <alignment wrapText="1"/>
    </xf>
    <xf numFmtId="1" fontId="20" fillId="12" borderId="19" xfId="0" applyNumberFormat="1" applyFont="1" applyFill="1" applyBorder="1" applyAlignment="1">
      <alignment wrapText="1"/>
    </xf>
    <xf numFmtId="164" fontId="22" fillId="10" borderId="13" xfId="0" applyNumberFormat="1" applyFont="1" applyFill="1" applyBorder="1"/>
    <xf numFmtId="0" fontId="32" fillId="0" borderId="0" xfId="0" applyFont="1" applyAlignment="1"/>
    <xf numFmtId="0" fontId="40" fillId="10" borderId="13" xfId="0" applyFont="1" applyFill="1" applyBorder="1" applyAlignment="1">
      <alignment wrapText="1"/>
    </xf>
    <xf numFmtId="0" fontId="32" fillId="0" borderId="0" xfId="0" applyFont="1" applyAlignment="1">
      <alignment horizontal="justify"/>
    </xf>
    <xf numFmtId="0" fontId="39" fillId="0" borderId="0" xfId="0" applyFont="1" applyAlignment="1">
      <alignment wrapText="1"/>
    </xf>
    <xf numFmtId="0" fontId="23" fillId="0" borderId="0" xfId="0" applyFont="1" applyAlignment="1">
      <alignment horizontal="left"/>
    </xf>
    <xf numFmtId="0" fontId="33" fillId="0" borderId="0" xfId="0" applyFont="1" applyAlignment="1">
      <alignment horizontal="justify"/>
    </xf>
    <xf numFmtId="0" fontId="32" fillId="0" borderId="0" xfId="0" applyFont="1" applyAlignment="1">
      <alignment horizontal="left"/>
    </xf>
    <xf numFmtId="0" fontId="19" fillId="0" borderId="15" xfId="0" applyFont="1" applyBorder="1" applyAlignment="1">
      <alignment horizontal="right" vertical="top" wrapText="1"/>
    </xf>
    <xf numFmtId="0" fontId="19" fillId="0" borderId="13" xfId="0" applyFont="1" applyBorder="1" applyAlignment="1">
      <alignment horizontal="right" vertical="top" wrapText="1"/>
    </xf>
    <xf numFmtId="0" fontId="19" fillId="0" borderId="15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19" fillId="0" borderId="15" xfId="0" applyFont="1" applyBorder="1" applyAlignment="1">
      <alignment wrapText="1"/>
    </xf>
    <xf numFmtId="0" fontId="20" fillId="0" borderId="14" xfId="0" applyFont="1" applyBorder="1" applyAlignment="1">
      <alignment horizontal="center" vertical="center"/>
    </xf>
    <xf numFmtId="0" fontId="20" fillId="0" borderId="13" xfId="0" applyFont="1" applyBorder="1" applyAlignment="1">
      <alignment horizontal="right" vertical="center" wrapText="1"/>
    </xf>
    <xf numFmtId="0" fontId="23" fillId="0" borderId="0" xfId="0" applyFont="1" applyAlignment="1">
      <alignment horizontal="justify" vertical="center"/>
    </xf>
    <xf numFmtId="0" fontId="23" fillId="0" borderId="0" xfId="0" applyFont="1" applyAlignment="1">
      <alignment horizontal="right" vertical="center"/>
    </xf>
    <xf numFmtId="0" fontId="23" fillId="0" borderId="14" xfId="0" applyFont="1" applyBorder="1" applyAlignment="1">
      <alignment horizontal="justify" vertical="center"/>
    </xf>
    <xf numFmtId="0" fontId="23" fillId="0" borderId="14" xfId="0" applyFont="1" applyBorder="1" applyAlignment="1">
      <alignment horizontal="right" vertical="center"/>
    </xf>
    <xf numFmtId="0" fontId="22" fillId="16" borderId="13" xfId="0" applyFont="1" applyFill="1" applyBorder="1" applyAlignment="1">
      <alignment vertical="center"/>
    </xf>
    <xf numFmtId="0" fontId="22" fillId="16" borderId="13" xfId="0" applyFont="1" applyFill="1" applyBorder="1" applyAlignment="1">
      <alignment horizontal="right" vertical="center"/>
    </xf>
    <xf numFmtId="0" fontId="19" fillId="0" borderId="15" xfId="0" applyFont="1" applyBorder="1" applyAlignment="1">
      <alignment horizontal="right" vertical="top" wrapText="1"/>
    </xf>
    <xf numFmtId="168" fontId="20" fillId="12" borderId="19" xfId="0" applyNumberFormat="1" applyFont="1" applyFill="1" applyBorder="1" applyAlignment="1">
      <alignment horizontal="right" wrapText="1"/>
    </xf>
    <xf numFmtId="168" fontId="22" fillId="10" borderId="19" xfId="0" applyNumberFormat="1" applyFont="1" applyFill="1" applyBorder="1" applyAlignment="1">
      <alignment horizontal="right"/>
    </xf>
    <xf numFmtId="0" fontId="20" fillId="0" borderId="0" xfId="0" applyFont="1" applyBorder="1" applyAlignment="1">
      <alignment horizontal="right"/>
    </xf>
    <xf numFmtId="3" fontId="20" fillId="0" borderId="0" xfId="0" applyNumberFormat="1" applyFont="1" applyBorder="1" applyAlignment="1">
      <alignment horizontal="right"/>
    </xf>
    <xf numFmtId="0" fontId="0" fillId="0" borderId="0" xfId="0" applyBorder="1"/>
    <xf numFmtId="1" fontId="0" fillId="0" borderId="0" xfId="0" applyNumberFormat="1"/>
    <xf numFmtId="164" fontId="20" fillId="12" borderId="19" xfId="0" applyNumberFormat="1" applyFont="1" applyFill="1" applyBorder="1" applyAlignment="1">
      <alignment wrapText="1"/>
    </xf>
    <xf numFmtId="49" fontId="42" fillId="0" borderId="0" xfId="0" applyNumberFormat="1" applyFont="1" applyAlignment="1">
      <alignment horizontal="justify" vertical="top"/>
    </xf>
    <xf numFmtId="41" fontId="42" fillId="0" borderId="0" xfId="7" applyFont="1"/>
    <xf numFmtId="49" fontId="43" fillId="0" borderId="0" xfId="0" applyNumberFormat="1" applyFont="1"/>
    <xf numFmtId="41" fontId="43" fillId="0" borderId="0" xfId="7" applyFont="1"/>
    <xf numFmtId="49" fontId="20" fillId="0" borderId="13" xfId="0" applyNumberFormat="1" applyFont="1" applyBorder="1" applyAlignment="1">
      <alignment horizontal="right" wrapText="1"/>
    </xf>
    <xf numFmtId="41" fontId="0" fillId="0" borderId="0" xfId="0" applyNumberFormat="1"/>
    <xf numFmtId="167" fontId="0" fillId="0" borderId="0" xfId="0" applyNumberFormat="1"/>
    <xf numFmtId="169" fontId="0" fillId="0" borderId="0" xfId="0" applyNumberFormat="1"/>
    <xf numFmtId="167" fontId="20" fillId="0" borderId="13" xfId="0" applyNumberFormat="1" applyFont="1" applyBorder="1" applyAlignment="1">
      <alignment horizontal="right" wrapText="1"/>
    </xf>
    <xf numFmtId="49" fontId="42" fillId="0" borderId="0" xfId="0" applyNumberFormat="1" applyFont="1" applyBorder="1" applyAlignment="1">
      <alignment vertical="center" wrapText="1"/>
    </xf>
    <xf numFmtId="49" fontId="42" fillId="0" borderId="0" xfId="0" applyNumberFormat="1" applyFont="1" applyBorder="1" applyAlignment="1">
      <alignment horizontal="centerContinuous" vertical="center" wrapText="1"/>
    </xf>
    <xf numFmtId="49" fontId="42" fillId="0" borderId="0" xfId="0" applyNumberFormat="1" applyFont="1" applyBorder="1" applyAlignment="1">
      <alignment horizontal="right" vertical="center" wrapText="1"/>
    </xf>
    <xf numFmtId="49" fontId="42" fillId="0" borderId="0" xfId="0" applyNumberFormat="1" applyFont="1" applyBorder="1" applyAlignment="1">
      <alignment horizontal="justify" vertical="top"/>
    </xf>
    <xf numFmtId="41" fontId="42" fillId="0" borderId="0" xfId="7" applyFont="1" applyBorder="1"/>
    <xf numFmtId="49" fontId="43" fillId="0" borderId="0" xfId="0" applyNumberFormat="1" applyFont="1" applyBorder="1"/>
    <xf numFmtId="41" fontId="43" fillId="0" borderId="0" xfId="7" applyFont="1" applyBorder="1"/>
    <xf numFmtId="3" fontId="0" fillId="0" borderId="0" xfId="0" applyNumberFormat="1" applyBorder="1"/>
    <xf numFmtId="167" fontId="20" fillId="0" borderId="0" xfId="0" applyNumberFormat="1" applyFont="1" applyBorder="1" applyAlignment="1">
      <alignment horizontal="right" wrapText="1"/>
    </xf>
    <xf numFmtId="49" fontId="20" fillId="0" borderId="0" xfId="0" applyNumberFormat="1" applyFont="1" applyBorder="1" applyAlignment="1">
      <alignment horizontal="right" wrapText="1"/>
    </xf>
    <xf numFmtId="1" fontId="20" fillId="9" borderId="13" xfId="0" applyNumberFormat="1" applyFont="1" applyFill="1" applyBorder="1" applyAlignment="1">
      <alignment horizontal="right" wrapText="1"/>
    </xf>
    <xf numFmtId="1" fontId="20" fillId="12" borderId="13" xfId="0" applyNumberFormat="1" applyFont="1" applyFill="1" applyBorder="1" applyAlignment="1">
      <alignment horizontal="right" wrapText="1"/>
    </xf>
    <xf numFmtId="0" fontId="0" fillId="0" borderId="0" xfId="0"/>
    <xf numFmtId="167" fontId="24" fillId="7" borderId="19" xfId="0" applyNumberFormat="1" applyFont="1" applyFill="1" applyBorder="1"/>
    <xf numFmtId="167" fontId="26" fillId="14" borderId="19" xfId="4" applyNumberFormat="1" applyFont="1" applyFill="1" applyBorder="1" applyAlignment="1">
      <alignment horizontal="right" wrapText="1"/>
    </xf>
    <xf numFmtId="0" fontId="1" fillId="0" borderId="0" xfId="6" applyFont="1" applyFill="1" applyBorder="1" applyAlignment="1">
      <alignment wrapText="1"/>
    </xf>
    <xf numFmtId="0" fontId="44" fillId="0" borderId="0" xfId="6" applyFont="1" applyFill="1" applyBorder="1" applyAlignment="1">
      <alignment wrapText="1"/>
    </xf>
    <xf numFmtId="0" fontId="44" fillId="0" borderId="0" xfId="6" applyFont="1" applyFill="1" applyBorder="1" applyAlignment="1">
      <alignment horizontal="right" wrapText="1"/>
    </xf>
    <xf numFmtId="0" fontId="38" fillId="0" borderId="0" xfId="0" applyFont="1" applyAlignment="1">
      <alignment horizontal="justify" vertical="center"/>
    </xf>
    <xf numFmtId="164" fontId="20" fillId="9" borderId="13" xfId="0" applyNumberFormat="1" applyFont="1" applyFill="1" applyBorder="1" applyAlignment="1">
      <alignment horizontal="right" wrapText="1"/>
    </xf>
    <xf numFmtId="164" fontId="20" fillId="12" borderId="13" xfId="0" applyNumberFormat="1" applyFont="1" applyFill="1" applyBorder="1" applyAlignment="1">
      <alignment horizontal="right" wrapText="1"/>
    </xf>
    <xf numFmtId="0" fontId="13" fillId="15" borderId="30" xfId="6" applyFont="1" applyFill="1" applyBorder="1" applyAlignment="1">
      <alignment horizontal="left"/>
    </xf>
    <xf numFmtId="0" fontId="13" fillId="15" borderId="30" xfId="6" applyFont="1" applyFill="1" applyBorder="1" applyAlignment="1">
      <alignment horizontal="center"/>
    </xf>
    <xf numFmtId="0" fontId="13" fillId="15" borderId="31" xfId="6" applyFont="1" applyFill="1" applyBorder="1" applyAlignment="1">
      <alignment horizontal="center"/>
    </xf>
    <xf numFmtId="0" fontId="13" fillId="15" borderId="31" xfId="6" applyFont="1" applyFill="1" applyBorder="1" applyAlignment="1">
      <alignment horizontal="right"/>
    </xf>
    <xf numFmtId="0" fontId="10" fillId="12" borderId="0" xfId="6" applyFont="1" applyFill="1" applyBorder="1" applyAlignment="1">
      <alignment wrapText="1"/>
    </xf>
    <xf numFmtId="0" fontId="10" fillId="12" borderId="0" xfId="6" applyFont="1" applyFill="1" applyBorder="1" applyAlignment="1">
      <alignment horizontal="right" wrapText="1"/>
    </xf>
    <xf numFmtId="164" fontId="10" fillId="12" borderId="0" xfId="6" applyNumberFormat="1" applyFont="1" applyFill="1" applyBorder="1" applyAlignment="1">
      <alignment horizontal="right" wrapText="1"/>
    </xf>
    <xf numFmtId="0" fontId="13" fillId="12" borderId="0" xfId="6" applyFont="1" applyFill="1" applyBorder="1" applyAlignment="1">
      <alignment wrapText="1"/>
    </xf>
    <xf numFmtId="0" fontId="11" fillId="12" borderId="0" xfId="0" applyFont="1" applyFill="1" applyBorder="1"/>
    <xf numFmtId="164" fontId="13" fillId="12" borderId="0" xfId="6" applyNumberFormat="1" applyFont="1" applyFill="1" applyBorder="1" applyAlignment="1">
      <alignment horizontal="right" wrapText="1"/>
    </xf>
    <xf numFmtId="0" fontId="13" fillId="17" borderId="0" xfId="6" applyFont="1" applyFill="1" applyBorder="1" applyAlignment="1">
      <alignment wrapText="1"/>
    </xf>
    <xf numFmtId="0" fontId="11" fillId="17" borderId="0" xfId="0" applyFont="1" applyFill="1" applyBorder="1"/>
    <xf numFmtId="164" fontId="13" fillId="17" borderId="0" xfId="6" applyNumberFormat="1" applyFont="1" applyFill="1" applyBorder="1" applyAlignment="1">
      <alignment horizontal="right" wrapText="1"/>
    </xf>
    <xf numFmtId="0" fontId="14" fillId="18" borderId="0" xfId="6" applyFont="1" applyFill="1" applyBorder="1" applyAlignment="1">
      <alignment wrapText="1"/>
    </xf>
    <xf numFmtId="0" fontId="14" fillId="18" borderId="0" xfId="0" applyFont="1" applyFill="1" applyBorder="1"/>
    <xf numFmtId="164" fontId="14" fillId="18" borderId="0" xfId="6" applyNumberFormat="1" applyFont="1" applyFill="1" applyBorder="1" applyAlignment="1">
      <alignment horizontal="right" wrapText="1"/>
    </xf>
    <xf numFmtId="0" fontId="15" fillId="0" borderId="33" xfId="5" applyFont="1" applyBorder="1"/>
    <xf numFmtId="41" fontId="15" fillId="0" borderId="33" xfId="8" applyNumberFormat="1" applyFont="1" applyBorder="1" applyAlignment="1">
      <alignment horizontal="right" wrapText="1"/>
    </xf>
    <xf numFmtId="0" fontId="15" fillId="0" borderId="33" xfId="5" applyFont="1" applyBorder="1" applyAlignment="1">
      <alignment horizontal="right" wrapText="1"/>
    </xf>
    <xf numFmtId="0" fontId="17" fillId="12" borderId="0" xfId="5" applyFont="1" applyFill="1"/>
    <xf numFmtId="41" fontId="17" fillId="12" borderId="0" xfId="8" applyNumberFormat="1" applyFont="1" applyFill="1" applyAlignment="1">
      <alignment horizontal="right"/>
    </xf>
    <xf numFmtId="164" fontId="17" fillId="12" borderId="0" xfId="5" applyNumberFormat="1" applyFont="1" applyFill="1" applyAlignment="1">
      <alignment horizontal="right"/>
    </xf>
    <xf numFmtId="164" fontId="17" fillId="12" borderId="0" xfId="5" applyNumberFormat="1" applyFont="1" applyFill="1"/>
    <xf numFmtId="41" fontId="17" fillId="12" borderId="0" xfId="5" applyNumberFormat="1" applyFont="1" applyFill="1"/>
    <xf numFmtId="0" fontId="17" fillId="12" borderId="34" xfId="5" applyFont="1" applyFill="1" applyBorder="1"/>
    <xf numFmtId="41" fontId="17" fillId="12" borderId="34" xfId="8" applyNumberFormat="1" applyFont="1" applyFill="1" applyBorder="1"/>
    <xf numFmtId="164" fontId="17" fillId="12" borderId="34" xfId="5" applyNumberFormat="1" applyFont="1" applyFill="1" applyBorder="1"/>
    <xf numFmtId="41" fontId="17" fillId="12" borderId="34" xfId="5" applyNumberFormat="1" applyFont="1" applyFill="1" applyBorder="1"/>
    <xf numFmtId="0" fontId="45" fillId="12" borderId="34" xfId="5" applyFont="1" applyFill="1" applyBorder="1"/>
    <xf numFmtId="41" fontId="45" fillId="12" borderId="34" xfId="8" applyNumberFormat="1" applyFont="1" applyFill="1" applyBorder="1" applyAlignment="1">
      <alignment horizontal="right"/>
    </xf>
    <xf numFmtId="0" fontId="45" fillId="12" borderId="34" xfId="5" applyFont="1" applyFill="1" applyBorder="1" applyAlignment="1">
      <alignment horizontal="right"/>
    </xf>
    <xf numFmtId="41" fontId="45" fillId="12" borderId="34" xfId="5" applyNumberFormat="1" applyFont="1" applyFill="1" applyBorder="1"/>
    <xf numFmtId="164" fontId="45" fillId="12" borderId="34" xfId="5" applyNumberFormat="1" applyFont="1" applyFill="1" applyBorder="1"/>
    <xf numFmtId="41" fontId="17" fillId="12" borderId="34" xfId="8" applyNumberFormat="1" applyFont="1" applyFill="1" applyBorder="1" applyAlignment="1">
      <alignment horizontal="right"/>
    </xf>
    <xf numFmtId="0" fontId="17" fillId="12" borderId="34" xfId="5" applyFont="1" applyFill="1" applyBorder="1" applyAlignment="1">
      <alignment horizontal="right"/>
    </xf>
    <xf numFmtId="0" fontId="15" fillId="19" borderId="34" xfId="5" applyFont="1" applyFill="1" applyBorder="1" applyAlignment="1">
      <alignment wrapText="1"/>
    </xf>
    <xf numFmtId="41" fontId="15" fillId="19" borderId="34" xfId="8" applyNumberFormat="1" applyFont="1" applyFill="1" applyBorder="1" applyAlignment="1">
      <alignment horizontal="right"/>
    </xf>
    <xf numFmtId="0" fontId="15" fillId="19" borderId="34" xfId="5" applyFont="1" applyFill="1" applyBorder="1" applyAlignment="1">
      <alignment horizontal="right"/>
    </xf>
    <xf numFmtId="164" fontId="15" fillId="19" borderId="34" xfId="5" applyNumberFormat="1" applyFont="1" applyFill="1" applyBorder="1"/>
    <xf numFmtId="41" fontId="15" fillId="19" borderId="34" xfId="5" applyNumberFormat="1" applyFont="1" applyFill="1" applyBorder="1"/>
    <xf numFmtId="0" fontId="15" fillId="12" borderId="34" xfId="5" applyFont="1" applyFill="1" applyBorder="1"/>
    <xf numFmtId="41" fontId="15" fillId="12" borderId="34" xfId="8" applyNumberFormat="1" applyFont="1" applyFill="1" applyBorder="1" applyAlignment="1">
      <alignment horizontal="right"/>
    </xf>
    <xf numFmtId="0" fontId="15" fillId="12" borderId="34" xfId="5" applyFont="1" applyFill="1" applyBorder="1" applyAlignment="1">
      <alignment horizontal="right"/>
    </xf>
    <xf numFmtId="164" fontId="15" fillId="12" borderId="34" xfId="5" applyNumberFormat="1" applyFont="1" applyFill="1" applyBorder="1"/>
    <xf numFmtId="41" fontId="15" fillId="12" borderId="34" xfId="5" applyNumberFormat="1" applyFont="1" applyFill="1" applyBorder="1"/>
    <xf numFmtId="0" fontId="14" fillId="18" borderId="13" xfId="5" applyFont="1" applyFill="1" applyBorder="1"/>
    <xf numFmtId="41" fontId="14" fillId="18" borderId="13" xfId="8" applyNumberFormat="1" applyFont="1" applyFill="1" applyBorder="1" applyAlignment="1">
      <alignment horizontal="right"/>
    </xf>
    <xf numFmtId="0" fontId="14" fillId="18" borderId="13" xfId="5" applyFont="1" applyFill="1" applyBorder="1" applyAlignment="1">
      <alignment horizontal="right"/>
    </xf>
    <xf numFmtId="164" fontId="14" fillId="18" borderId="13" xfId="5" applyNumberFormat="1" applyFont="1" applyFill="1" applyBorder="1"/>
    <xf numFmtId="41" fontId="14" fillId="18" borderId="13" xfId="5" applyNumberFormat="1" applyFont="1" applyFill="1" applyBorder="1"/>
    <xf numFmtId="0" fontId="32" fillId="0" borderId="0" xfId="0" applyFont="1" applyAlignment="1">
      <alignment vertical="center"/>
    </xf>
    <xf numFmtId="0" fontId="12" fillId="0" borderId="30" xfId="0" applyFont="1" applyFill="1" applyBorder="1"/>
    <xf numFmtId="0" fontId="1" fillId="0" borderId="0" xfId="10" applyFont="1" applyFill="1" applyBorder="1" applyAlignment="1">
      <alignment horizontal="center"/>
    </xf>
    <xf numFmtId="0" fontId="12" fillId="0" borderId="31" xfId="0" applyFont="1" applyFill="1" applyBorder="1" applyAlignment="1">
      <alignment horizontal="right"/>
    </xf>
    <xf numFmtId="0" fontId="12" fillId="0" borderId="31" xfId="0" applyFont="1" applyFill="1" applyBorder="1"/>
    <xf numFmtId="0" fontId="10" fillId="12" borderId="7" xfId="9" applyFont="1" applyFill="1" applyBorder="1" applyAlignment="1">
      <alignment wrapText="1"/>
    </xf>
    <xf numFmtId="0" fontId="10" fillId="12" borderId="7" xfId="9" applyFont="1" applyFill="1" applyBorder="1" applyAlignment="1">
      <alignment horizontal="right" wrapText="1"/>
    </xf>
    <xf numFmtId="0" fontId="10" fillId="12" borderId="7" xfId="10" applyFont="1" applyFill="1" applyBorder="1" applyAlignment="1">
      <alignment horizontal="right" wrapText="1"/>
    </xf>
    <xf numFmtId="0" fontId="10" fillId="12" borderId="0" xfId="10" applyFont="1" applyFill="1" applyBorder="1" applyAlignment="1">
      <alignment horizontal="right" wrapText="1"/>
    </xf>
    <xf numFmtId="0" fontId="1" fillId="0" borderId="0" xfId="10" applyFont="1" applyFill="1" applyBorder="1" applyAlignment="1">
      <alignment horizontal="right" wrapText="1"/>
    </xf>
    <xf numFmtId="0" fontId="10" fillId="12" borderId="35" xfId="9" applyFont="1" applyFill="1" applyBorder="1" applyAlignment="1">
      <alignment wrapText="1"/>
    </xf>
    <xf numFmtId="0" fontId="10" fillId="12" borderId="35" xfId="9" applyFont="1" applyFill="1" applyBorder="1" applyAlignment="1">
      <alignment horizontal="right" wrapText="1"/>
    </xf>
    <xf numFmtId="0" fontId="10" fillId="12" borderId="35" xfId="10" applyFont="1" applyFill="1" applyBorder="1" applyAlignment="1">
      <alignment horizontal="right" wrapText="1"/>
    </xf>
    <xf numFmtId="0" fontId="10" fillId="12" borderId="36" xfId="10" applyFont="1" applyFill="1" applyBorder="1" applyAlignment="1">
      <alignment horizontal="right" wrapText="1"/>
    </xf>
    <xf numFmtId="0" fontId="10" fillId="12" borderId="36" xfId="9" applyFont="1" applyFill="1" applyBorder="1"/>
    <xf numFmtId="0" fontId="12" fillId="12" borderId="36" xfId="0" applyFont="1" applyFill="1" applyBorder="1"/>
    <xf numFmtId="0" fontId="14" fillId="18" borderId="26" xfId="9" applyFont="1" applyFill="1" applyBorder="1" applyAlignment="1">
      <alignment wrapText="1"/>
    </xf>
    <xf numFmtId="0" fontId="14" fillId="18" borderId="31" xfId="0" applyFont="1" applyFill="1" applyBorder="1"/>
    <xf numFmtId="0" fontId="3" fillId="0" borderId="0" xfId="0" applyNumberFormat="1" applyFont="1" applyBorder="1" applyAlignment="1">
      <alignment horizontal="right"/>
    </xf>
    <xf numFmtId="0" fontId="1" fillId="2" borderId="37" xfId="10" applyFont="1" applyFill="1" applyBorder="1" applyAlignment="1">
      <alignment horizontal="center"/>
    </xf>
    <xf numFmtId="0" fontId="1" fillId="0" borderId="38" xfId="10" applyFont="1" applyFill="1" applyBorder="1" applyAlignment="1">
      <alignment horizontal="right" wrapText="1"/>
    </xf>
    <xf numFmtId="0" fontId="27" fillId="12" borderId="39" xfId="10" applyFont="1" applyFill="1" applyBorder="1" applyAlignment="1">
      <alignment horizontal="center"/>
    </xf>
    <xf numFmtId="0" fontId="23" fillId="12" borderId="31" xfId="0" applyFont="1" applyFill="1" applyBorder="1" applyAlignment="1">
      <alignment horizontal="right"/>
    </xf>
    <xf numFmtId="0" fontId="23" fillId="12" borderId="39" xfId="0" applyFont="1" applyFill="1" applyBorder="1" applyAlignment="1">
      <alignment horizontal="right"/>
    </xf>
    <xf numFmtId="0" fontId="23" fillId="12" borderId="0" xfId="0" applyFont="1" applyFill="1" applyBorder="1" applyAlignment="1">
      <alignment horizontal="right"/>
    </xf>
    <xf numFmtId="0" fontId="27" fillId="12" borderId="7" xfId="11" applyFont="1" applyFill="1" applyBorder="1" applyAlignment="1">
      <alignment wrapText="1"/>
    </xf>
    <xf numFmtId="0" fontId="27" fillId="12" borderId="7" xfId="11" applyFont="1" applyFill="1" applyBorder="1" applyAlignment="1">
      <alignment horizontal="right" wrapText="1"/>
    </xf>
    <xf numFmtId="164" fontId="27" fillId="12" borderId="7" xfId="11" applyNumberFormat="1" applyFont="1" applyFill="1" applyBorder="1" applyAlignment="1">
      <alignment horizontal="right" wrapText="1"/>
    </xf>
    <xf numFmtId="164" fontId="23" fillId="12" borderId="0" xfId="0" applyNumberFormat="1" applyFont="1" applyFill="1"/>
    <xf numFmtId="0" fontId="27" fillId="12" borderId="40" xfId="11" applyFont="1" applyFill="1" applyBorder="1" applyAlignment="1">
      <alignment wrapText="1"/>
    </xf>
    <xf numFmtId="0" fontId="27" fillId="12" borderId="40" xfId="11" applyFont="1" applyFill="1" applyBorder="1" applyAlignment="1">
      <alignment horizontal="right" wrapText="1"/>
    </xf>
    <xf numFmtId="164" fontId="27" fillId="12" borderId="40" xfId="11" applyNumberFormat="1" applyFont="1" applyFill="1" applyBorder="1" applyAlignment="1">
      <alignment horizontal="right" wrapText="1"/>
    </xf>
    <xf numFmtId="164" fontId="23" fillId="12" borderId="41" xfId="0" applyNumberFormat="1" applyFont="1" applyFill="1" applyBorder="1"/>
    <xf numFmtId="0" fontId="24" fillId="18" borderId="42" xfId="11" applyFont="1" applyFill="1" applyBorder="1" applyAlignment="1">
      <alignment wrapText="1"/>
    </xf>
    <xf numFmtId="0" fontId="24" fillId="18" borderId="42" xfId="0" applyFont="1" applyFill="1" applyBorder="1"/>
    <xf numFmtId="164" fontId="24" fillId="18" borderId="42" xfId="0" applyNumberFormat="1" applyFont="1" applyFill="1" applyBorder="1"/>
    <xf numFmtId="0" fontId="10" fillId="15" borderId="39" xfId="12" applyFont="1" applyFill="1" applyBorder="1" applyAlignment="1">
      <alignment horizontal="center"/>
    </xf>
    <xf numFmtId="0" fontId="12" fillId="12" borderId="31" xfId="0" applyFont="1" applyFill="1" applyBorder="1" applyAlignment="1">
      <alignment horizontal="right"/>
    </xf>
    <xf numFmtId="0" fontId="10" fillId="12" borderId="31" xfId="0" applyFont="1" applyFill="1" applyBorder="1" applyAlignment="1">
      <alignment horizontal="right"/>
    </xf>
    <xf numFmtId="0" fontId="10" fillId="15" borderId="31" xfId="12" applyFont="1" applyFill="1" applyBorder="1" applyAlignment="1">
      <alignment horizontal="right"/>
    </xf>
    <xf numFmtId="0" fontId="10" fillId="0" borderId="0" xfId="12" applyFont="1" applyFill="1" applyBorder="1" applyAlignment="1">
      <alignment wrapText="1"/>
    </xf>
    <xf numFmtId="0" fontId="12" fillId="0" borderId="0" xfId="0" applyFont="1" applyBorder="1" applyAlignment="1">
      <alignment horizontal="right"/>
    </xf>
    <xf numFmtId="0" fontId="10" fillId="0" borderId="0" xfId="12" applyFont="1" applyFill="1" applyBorder="1" applyAlignment="1">
      <alignment horizontal="right" wrapText="1"/>
    </xf>
    <xf numFmtId="0" fontId="10" fillId="0" borderId="34" xfId="12" applyFont="1" applyFill="1" applyBorder="1" applyAlignment="1">
      <alignment wrapText="1"/>
    </xf>
    <xf numFmtId="0" fontId="12" fillId="0" borderId="34" xfId="0" applyFont="1" applyBorder="1"/>
    <xf numFmtId="0" fontId="10" fillId="0" borderId="34" xfId="12" applyFont="1" applyBorder="1"/>
    <xf numFmtId="0" fontId="10" fillId="0" borderId="34" xfId="12" applyFont="1" applyFill="1" applyBorder="1" applyAlignment="1">
      <alignment horizontal="right" wrapText="1"/>
    </xf>
    <xf numFmtId="0" fontId="12" fillId="12" borderId="39" xfId="0" applyFont="1" applyFill="1" applyBorder="1"/>
    <xf numFmtId="0" fontId="12" fillId="12" borderId="31" xfId="0" applyFont="1" applyFill="1" applyBorder="1"/>
    <xf numFmtId="0" fontId="12" fillId="12" borderId="0" xfId="0" applyFont="1" applyFill="1" applyBorder="1"/>
    <xf numFmtId="41" fontId="12" fillId="12" borderId="0" xfId="0" applyNumberFormat="1" applyFont="1" applyFill="1" applyBorder="1"/>
    <xf numFmtId="0" fontId="26" fillId="0" borderId="39" xfId="14" applyFont="1" applyFill="1" applyBorder="1" applyAlignment="1">
      <alignment horizontal="left" vertical="top" wrapText="1"/>
    </xf>
    <xf numFmtId="0" fontId="26" fillId="0" borderId="39" xfId="14" applyFont="1" applyFill="1" applyBorder="1" applyAlignment="1">
      <alignment horizontal="right" vertical="top" wrapText="1"/>
    </xf>
    <xf numFmtId="0" fontId="27" fillId="14" borderId="34" xfId="15" applyFont="1" applyFill="1" applyBorder="1" applyAlignment="1">
      <alignment horizontal="left" vertical="top" wrapText="1"/>
    </xf>
    <xf numFmtId="3" fontId="27" fillId="14" borderId="34" xfId="15" applyNumberFormat="1" applyFont="1" applyFill="1" applyBorder="1" applyAlignment="1">
      <alignment vertical="top" wrapText="1"/>
    </xf>
    <xf numFmtId="0" fontId="27" fillId="12" borderId="34" xfId="15" applyFont="1" applyFill="1" applyBorder="1" applyAlignment="1">
      <alignment horizontal="left" vertical="top" wrapText="1" indent="1"/>
    </xf>
    <xf numFmtId="3" fontId="27" fillId="12" borderId="34" xfId="15" applyNumberFormat="1" applyFont="1" applyFill="1" applyBorder="1" applyAlignment="1">
      <alignment vertical="top" wrapText="1"/>
    </xf>
    <xf numFmtId="3" fontId="23" fillId="12" borderId="34" xfId="0" applyNumberFormat="1" applyFont="1" applyFill="1" applyBorder="1" applyAlignment="1">
      <alignment vertical="top"/>
    </xf>
    <xf numFmtId="0" fontId="27" fillId="0" borderId="34" xfId="15" applyFont="1" applyFill="1" applyBorder="1" applyAlignment="1">
      <alignment horizontal="left" vertical="top" wrapText="1" indent="1"/>
    </xf>
    <xf numFmtId="3" fontId="23" fillId="0" borderId="34" xfId="0" applyNumberFormat="1" applyFont="1" applyBorder="1" applyAlignment="1">
      <alignment vertical="top"/>
    </xf>
    <xf numFmtId="0" fontId="46" fillId="18" borderId="31" xfId="16" applyFont="1" applyFill="1" applyBorder="1" applyAlignment="1">
      <alignment wrapText="1"/>
    </xf>
    <xf numFmtId="3" fontId="18" fillId="18" borderId="31" xfId="0" applyNumberFormat="1" applyFont="1" applyFill="1" applyBorder="1"/>
    <xf numFmtId="0" fontId="15" fillId="0" borderId="16" xfId="0" applyFont="1" applyBorder="1" applyAlignment="1">
      <alignment horizontal="right"/>
    </xf>
    <xf numFmtId="0" fontId="12" fillId="0" borderId="0" xfId="0" applyFont="1" applyBorder="1"/>
    <xf numFmtId="164" fontId="12" fillId="0" borderId="0" xfId="0" applyNumberFormat="1" applyFont="1" applyBorder="1"/>
    <xf numFmtId="164" fontId="12" fillId="0" borderId="34" xfId="0" applyNumberFormat="1" applyFont="1" applyBorder="1"/>
    <xf numFmtId="164" fontId="14" fillId="18" borderId="0" xfId="0" applyNumberFormat="1" applyFont="1" applyFill="1" applyBorder="1"/>
    <xf numFmtId="0" fontId="11" fillId="0" borderId="16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right" vertical="top" wrapText="1"/>
    </xf>
    <xf numFmtId="164" fontId="12" fillId="0" borderId="0" xfId="0" applyNumberFormat="1" applyFont="1" applyBorder="1" applyAlignment="1">
      <alignment horizontal="right"/>
    </xf>
    <xf numFmtId="0" fontId="12" fillId="0" borderId="34" xfId="0" applyFont="1" applyBorder="1" applyAlignment="1">
      <alignment horizontal="right"/>
    </xf>
    <xf numFmtId="164" fontId="12" fillId="0" borderId="34" xfId="0" applyNumberFormat="1" applyFont="1" applyBorder="1" applyAlignment="1">
      <alignment horizontal="right"/>
    </xf>
    <xf numFmtId="0" fontId="12" fillId="0" borderId="43" xfId="0" applyFont="1" applyBorder="1"/>
    <xf numFmtId="0" fontId="12" fillId="0" borderId="43" xfId="0" applyFont="1" applyBorder="1" applyAlignment="1">
      <alignment horizontal="right"/>
    </xf>
    <xf numFmtId="164" fontId="12" fillId="0" borderId="43" xfId="0" applyNumberFormat="1" applyFont="1" applyBorder="1" applyAlignment="1">
      <alignment horizontal="right"/>
    </xf>
    <xf numFmtId="164" fontId="12" fillId="0" borderId="43" xfId="0" applyNumberFormat="1" applyFont="1" applyBorder="1"/>
    <xf numFmtId="0" fontId="13" fillId="15" borderId="39" xfId="6" applyFont="1" applyFill="1" applyBorder="1" applyAlignment="1">
      <alignment horizontal="center"/>
    </xf>
    <xf numFmtId="0" fontId="13" fillId="15" borderId="16" xfId="6" applyFont="1" applyFill="1" applyBorder="1" applyAlignment="1">
      <alignment horizontal="center"/>
    </xf>
    <xf numFmtId="0" fontId="10" fillId="0" borderId="0" xfId="6" applyFont="1" applyFill="1" applyBorder="1" applyAlignment="1">
      <alignment wrapText="1"/>
    </xf>
    <xf numFmtId="0" fontId="10" fillId="0" borderId="0" xfId="6" applyFont="1" applyFill="1" applyBorder="1" applyAlignment="1">
      <alignment horizontal="right" wrapText="1"/>
    </xf>
    <xf numFmtId="0" fontId="14" fillId="18" borderId="31" xfId="6" applyFont="1" applyFill="1" applyBorder="1" applyAlignment="1">
      <alignment wrapText="1"/>
    </xf>
    <xf numFmtId="0" fontId="11" fillId="0" borderId="16" xfId="0" applyFont="1" applyBorder="1" applyAlignment="1">
      <alignment horizontal="center"/>
    </xf>
    <xf numFmtId="0" fontId="11" fillId="0" borderId="16" xfId="0" applyFont="1" applyBorder="1" applyAlignment="1">
      <alignment horizontal="right"/>
    </xf>
    <xf numFmtId="0" fontId="12" fillId="0" borderId="39" xfId="0" applyFont="1" applyFill="1" applyBorder="1"/>
    <xf numFmtId="0" fontId="10" fillId="15" borderId="31" xfId="12" applyFont="1" applyFill="1" applyBorder="1" applyAlignment="1">
      <alignment vertical="center"/>
    </xf>
    <xf numFmtId="0" fontId="10" fillId="15" borderId="39" xfId="12" applyFont="1" applyFill="1" applyBorder="1" applyAlignment="1">
      <alignment vertical="center"/>
    </xf>
    <xf numFmtId="0" fontId="10" fillId="15" borderId="16" xfId="12" applyFont="1" applyFill="1" applyBorder="1" applyAlignment="1"/>
    <xf numFmtId="164" fontId="22" fillId="10" borderId="13" xfId="0" applyNumberFormat="1" applyFont="1" applyFill="1" applyBorder="1" applyAlignment="1">
      <alignment horizontal="right" wrapText="1"/>
    </xf>
    <xf numFmtId="0" fontId="0" fillId="0" borderId="0" xfId="0"/>
    <xf numFmtId="0" fontId="1" fillId="2" borderId="37" xfId="19" applyFont="1" applyFill="1" applyBorder="1" applyAlignment="1">
      <alignment horizontal="center"/>
    </xf>
    <xf numFmtId="0" fontId="1" fillId="0" borderId="38" xfId="19" applyFont="1" applyFill="1" applyBorder="1" applyAlignment="1">
      <alignment wrapText="1"/>
    </xf>
    <xf numFmtId="0" fontId="1" fillId="0" borderId="38" xfId="19" applyFont="1" applyFill="1" applyBorder="1" applyAlignment="1">
      <alignment horizontal="right" wrapText="1"/>
    </xf>
    <xf numFmtId="0" fontId="12" fillId="0" borderId="16" xfId="0" applyFont="1" applyFill="1" applyBorder="1" applyAlignment="1">
      <alignment vertical="center"/>
    </xf>
    <xf numFmtId="0" fontId="10" fillId="0" borderId="16" xfId="17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4" fillId="7" borderId="31" xfId="0" applyFont="1" applyFill="1" applyBorder="1"/>
    <xf numFmtId="0" fontId="12" fillId="0" borderId="0" xfId="0" applyFont="1"/>
    <xf numFmtId="0" fontId="13" fillId="0" borderId="16" xfId="17" applyFont="1" applyFill="1" applyBorder="1" applyAlignment="1">
      <alignment horizontal="right" vertical="center"/>
    </xf>
    <xf numFmtId="0" fontId="13" fillId="0" borderId="16" xfId="18" applyFont="1" applyFill="1" applyBorder="1" applyAlignment="1">
      <alignment horizontal="center"/>
    </xf>
    <xf numFmtId="0" fontId="0" fillId="12" borderId="0" xfId="0" applyFill="1"/>
    <xf numFmtId="0" fontId="18" fillId="12" borderId="0" xfId="0" applyFont="1" applyFill="1"/>
    <xf numFmtId="0" fontId="19" fillId="12" borderId="19" xfId="0" applyFont="1" applyFill="1" applyBorder="1" applyAlignment="1">
      <alignment vertical="center" wrapText="1"/>
    </xf>
    <xf numFmtId="0" fontId="19" fillId="12" borderId="19" xfId="0" applyFont="1" applyFill="1" applyBorder="1" applyAlignment="1">
      <alignment horizontal="center" wrapText="1"/>
    </xf>
    <xf numFmtId="0" fontId="32" fillId="0" borderId="0" xfId="0" applyFont="1" applyAlignment="1">
      <alignment horizontal="left"/>
    </xf>
    <xf numFmtId="0" fontId="33" fillId="0" borderId="29" xfId="0" applyFont="1" applyBorder="1" applyAlignment="1">
      <alignment horizontal="left"/>
    </xf>
    <xf numFmtId="0" fontId="20" fillId="0" borderId="15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0" fontId="20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19" fillId="0" borderId="15" xfId="0" applyFont="1" applyBorder="1" applyAlignment="1">
      <alignment horizontal="center" wrapText="1"/>
    </xf>
    <xf numFmtId="0" fontId="19" fillId="0" borderId="13" xfId="0" applyFont="1" applyBorder="1" applyAlignment="1">
      <alignment horizontal="center" wrapText="1"/>
    </xf>
    <xf numFmtId="0" fontId="19" fillId="0" borderId="15" xfId="0" applyFont="1" applyBorder="1" applyAlignment="1">
      <alignment horizontal="right" vertical="top" wrapText="1"/>
    </xf>
    <xf numFmtId="0" fontId="19" fillId="0" borderId="18" xfId="0" applyFont="1" applyBorder="1" applyAlignment="1">
      <alignment horizontal="right" vertical="top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0" fontId="19" fillId="0" borderId="18" xfId="0" applyFont="1" applyBorder="1" applyAlignment="1">
      <alignment horizontal="right" vertical="center" wrapText="1"/>
    </xf>
    <xf numFmtId="2" fontId="19" fillId="12" borderId="19" xfId="0" applyNumberFormat="1" applyFont="1" applyFill="1" applyBorder="1" applyAlignment="1">
      <alignment vertical="center" wrapText="1"/>
    </xf>
    <xf numFmtId="1" fontId="19" fillId="12" borderId="19" xfId="0" applyNumberFormat="1" applyFont="1" applyFill="1" applyBorder="1" applyAlignment="1">
      <alignment horizontal="center" vertical="center" wrapText="1"/>
    </xf>
    <xf numFmtId="2" fontId="19" fillId="12" borderId="19" xfId="0" applyNumberFormat="1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wrapText="1"/>
    </xf>
    <xf numFmtId="0" fontId="21" fillId="12" borderId="32" xfId="0" applyFont="1" applyFill="1" applyBorder="1" applyAlignment="1">
      <alignment horizontal="center"/>
    </xf>
    <xf numFmtId="0" fontId="26" fillId="15" borderId="30" xfId="4" applyFont="1" applyFill="1" applyBorder="1" applyAlignment="1">
      <alignment horizontal="left" vertical="center"/>
    </xf>
    <xf numFmtId="0" fontId="26" fillId="15" borderId="31" xfId="4" applyFont="1" applyFill="1" applyBorder="1" applyAlignment="1">
      <alignment horizontal="left" vertical="center"/>
    </xf>
    <xf numFmtId="0" fontId="32" fillId="0" borderId="13" xfId="0" applyFont="1" applyBorder="1" applyAlignment="1">
      <alignment horizontal="center"/>
    </xf>
    <xf numFmtId="0" fontId="36" fillId="0" borderId="28" xfId="0" applyFont="1" applyBorder="1" applyAlignment="1">
      <alignment horizontal="left"/>
    </xf>
    <xf numFmtId="0" fontId="32" fillId="0" borderId="29" xfId="0" applyFont="1" applyBorder="1" applyAlignment="1">
      <alignment horizontal="left"/>
    </xf>
    <xf numFmtId="0" fontId="11" fillId="0" borderId="19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top"/>
    </xf>
    <xf numFmtId="0" fontId="21" fillId="12" borderId="19" xfId="0" applyFont="1" applyFill="1" applyBorder="1" applyAlignment="1">
      <alignment horizontal="left" vertical="center" wrapText="1"/>
    </xf>
    <xf numFmtId="0" fontId="21" fillId="12" borderId="19" xfId="0" applyFont="1" applyFill="1" applyBorder="1" applyAlignment="1">
      <alignment horizontal="center"/>
    </xf>
    <xf numFmtId="0" fontId="32" fillId="0" borderId="31" xfId="0" applyFont="1" applyBorder="1" applyAlignment="1">
      <alignment horizontal="left"/>
    </xf>
    <xf numFmtId="0" fontId="26" fillId="12" borderId="10" xfId="3" applyFont="1" applyFill="1" applyBorder="1" applyAlignment="1">
      <alignment horizontal="left" vertical="center"/>
    </xf>
    <xf numFmtId="0" fontId="26" fillId="12" borderId="8" xfId="3" applyFont="1" applyFill="1" applyBorder="1" applyAlignment="1">
      <alignment horizontal="left" vertical="center"/>
    </xf>
    <xf numFmtId="0" fontId="26" fillId="12" borderId="11" xfId="3" applyFont="1" applyFill="1" applyBorder="1" applyAlignment="1">
      <alignment horizontal="center"/>
    </xf>
    <xf numFmtId="0" fontId="32" fillId="0" borderId="0" xfId="0" applyFont="1" applyBorder="1" applyAlignment="1">
      <alignment horizontal="left" vertical="center"/>
    </xf>
    <xf numFmtId="0" fontId="13" fillId="15" borderId="32" xfId="6" applyFont="1" applyFill="1" applyBorder="1" applyAlignment="1">
      <alignment horizontal="center"/>
    </xf>
    <xf numFmtId="0" fontId="10" fillId="0" borderId="30" xfId="9" applyFont="1" applyFill="1" applyBorder="1" applyAlignment="1">
      <alignment horizontal="left" vertical="center"/>
    </xf>
    <xf numFmtId="0" fontId="10" fillId="0" borderId="31" xfId="9" applyFont="1" applyFill="1" applyBorder="1" applyAlignment="1">
      <alignment horizontal="left" vertical="center"/>
    </xf>
    <xf numFmtId="0" fontId="10" fillId="0" borderId="32" xfId="10" applyFont="1" applyFill="1" applyBorder="1" applyAlignment="1">
      <alignment horizontal="center"/>
    </xf>
    <xf numFmtId="0" fontId="32" fillId="0" borderId="31" xfId="0" applyFont="1" applyBorder="1" applyAlignment="1">
      <alignment horizontal="left" vertical="center" wrapText="1"/>
    </xf>
    <xf numFmtId="0" fontId="27" fillId="15" borderId="39" xfId="11" applyFont="1" applyFill="1" applyBorder="1" applyAlignment="1">
      <alignment horizontal="left" vertical="center"/>
    </xf>
    <xf numFmtId="0" fontId="27" fillId="15" borderId="0" xfId="11" applyFont="1" applyFill="1" applyBorder="1" applyAlignment="1">
      <alignment horizontal="left" vertical="center"/>
    </xf>
    <xf numFmtId="0" fontId="27" fillId="15" borderId="31" xfId="11" applyFont="1" applyFill="1" applyBorder="1" applyAlignment="1">
      <alignment horizontal="left" vertical="center"/>
    </xf>
    <xf numFmtId="0" fontId="27" fillId="12" borderId="16" xfId="10" applyFont="1" applyFill="1" applyBorder="1" applyAlignment="1">
      <alignment horizontal="center"/>
    </xf>
    <xf numFmtId="0" fontId="27" fillId="12" borderId="39" xfId="10" applyFont="1" applyFill="1" applyBorder="1" applyAlignment="1">
      <alignment horizontal="center"/>
    </xf>
    <xf numFmtId="0" fontId="23" fillId="12" borderId="16" xfId="0" applyFont="1" applyFill="1" applyBorder="1" applyAlignment="1">
      <alignment horizontal="center"/>
    </xf>
    <xf numFmtId="0" fontId="36" fillId="0" borderId="39" xfId="0" applyFont="1" applyBorder="1" applyAlignment="1">
      <alignment horizontal="left" wrapText="1"/>
    </xf>
    <xf numFmtId="0" fontId="10" fillId="15" borderId="39" xfId="12" applyFont="1" applyFill="1" applyBorder="1" applyAlignment="1">
      <alignment horizontal="left" vertical="center"/>
    </xf>
    <xf numFmtId="0" fontId="10" fillId="15" borderId="31" xfId="12" applyFont="1" applyFill="1" applyBorder="1" applyAlignment="1">
      <alignment horizontal="left" vertical="center"/>
    </xf>
    <xf numFmtId="0" fontId="10" fillId="15" borderId="16" xfId="12" applyFont="1" applyFill="1" applyBorder="1" applyAlignment="1">
      <alignment horizontal="center"/>
    </xf>
    <xf numFmtId="0" fontId="10" fillId="15" borderId="16" xfId="13" applyFont="1" applyFill="1" applyBorder="1" applyAlignment="1">
      <alignment horizontal="center"/>
    </xf>
    <xf numFmtId="0" fontId="32" fillId="0" borderId="0" xfId="0" applyFont="1" applyAlignment="1">
      <alignment horizontal="center"/>
    </xf>
    <xf numFmtId="0" fontId="15" fillId="0" borderId="39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2" fillId="0" borderId="39" xfId="0" applyFont="1" applyBorder="1" applyAlignment="1">
      <alignment horizontal="center"/>
    </xf>
    <xf numFmtId="0" fontId="5" fillId="3" borderId="4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32" fillId="0" borderId="0" xfId="0" applyFont="1" applyAlignment="1">
      <alignment horizontal="center" wrapText="1"/>
    </xf>
    <xf numFmtId="0" fontId="15" fillId="0" borderId="16" xfId="0" applyFont="1" applyBorder="1" applyAlignment="1">
      <alignment horizontal="left" vertical="center"/>
    </xf>
    <xf numFmtId="0" fontId="19" fillId="0" borderId="15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19" fillId="0" borderId="13" xfId="0" applyFont="1" applyBorder="1" applyAlignment="1">
      <alignment wrapText="1"/>
    </xf>
    <xf numFmtId="0" fontId="0" fillId="0" borderId="31" xfId="0" applyBorder="1" applyAlignment="1">
      <alignment horizontal="center"/>
    </xf>
    <xf numFmtId="0" fontId="10" fillId="0" borderId="39" xfId="9" applyFont="1" applyFill="1" applyBorder="1" applyAlignment="1">
      <alignment horizontal="left" vertical="center"/>
    </xf>
    <xf numFmtId="0" fontId="10" fillId="0" borderId="16" xfId="10" applyFont="1" applyFill="1" applyBorder="1" applyAlignment="1">
      <alignment horizontal="center"/>
    </xf>
    <xf numFmtId="0" fontId="12" fillId="12" borderId="16" xfId="0" applyFont="1" applyFill="1" applyBorder="1" applyAlignment="1">
      <alignment horizontal="center"/>
    </xf>
    <xf numFmtId="0" fontId="32" fillId="0" borderId="0" xfId="0" applyFont="1" applyAlignment="1">
      <alignment horizontal="center" vertical="center"/>
    </xf>
    <xf numFmtId="0" fontId="47" fillId="0" borderId="14" xfId="0" applyFont="1" applyBorder="1" applyAlignment="1">
      <alignment horizontal="right" vertical="center" wrapText="1"/>
    </xf>
    <xf numFmtId="0" fontId="47" fillId="0" borderId="13" xfId="0" applyFont="1" applyBorder="1" applyAlignment="1">
      <alignment horizontal="right" vertical="center" wrapText="1"/>
    </xf>
    <xf numFmtId="164" fontId="47" fillId="0" borderId="13" xfId="0" applyNumberFormat="1" applyFont="1" applyBorder="1" applyAlignment="1">
      <alignment horizontal="right" vertical="center" wrapText="1"/>
    </xf>
  </cellXfs>
  <cellStyles count="20">
    <cellStyle name="Migliaia" xfId="2" builtinId="3"/>
    <cellStyle name="Migliaia [0]" xfId="7" builtinId="6"/>
    <cellStyle name="Migliaia 2" xfId="8"/>
    <cellStyle name="Normale" xfId="0" builtinId="0"/>
    <cellStyle name="Normale 2" xfId="5"/>
    <cellStyle name="Normale_Fig 14" xfId="19"/>
    <cellStyle name="Normale_Foglio1" xfId="6"/>
    <cellStyle name="Normale_Foglio2" xfId="1"/>
    <cellStyle name="Normale_Foglio2 (2)" xfId="17"/>
    <cellStyle name="Normale_Foglio2 (2) 2" xfId="14"/>
    <cellStyle name="Normale_Foglio3" xfId="10"/>
    <cellStyle name="Normale_Foglio3_1" xfId="9"/>
    <cellStyle name="Normale_Foglio4" xfId="11"/>
    <cellStyle name="Normale_Foglio6_1" xfId="12"/>
    <cellStyle name="Normale_Foglio7" xfId="4"/>
    <cellStyle name="Normale_Foglio8" xfId="16"/>
    <cellStyle name="Normale_Prosp16bis" xfId="13"/>
    <cellStyle name="Normale_Prospetto 17" xfId="18"/>
    <cellStyle name="Normale_Prospetto11" xfId="3"/>
    <cellStyle name="Normale_Prospetto20 2" xfId="15"/>
  </cellStyles>
  <dxfs count="0"/>
  <tableStyles count="0" defaultTableStyle="TableStyleMedium9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22816638426525798"/>
          <c:y val="0.14683385675056518"/>
          <c:w val="0.42250689391674151"/>
          <c:h val="0.77174669640283422"/>
        </c:manualLayout>
      </c:layout>
      <c:radarChart>
        <c:radarStyle val="marker"/>
        <c:varyColors val="0"/>
        <c:ser>
          <c:idx val="0"/>
          <c:order val="0"/>
          <c:tx>
            <c:strRef>
              <c:f>'Pr. 8'!$C$3</c:f>
              <c:strCache>
                <c:ptCount val="1"/>
                <c:pt idx="0">
                  <c:v>Incidenti</c:v>
                </c:pt>
              </c:strCache>
            </c:strRef>
          </c:tx>
          <c:marker>
            <c:symbol val="none"/>
          </c:marker>
          <c:cat>
            <c:strRef>
              <c:f>'Pr. 8'!$B$4:$B$27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'Pr. 8'!$C$4:$C$27</c:f>
              <c:numCache>
                <c:formatCode>_(* #,##0_);_(* \(#,##0\);_(* "-"_);_(@_)</c:formatCode>
                <c:ptCount val="24"/>
                <c:pt idx="0">
                  <c:v>16</c:v>
                </c:pt>
                <c:pt idx="1">
                  <c:v>7</c:v>
                </c:pt>
                <c:pt idx="2">
                  <c:v>12</c:v>
                </c:pt>
                <c:pt idx="3">
                  <c:v>8</c:v>
                </c:pt>
                <c:pt idx="4">
                  <c:v>4</c:v>
                </c:pt>
                <c:pt idx="5">
                  <c:v>15</c:v>
                </c:pt>
                <c:pt idx="6">
                  <c:v>15</c:v>
                </c:pt>
                <c:pt idx="7">
                  <c:v>28</c:v>
                </c:pt>
                <c:pt idx="8">
                  <c:v>65</c:v>
                </c:pt>
                <c:pt idx="9">
                  <c:v>56</c:v>
                </c:pt>
                <c:pt idx="10">
                  <c:v>51</c:v>
                </c:pt>
                <c:pt idx="11">
                  <c:v>64</c:v>
                </c:pt>
                <c:pt idx="12">
                  <c:v>73</c:v>
                </c:pt>
                <c:pt idx="13">
                  <c:v>74</c:v>
                </c:pt>
                <c:pt idx="14">
                  <c:v>44</c:v>
                </c:pt>
                <c:pt idx="15">
                  <c:v>35</c:v>
                </c:pt>
                <c:pt idx="16">
                  <c:v>57</c:v>
                </c:pt>
                <c:pt idx="17">
                  <c:v>53</c:v>
                </c:pt>
                <c:pt idx="18">
                  <c:v>71</c:v>
                </c:pt>
                <c:pt idx="19">
                  <c:v>62</c:v>
                </c:pt>
                <c:pt idx="20">
                  <c:v>45</c:v>
                </c:pt>
                <c:pt idx="21">
                  <c:v>36</c:v>
                </c:pt>
                <c:pt idx="22">
                  <c:v>23</c:v>
                </c:pt>
                <c:pt idx="23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70560"/>
        <c:axId val="138178560"/>
      </c:radarChart>
      <c:catAx>
        <c:axId val="13757056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8178560"/>
        <c:crosses val="autoZero"/>
        <c:auto val="1"/>
        <c:lblAlgn val="ctr"/>
        <c:lblOffset val="100"/>
        <c:noMultiLvlLbl val="0"/>
      </c:catAx>
      <c:valAx>
        <c:axId val="138178560"/>
        <c:scaling>
          <c:orientation val="minMax"/>
        </c:scaling>
        <c:delete val="0"/>
        <c:axPos val="l"/>
        <c:majorGridlines/>
        <c:numFmt formatCode="_(* #,##0_);_(* \(#,##0\);_(* &quot;-&quot;_);_(@_)" sourceLinked="1"/>
        <c:majorTickMark val="cross"/>
        <c:minorTickMark val="none"/>
        <c:tickLblPos val="nextTo"/>
        <c:crossAx val="137570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  <a:latin typeface="Arial Narrow" pitchFamily="34" charset="0"/>
              </a:defRPr>
            </a:pPr>
            <a:r>
              <a:rPr lang="it-IT" sz="800">
                <a:solidFill>
                  <a:schemeClr val="bg1">
                    <a:lumMod val="50000"/>
                  </a:schemeClr>
                </a:solidFill>
                <a:latin typeface="Arial Narrow" pitchFamily="34" charset="0"/>
              </a:rPr>
              <a:t>Indice di lesività (b)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>
              <a:solidFill>
                <a:srgbClr val="C00000"/>
              </a:solidFill>
            </a:ln>
          </c:spPr>
          <c:marker>
            <c:spPr>
              <a:solidFill>
                <a:schemeClr val="accent2"/>
              </a:solidFill>
            </c:spPr>
          </c:marker>
          <c:cat>
            <c:strRef>
              <c:f>'Pr. 9'!$E$3:$E$9</c:f>
              <c:strCache>
                <c:ptCount val="7"/>
                <c:pt idx="0">
                  <c:v>Lunedì</c:v>
                </c:pt>
                <c:pt idx="1">
                  <c:v>Martedì</c:v>
                </c:pt>
                <c:pt idx="2">
                  <c:v>Mercoledì</c:v>
                </c:pt>
                <c:pt idx="3">
                  <c:v>Giovedì</c:v>
                </c:pt>
                <c:pt idx="4">
                  <c:v>Venerdì</c:v>
                </c:pt>
                <c:pt idx="5">
                  <c:v>Sabato</c:v>
                </c:pt>
                <c:pt idx="6">
                  <c:v>Domenica</c:v>
                </c:pt>
              </c:strCache>
            </c:strRef>
          </c:cat>
          <c:val>
            <c:numRef>
              <c:f>'Pr. 9'!$J$3:$J$9</c:f>
              <c:numCache>
                <c:formatCode>0.0</c:formatCode>
                <c:ptCount val="7"/>
                <c:pt idx="0">
                  <c:v>283.33333333333337</c:v>
                </c:pt>
                <c:pt idx="1">
                  <c:v>130.13698630136986</c:v>
                </c:pt>
                <c:pt idx="2">
                  <c:v>161.60000000000002</c:v>
                </c:pt>
                <c:pt idx="3">
                  <c:v>153.6764705882353</c:v>
                </c:pt>
                <c:pt idx="4">
                  <c:v>219.35483870967741</c:v>
                </c:pt>
                <c:pt idx="5">
                  <c:v>154.8780487804878</c:v>
                </c:pt>
                <c:pt idx="6">
                  <c:v>145.39007092198582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153344"/>
        <c:axId val="136171904"/>
      </c:radarChart>
      <c:catAx>
        <c:axId val="13615334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6171904"/>
        <c:crosses val="autoZero"/>
        <c:auto val="1"/>
        <c:lblAlgn val="ctr"/>
        <c:lblOffset val="100"/>
        <c:noMultiLvlLbl val="0"/>
      </c:catAx>
      <c:valAx>
        <c:axId val="136171904"/>
        <c:scaling>
          <c:orientation val="minMax"/>
        </c:scaling>
        <c:delete val="0"/>
        <c:axPos val="l"/>
        <c:majorGridlines/>
        <c:numFmt formatCode="0.0" sourceLinked="1"/>
        <c:majorTickMark val="cross"/>
        <c:minorTickMark val="none"/>
        <c:tickLblPos val="none"/>
        <c:crossAx val="1361533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it-IT" sz="800"/>
              <a:t>Incidenti </a:t>
            </a:r>
          </a:p>
        </c:rich>
      </c:tx>
      <c:layout>
        <c:manualLayout>
          <c:xMode val="edge"/>
          <c:yMode val="edge"/>
          <c:x val="0.50138188976377951"/>
          <c:y val="8.874100274538110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458079983737797"/>
          <c:y val="0.14860729031793735"/>
          <c:w val="0.54444444444444462"/>
          <c:h val="0.90740740740740744"/>
        </c:manualLayout>
      </c:layout>
      <c:pieChart>
        <c:varyColors val="1"/>
        <c:ser>
          <c:idx val="0"/>
          <c:order val="0"/>
          <c:tx>
            <c:strRef>
              <c:f>'Fig. 7 '!$B$3</c:f>
              <c:strCache>
                <c:ptCount val="1"/>
                <c:pt idx="0">
                  <c:v>Incidenti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0.20793283818246122"/>
                  <c:y val="-0.1978465132049881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0"/>
                  <c:y val="5.4096371924801268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1.0302116490757804E-2"/>
                  <c:y val="9.5963028544876872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'Fig. 7 '!$A$4:$A$6</c:f>
              <c:strCache>
                <c:ptCount val="3"/>
                <c:pt idx="0">
                  <c:v>Incidenti tra veicoli</c:v>
                </c:pt>
                <c:pt idx="1">
                  <c:v>Investimento di pedone</c:v>
                </c:pt>
                <c:pt idx="2">
                  <c:v>Incidenti a veicoli isolati</c:v>
                </c:pt>
              </c:strCache>
            </c:strRef>
          </c:cat>
          <c:val>
            <c:numRef>
              <c:f>'Fig. 7 '!$B$4:$B$6</c:f>
              <c:numCache>
                <c:formatCode>General</c:formatCode>
                <c:ptCount val="3"/>
                <c:pt idx="0">
                  <c:v>602</c:v>
                </c:pt>
                <c:pt idx="1">
                  <c:v>98</c:v>
                </c:pt>
                <c:pt idx="2">
                  <c:v>232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rial Narrow" pitchFamily="34" charset="0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it-IT" sz="800"/>
              <a:t>Incidenti mortali</a:t>
            </a:r>
          </a:p>
        </c:rich>
      </c:tx>
      <c:layout>
        <c:manualLayout>
          <c:xMode val="edge"/>
          <c:yMode val="edge"/>
          <c:x val="0.36830121689334289"/>
          <c:y val="1.28824476650563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3282958721068958"/>
          <c:y val="0.17199386308595482"/>
          <c:w val="0.57296503712437019"/>
          <c:h val="0.7131080243527671"/>
        </c:manualLayout>
      </c:layout>
      <c:pieChart>
        <c:varyColors val="1"/>
        <c:ser>
          <c:idx val="0"/>
          <c:order val="0"/>
          <c:tx>
            <c:strRef>
              <c:f>'Fig. 7 '!$C$3</c:f>
              <c:strCache>
                <c:ptCount val="1"/>
                <c:pt idx="0">
                  <c:v>Incidenti mortali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Lbls>
            <c:dLbl>
              <c:idx val="1"/>
              <c:layout>
                <c:manualLayout>
                  <c:x val="6.6214268670961585E-3"/>
                  <c:y val="-0.13429698099331785"/>
                </c:manualLayout>
              </c:layout>
              <c:spPr/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0.24380109759007396"/>
                  <c:y val="6.250725905638607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'Fig. 7 '!$A$4:$A$6</c:f>
              <c:strCache>
                <c:ptCount val="3"/>
                <c:pt idx="0">
                  <c:v>Incidenti tra veicoli</c:v>
                </c:pt>
                <c:pt idx="1">
                  <c:v>Investimento di pedone</c:v>
                </c:pt>
                <c:pt idx="2">
                  <c:v>Incidenti a veicoli isolati</c:v>
                </c:pt>
              </c:strCache>
            </c:strRef>
          </c:cat>
          <c:val>
            <c:numRef>
              <c:f>'Fig. 7 '!$C$4:$C$6</c:f>
              <c:numCache>
                <c:formatCode>General</c:formatCode>
                <c:ptCount val="3"/>
                <c:pt idx="0">
                  <c:v>18</c:v>
                </c:pt>
                <c:pt idx="1">
                  <c:v>4</c:v>
                </c:pt>
                <c:pt idx="2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rial Narrow" pitchFamily="34" charset="0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904926884139476"/>
          <c:y val="8.9946547439484742E-2"/>
          <c:w val="0.55648878890138542"/>
          <c:h val="0.876491249415276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'Fig. 8 '!$G$2</c:f>
              <c:strCache>
                <c:ptCount val="1"/>
                <c:pt idx="0">
                  <c:v>Strade urbane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'Fig. 8 '!$F$4:$F$14</c:f>
              <c:strCache>
                <c:ptCount val="11"/>
                <c:pt idx="0">
                  <c:v>Procedeva senza rispettare le regole della precedenza o il semaforo</c:v>
                </c:pt>
                <c:pt idx="1">
                  <c:v>Procedeva con guida distratta o andamento indeciso</c:v>
                </c:pt>
                <c:pt idx="2">
                  <c:v>Procedeva con velocità troppo elevata</c:v>
                </c:pt>
                <c:pt idx="3">
                  <c:v>Procedeva senza mantenere la distanza di sicurezza</c:v>
                </c:pt>
                <c:pt idx="4">
                  <c:v>Manovrava irregolarmente</c:v>
                </c:pt>
                <c:pt idx="5">
                  <c:v>Svoltava irregolarmente</c:v>
                </c:pt>
                <c:pt idx="6">
                  <c:v>Procedeva contromano</c:v>
                </c:pt>
                <c:pt idx="7">
                  <c:v>Sorpassava irregolarmente</c:v>
                </c:pt>
                <c:pt idx="8">
                  <c:v>Ostacolo accidentale </c:v>
                </c:pt>
                <c:pt idx="9">
                  <c:v>Comportamento scorretto del pedone</c:v>
                </c:pt>
                <c:pt idx="10">
                  <c:v>Altre cause</c:v>
                </c:pt>
              </c:strCache>
            </c:strRef>
          </c:cat>
          <c:val>
            <c:numRef>
              <c:f>'Fig. 8 '!$G$4:$G$14</c:f>
              <c:numCache>
                <c:formatCode>_(* #,##0_);_(* \(#,##0\);_(* "-"_);_(@_)</c:formatCode>
                <c:ptCount val="11"/>
                <c:pt idx="0">
                  <c:v>135</c:v>
                </c:pt>
                <c:pt idx="1">
                  <c:v>120</c:v>
                </c:pt>
                <c:pt idx="2">
                  <c:v>104</c:v>
                </c:pt>
                <c:pt idx="3">
                  <c:v>63</c:v>
                </c:pt>
                <c:pt idx="4">
                  <c:v>59</c:v>
                </c:pt>
                <c:pt idx="5">
                  <c:v>30</c:v>
                </c:pt>
                <c:pt idx="6">
                  <c:v>11</c:v>
                </c:pt>
                <c:pt idx="7">
                  <c:v>13</c:v>
                </c:pt>
                <c:pt idx="8">
                  <c:v>17</c:v>
                </c:pt>
                <c:pt idx="9">
                  <c:v>35</c:v>
                </c:pt>
                <c:pt idx="10">
                  <c:v>118</c:v>
                </c:pt>
              </c:numCache>
            </c:numRef>
          </c:val>
        </c:ser>
        <c:ser>
          <c:idx val="1"/>
          <c:order val="1"/>
          <c:tx>
            <c:strRef>
              <c:f>'Fig. 8 '!$H$2</c:f>
              <c:strCache>
                <c:ptCount val="1"/>
                <c:pt idx="0">
                  <c:v>Strade extra-urbane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'Fig. 8 '!$F$4:$F$14</c:f>
              <c:strCache>
                <c:ptCount val="11"/>
                <c:pt idx="0">
                  <c:v>Procedeva senza rispettare le regole della precedenza o il semaforo</c:v>
                </c:pt>
                <c:pt idx="1">
                  <c:v>Procedeva con guida distratta o andamento indeciso</c:v>
                </c:pt>
                <c:pt idx="2">
                  <c:v>Procedeva con velocità troppo elevata</c:v>
                </c:pt>
                <c:pt idx="3">
                  <c:v>Procedeva senza mantenere la distanza di sicurezza</c:v>
                </c:pt>
                <c:pt idx="4">
                  <c:v>Manovrava irregolarmente</c:v>
                </c:pt>
                <c:pt idx="5">
                  <c:v>Svoltava irregolarmente</c:v>
                </c:pt>
                <c:pt idx="6">
                  <c:v>Procedeva contromano</c:v>
                </c:pt>
                <c:pt idx="7">
                  <c:v>Sorpassava irregolarmente</c:v>
                </c:pt>
                <c:pt idx="8">
                  <c:v>Ostacolo accidentale </c:v>
                </c:pt>
                <c:pt idx="9">
                  <c:v>Comportamento scorretto del pedone</c:v>
                </c:pt>
                <c:pt idx="10">
                  <c:v>Altre cause</c:v>
                </c:pt>
              </c:strCache>
            </c:strRef>
          </c:cat>
          <c:val>
            <c:numRef>
              <c:f>'Fig. 8 '!$H$4:$H$14</c:f>
              <c:numCache>
                <c:formatCode>_(* #,##0_);_(* \(#,##0\);_(* "-"_);_(@_)</c:formatCode>
                <c:ptCount val="11"/>
                <c:pt idx="0">
                  <c:v>19</c:v>
                </c:pt>
                <c:pt idx="1">
                  <c:v>140</c:v>
                </c:pt>
                <c:pt idx="2">
                  <c:v>104</c:v>
                </c:pt>
                <c:pt idx="3">
                  <c:v>46</c:v>
                </c:pt>
                <c:pt idx="4">
                  <c:v>27</c:v>
                </c:pt>
                <c:pt idx="5">
                  <c:v>8</c:v>
                </c:pt>
                <c:pt idx="6">
                  <c:v>11</c:v>
                </c:pt>
                <c:pt idx="7">
                  <c:v>13</c:v>
                </c:pt>
                <c:pt idx="8">
                  <c:v>25</c:v>
                </c:pt>
                <c:pt idx="9">
                  <c:v>6</c:v>
                </c:pt>
                <c:pt idx="10">
                  <c:v>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overlap val="100"/>
        <c:axId val="136427008"/>
        <c:axId val="136428544"/>
      </c:barChart>
      <c:catAx>
        <c:axId val="1364270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latin typeface="Arial Narrow" pitchFamily="34" charset="0"/>
              </a:defRPr>
            </a:pPr>
            <a:endParaRPr lang="it-IT"/>
          </a:p>
        </c:txPr>
        <c:crossAx val="136428544"/>
        <c:crossesAt val="0"/>
        <c:auto val="1"/>
        <c:lblAlgn val="ctr"/>
        <c:lblOffset val="50"/>
        <c:noMultiLvlLbl val="0"/>
      </c:catAx>
      <c:valAx>
        <c:axId val="136428544"/>
        <c:scaling>
          <c:orientation val="minMax"/>
        </c:scaling>
        <c:delete val="0"/>
        <c:axPos val="t"/>
        <c:majorGridlines>
          <c:spPr>
            <a:ln>
              <a:noFill/>
            </a:ln>
          </c:spPr>
        </c:majorGridlines>
        <c:minorGridlines>
          <c:spPr>
            <a:ln>
              <a:noFill/>
              <a:prstDash val="sysDot"/>
            </a:ln>
          </c:spPr>
        </c:minorGridlines>
        <c:numFmt formatCode="#,##0" sourceLinked="0"/>
        <c:majorTickMark val="none"/>
        <c:minorTickMark val="none"/>
        <c:tickLblPos val="low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642700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26775513354947E-2"/>
          <c:y val="2.1196413003545838E-2"/>
          <c:w val="0.91523313262312844"/>
          <c:h val="0.73810525855187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9'!$B$3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'Fig 9'!$A$4:$A$23</c:f>
              <c:strCache>
                <c:ptCount val="20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Imprecisata(a)</c:v>
                </c:pt>
              </c:strCache>
            </c:strRef>
          </c:cat>
          <c:val>
            <c:numRef>
              <c:f>'Fig 9'!$F$4:$F$23</c:f>
              <c:numCache>
                <c:formatCode>General</c:formatCode>
                <c:ptCount val="20"/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3">
                  <c:v>5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ser>
          <c:idx val="1"/>
          <c:order val="1"/>
          <c:tx>
            <c:strRef>
              <c:f>'Fig 9'!$C$3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'Fig 9'!$A$4:$A$23</c:f>
              <c:strCache>
                <c:ptCount val="20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Imprecisata(a)</c:v>
                </c:pt>
              </c:strCache>
            </c:strRef>
          </c:cat>
          <c:val>
            <c:numRef>
              <c:f>'Fig 9'!$G$4:$G$23</c:f>
              <c:numCache>
                <c:formatCode>General</c:formatCode>
                <c:ptCount val="20"/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2">
                  <c:v>1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37068544"/>
        <c:axId val="137070080"/>
      </c:barChart>
      <c:catAx>
        <c:axId val="13706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4200000" vert="horz"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7070080"/>
        <c:crosses val="autoZero"/>
        <c:auto val="1"/>
        <c:lblAlgn val="ctr"/>
        <c:lblOffset val="100"/>
        <c:noMultiLvlLbl val="0"/>
      </c:catAx>
      <c:valAx>
        <c:axId val="1370700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706854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32198452215531914"/>
          <c:y val="8.875418694108933E-3"/>
          <c:w val="0.29827690288713932"/>
          <c:h val="0.16743438320209994"/>
        </c:manualLayout>
      </c:layout>
      <c:overlay val="1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26775513354947E-2"/>
          <c:y val="2.1196413003545838E-2"/>
          <c:w val="0.91523313262312844"/>
          <c:h val="0.73810525855187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10'!$B$3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'Fig 10'!$A$4:$A$23</c:f>
              <c:strCache>
                <c:ptCount val="20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Imprecisata(a)</c:v>
                </c:pt>
              </c:strCache>
            </c:strRef>
          </c:cat>
          <c:val>
            <c:numRef>
              <c:f>'Fig 10'!$B$4:$B$23</c:f>
              <c:numCache>
                <c:formatCode>General</c:formatCode>
                <c:ptCount val="20"/>
                <c:pt idx="0">
                  <c:v>18</c:v>
                </c:pt>
                <c:pt idx="1">
                  <c:v>17</c:v>
                </c:pt>
                <c:pt idx="2">
                  <c:v>21</c:v>
                </c:pt>
                <c:pt idx="3">
                  <c:v>94</c:v>
                </c:pt>
                <c:pt idx="4">
                  <c:v>138</c:v>
                </c:pt>
                <c:pt idx="5">
                  <c:v>102</c:v>
                </c:pt>
                <c:pt idx="6">
                  <c:v>91</c:v>
                </c:pt>
                <c:pt idx="7">
                  <c:v>79</c:v>
                </c:pt>
                <c:pt idx="8">
                  <c:v>74</c:v>
                </c:pt>
                <c:pt idx="9">
                  <c:v>78</c:v>
                </c:pt>
                <c:pt idx="10">
                  <c:v>66</c:v>
                </c:pt>
                <c:pt idx="11">
                  <c:v>45</c:v>
                </c:pt>
                <c:pt idx="12">
                  <c:v>38</c:v>
                </c:pt>
                <c:pt idx="13">
                  <c:v>24</c:v>
                </c:pt>
                <c:pt idx="14">
                  <c:v>22</c:v>
                </c:pt>
                <c:pt idx="15">
                  <c:v>26</c:v>
                </c:pt>
                <c:pt idx="16">
                  <c:v>21</c:v>
                </c:pt>
                <c:pt idx="17">
                  <c:v>7</c:v>
                </c:pt>
                <c:pt idx="18">
                  <c:v>1</c:v>
                </c:pt>
                <c:pt idx="19">
                  <c:v>13</c:v>
                </c:pt>
              </c:numCache>
            </c:numRef>
          </c:val>
        </c:ser>
        <c:ser>
          <c:idx val="1"/>
          <c:order val="1"/>
          <c:tx>
            <c:strRef>
              <c:f>'Fig 10'!$C$3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'Fig 10'!$A$4:$A$23</c:f>
              <c:strCache>
                <c:ptCount val="20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Imprecisata(a)</c:v>
                </c:pt>
              </c:strCache>
            </c:strRef>
          </c:cat>
          <c:val>
            <c:numRef>
              <c:f>'Fig 10'!$C$4:$C$23</c:f>
              <c:numCache>
                <c:formatCode>General</c:formatCode>
                <c:ptCount val="20"/>
                <c:pt idx="0">
                  <c:v>9</c:v>
                </c:pt>
                <c:pt idx="1">
                  <c:v>8</c:v>
                </c:pt>
                <c:pt idx="2">
                  <c:v>22</c:v>
                </c:pt>
                <c:pt idx="3">
                  <c:v>47</c:v>
                </c:pt>
                <c:pt idx="4">
                  <c:v>72</c:v>
                </c:pt>
                <c:pt idx="5">
                  <c:v>59</c:v>
                </c:pt>
                <c:pt idx="6">
                  <c:v>70</c:v>
                </c:pt>
                <c:pt idx="7">
                  <c:v>56</c:v>
                </c:pt>
                <c:pt idx="8">
                  <c:v>59</c:v>
                </c:pt>
                <c:pt idx="9">
                  <c:v>48</c:v>
                </c:pt>
                <c:pt idx="10">
                  <c:v>43</c:v>
                </c:pt>
                <c:pt idx="11">
                  <c:v>33</c:v>
                </c:pt>
                <c:pt idx="12">
                  <c:v>27</c:v>
                </c:pt>
                <c:pt idx="13">
                  <c:v>22</c:v>
                </c:pt>
                <c:pt idx="14">
                  <c:v>21</c:v>
                </c:pt>
                <c:pt idx="15">
                  <c:v>16</c:v>
                </c:pt>
                <c:pt idx="16">
                  <c:v>7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37099520"/>
        <c:axId val="137232384"/>
      </c:barChart>
      <c:catAx>
        <c:axId val="13709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4200000" vert="horz"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7232384"/>
        <c:crosses val="autoZero"/>
        <c:auto val="1"/>
        <c:lblAlgn val="ctr"/>
        <c:lblOffset val="100"/>
        <c:noMultiLvlLbl val="0"/>
      </c:catAx>
      <c:valAx>
        <c:axId val="1372323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7099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6120020842982881"/>
          <c:y val="5.0162767667197364E-3"/>
          <c:w val="0.29827690288713932"/>
          <c:h val="0.16743438320209994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>
                <a:solidFill>
                  <a:schemeClr val="bg1">
                    <a:lumMod val="50000"/>
                  </a:schemeClr>
                </a:solidFill>
                <a:latin typeface="Arial Narrow" pitchFamily="34" charset="0"/>
              </a:defRPr>
            </a:pPr>
            <a:r>
              <a:rPr lang="en-US" sz="800" b="1">
                <a:solidFill>
                  <a:schemeClr val="bg1">
                    <a:lumMod val="50000"/>
                  </a:schemeClr>
                </a:solidFill>
                <a:latin typeface="Arial Narrow" pitchFamily="34" charset="0"/>
              </a:rPr>
              <a:t>Morti</a:t>
            </a:r>
          </a:p>
        </c:rich>
      </c:tx>
      <c:layout/>
      <c:overlay val="1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8.1594059536527985E-2"/>
          <c:y val="5.0749711649365634E-2"/>
          <c:w val="0.88155501919044044"/>
          <c:h val="0.836062810487789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11'!$C$5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#REF!</c:f>
            </c:multiLvlStrRef>
          </c:cat>
          <c:val>
            <c:numRef>
              <c:f>'Fig. 11'!$C$7:$C$9</c:f>
              <c:numCache>
                <c:formatCode>General</c:formatCode>
                <c:ptCount val="3"/>
                <c:pt idx="0">
                  <c:v>33</c:v>
                </c:pt>
                <c:pt idx="1">
                  <c:v>6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strRef>
              <c:f>'Fig. 11'!$D$5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#REF!</c:f>
            </c:multiLvlStrRef>
          </c:cat>
          <c:val>
            <c:numRef>
              <c:f>'Fig. 11'!$D$7:$D$9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7377280"/>
        <c:axId val="137378816"/>
      </c:barChart>
      <c:catAx>
        <c:axId val="13737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itchFamily="34" charset="0"/>
              </a:defRPr>
            </a:pPr>
            <a:endParaRPr lang="it-IT"/>
          </a:p>
        </c:txPr>
        <c:crossAx val="137378816"/>
        <c:crosses val="autoZero"/>
        <c:auto val="1"/>
        <c:lblAlgn val="ctr"/>
        <c:lblOffset val="40"/>
        <c:noMultiLvlLbl val="0"/>
      </c:catAx>
      <c:valAx>
        <c:axId val="137378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73772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729368627916487"/>
          <c:y val="0.26764388015511903"/>
          <c:w val="0.35591160220994522"/>
          <c:h val="8.5951222389336251E-2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>
                <a:solidFill>
                  <a:schemeClr val="bg1">
                    <a:lumMod val="50000"/>
                  </a:schemeClr>
                </a:solidFill>
                <a:latin typeface="Arial Narrow" pitchFamily="34" charset="0"/>
              </a:defRPr>
            </a:pPr>
            <a:r>
              <a:rPr lang="en-US" sz="800" b="1">
                <a:solidFill>
                  <a:schemeClr val="bg1">
                    <a:lumMod val="50000"/>
                  </a:schemeClr>
                </a:solidFill>
                <a:latin typeface="Arial Narrow" pitchFamily="34" charset="0"/>
              </a:rPr>
              <a:t>Feriti</a:t>
            </a:r>
          </a:p>
        </c:rich>
      </c:tx>
      <c:layout/>
      <c:overlay val="1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8.1594059536528041E-2"/>
          <c:y val="5.0749711649365634E-2"/>
          <c:w val="0.88155501919044044"/>
          <c:h val="0.836062810487789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11'!$G$5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#REF!</c:f>
            </c:multiLvlStrRef>
          </c:cat>
          <c:val>
            <c:numRef>
              <c:f>'Fig. 11'!$G$7:$G$9</c:f>
              <c:numCache>
                <c:formatCode>General</c:formatCode>
                <c:ptCount val="3"/>
                <c:pt idx="0">
                  <c:v>682</c:v>
                </c:pt>
                <c:pt idx="1">
                  <c:v>243</c:v>
                </c:pt>
                <c:pt idx="2">
                  <c:v>42</c:v>
                </c:pt>
              </c:numCache>
            </c:numRef>
          </c:val>
        </c:ser>
        <c:ser>
          <c:idx val="1"/>
          <c:order val="1"/>
          <c:tx>
            <c:strRef>
              <c:f>'Fig. 11'!$H$5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#REF!</c:f>
            </c:multiLvlStrRef>
          </c:cat>
          <c:val>
            <c:numRef>
              <c:f>'Fig. 11'!$H$7:$H$9</c:f>
              <c:numCache>
                <c:formatCode>General</c:formatCode>
                <c:ptCount val="3"/>
                <c:pt idx="0">
                  <c:v>281</c:v>
                </c:pt>
                <c:pt idx="1">
                  <c:v>296</c:v>
                </c:pt>
                <c:pt idx="2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7417472"/>
        <c:axId val="137419008"/>
      </c:barChart>
      <c:catAx>
        <c:axId val="13741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itchFamily="34" charset="0"/>
              </a:defRPr>
            </a:pPr>
            <a:endParaRPr lang="it-IT"/>
          </a:p>
        </c:txPr>
        <c:crossAx val="137419008"/>
        <c:crosses val="autoZero"/>
        <c:auto val="1"/>
        <c:lblAlgn val="ctr"/>
        <c:lblOffset val="40"/>
        <c:noMultiLvlLbl val="0"/>
      </c:catAx>
      <c:valAx>
        <c:axId val="1374190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74174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729368627916487"/>
          <c:y val="0.26764388015511903"/>
          <c:w val="0.35591160220994522"/>
          <c:h val="8.5951222389336251E-2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905074365704294E-2"/>
          <c:y val="5.1400554097404488E-2"/>
          <c:w val="0.92415113735783061"/>
          <c:h val="0.63125328083989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 12'!$B$4</c:f>
              <c:strCache>
                <c:ptCount val="1"/>
                <c:pt idx="0">
                  <c:v>Conducenti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'Fig. 12'!$A$5:$A$24</c:f>
              <c:strCache>
                <c:ptCount val="20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Imprecisata (a)</c:v>
                </c:pt>
              </c:strCache>
            </c:strRef>
          </c:cat>
          <c:val>
            <c:numRef>
              <c:f>'Fig. 12'!$B$5:$B$24</c:f>
              <c:numCache>
                <c:formatCode>General</c:formatCode>
                <c:ptCount val="20"/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5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ser>
          <c:idx val="1"/>
          <c:order val="1"/>
          <c:tx>
            <c:strRef>
              <c:f>'Fig. 12'!$C$4</c:f>
              <c:strCache>
                <c:ptCount val="1"/>
                <c:pt idx="0">
                  <c:v>Passeggeri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'Fig. 12'!$A$5:$A$24</c:f>
              <c:strCache>
                <c:ptCount val="20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Imprecisata (a)</c:v>
                </c:pt>
              </c:strCache>
            </c:strRef>
          </c:cat>
          <c:val>
            <c:numRef>
              <c:f>'Fig. 12'!$C$5:$C$24</c:f>
              <c:numCache>
                <c:formatCode>General</c:formatCode>
                <c:ptCount val="20"/>
                <c:pt idx="3">
                  <c:v>2</c:v>
                </c:pt>
                <c:pt idx="5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2">
                  <c:v>1</c:v>
                </c:pt>
              </c:numCache>
            </c:numRef>
          </c:val>
        </c:ser>
        <c:ser>
          <c:idx val="2"/>
          <c:order val="2"/>
          <c:tx>
            <c:strRef>
              <c:f>'Fig. 12'!$D$4</c:f>
              <c:strCache>
                <c:ptCount val="1"/>
                <c:pt idx="0">
                  <c:v>Pedoni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strRef>
              <c:f>'Fig. 12'!$A$5:$A$24</c:f>
              <c:strCache>
                <c:ptCount val="20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Imprecisata (a)</c:v>
                </c:pt>
              </c:strCache>
            </c:strRef>
          </c:cat>
          <c:val>
            <c:numRef>
              <c:f>'Fig. 12'!$D$5:$D$24</c:f>
              <c:numCache>
                <c:formatCode>General</c:formatCode>
                <c:ptCount val="20"/>
                <c:pt idx="7">
                  <c:v>1</c:v>
                </c:pt>
                <c:pt idx="10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overlap val="100"/>
        <c:axId val="137466240"/>
        <c:axId val="137467776"/>
      </c:barChart>
      <c:catAx>
        <c:axId val="13746624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7467776"/>
        <c:crosses val="autoZero"/>
        <c:auto val="1"/>
        <c:lblAlgn val="ctr"/>
        <c:lblOffset val="100"/>
        <c:noMultiLvlLbl val="0"/>
      </c:catAx>
      <c:valAx>
        <c:axId val="1374677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7466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205621172353463"/>
          <c:y val="5.0349956255468072E-2"/>
          <c:w val="0.17554568127116901"/>
          <c:h val="0.23146125245795249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905074365704294E-2"/>
          <c:y val="5.1400554097404488E-2"/>
          <c:w val="0.92415113735783061"/>
          <c:h val="0.690037277681487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 13'!$E$4</c:f>
              <c:strCache>
                <c:ptCount val="1"/>
                <c:pt idx="0">
                  <c:v>Conducenti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'Fig. 13'!$A$5:$A$24</c:f>
              <c:strCache>
                <c:ptCount val="20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Imprecisata (a)</c:v>
                </c:pt>
              </c:strCache>
            </c:strRef>
          </c:cat>
          <c:val>
            <c:numRef>
              <c:f>'Fig. 13'!$E$5:$E$24</c:f>
              <c:numCache>
                <c:formatCode>General</c:formatCode>
                <c:ptCount val="20"/>
                <c:pt idx="0">
                  <c:v>1</c:v>
                </c:pt>
                <c:pt idx="2">
                  <c:v>5</c:v>
                </c:pt>
                <c:pt idx="3">
                  <c:v>61</c:v>
                </c:pt>
                <c:pt idx="4">
                  <c:v>121</c:v>
                </c:pt>
                <c:pt idx="5">
                  <c:v>108</c:v>
                </c:pt>
                <c:pt idx="6">
                  <c:v>114</c:v>
                </c:pt>
                <c:pt idx="7">
                  <c:v>106</c:v>
                </c:pt>
                <c:pt idx="8">
                  <c:v>105</c:v>
                </c:pt>
                <c:pt idx="9">
                  <c:v>97</c:v>
                </c:pt>
                <c:pt idx="10">
                  <c:v>78</c:v>
                </c:pt>
                <c:pt idx="11">
                  <c:v>53</c:v>
                </c:pt>
                <c:pt idx="12">
                  <c:v>36</c:v>
                </c:pt>
                <c:pt idx="13">
                  <c:v>25</c:v>
                </c:pt>
                <c:pt idx="14">
                  <c:v>16</c:v>
                </c:pt>
                <c:pt idx="15">
                  <c:v>22</c:v>
                </c:pt>
                <c:pt idx="16">
                  <c:v>13</c:v>
                </c:pt>
                <c:pt idx="17">
                  <c:v>2</c:v>
                </c:pt>
              </c:numCache>
            </c:numRef>
          </c:val>
        </c:ser>
        <c:ser>
          <c:idx val="1"/>
          <c:order val="1"/>
          <c:tx>
            <c:strRef>
              <c:f>'Fig. 13'!$F$4</c:f>
              <c:strCache>
                <c:ptCount val="1"/>
                <c:pt idx="0">
                  <c:v>Passeggeri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'Fig. 13'!$A$5:$A$24</c:f>
              <c:strCache>
                <c:ptCount val="20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Imprecisata (a)</c:v>
                </c:pt>
              </c:strCache>
            </c:strRef>
          </c:cat>
          <c:val>
            <c:numRef>
              <c:f>'Fig. 13'!$F$5:$F$24</c:f>
              <c:numCache>
                <c:formatCode>General</c:formatCode>
                <c:ptCount val="20"/>
                <c:pt idx="0">
                  <c:v>24</c:v>
                </c:pt>
                <c:pt idx="1">
                  <c:v>21</c:v>
                </c:pt>
                <c:pt idx="2">
                  <c:v>31</c:v>
                </c:pt>
                <c:pt idx="3">
                  <c:v>68</c:v>
                </c:pt>
                <c:pt idx="4">
                  <c:v>87</c:v>
                </c:pt>
                <c:pt idx="5">
                  <c:v>48</c:v>
                </c:pt>
                <c:pt idx="6">
                  <c:v>44</c:v>
                </c:pt>
                <c:pt idx="7">
                  <c:v>26</c:v>
                </c:pt>
                <c:pt idx="8">
                  <c:v>25</c:v>
                </c:pt>
                <c:pt idx="9">
                  <c:v>27</c:v>
                </c:pt>
                <c:pt idx="10">
                  <c:v>27</c:v>
                </c:pt>
                <c:pt idx="11">
                  <c:v>23</c:v>
                </c:pt>
                <c:pt idx="12">
                  <c:v>23</c:v>
                </c:pt>
                <c:pt idx="13">
                  <c:v>13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</c:v>
                </c:pt>
                <c:pt idx="18">
                  <c:v>2</c:v>
                </c:pt>
                <c:pt idx="19">
                  <c:v>18</c:v>
                </c:pt>
              </c:numCache>
            </c:numRef>
          </c:val>
        </c:ser>
        <c:ser>
          <c:idx val="2"/>
          <c:order val="2"/>
          <c:tx>
            <c:strRef>
              <c:f>'Fig. 13'!$G$4</c:f>
              <c:strCache>
                <c:ptCount val="1"/>
                <c:pt idx="0">
                  <c:v>Pedoni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strRef>
              <c:f>'Fig. 13'!$A$5:$A$24</c:f>
              <c:strCache>
                <c:ptCount val="20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Imprecisata (a)</c:v>
                </c:pt>
              </c:strCache>
            </c:strRef>
          </c:cat>
          <c:val>
            <c:numRef>
              <c:f>'Fig. 13'!$G$5:$G$24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7</c:v>
                </c:pt>
                <c:pt idx="3">
                  <c:v>12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6</c:v>
                </c:pt>
                <c:pt idx="13">
                  <c:v>8</c:v>
                </c:pt>
                <c:pt idx="14">
                  <c:v>17</c:v>
                </c:pt>
                <c:pt idx="15">
                  <c:v>8</c:v>
                </c:pt>
                <c:pt idx="16">
                  <c:v>6</c:v>
                </c:pt>
                <c:pt idx="17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37547136"/>
        <c:axId val="137557120"/>
      </c:barChart>
      <c:catAx>
        <c:axId val="13754713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7557120"/>
        <c:crosses val="autoZero"/>
        <c:auto val="1"/>
        <c:lblAlgn val="ctr"/>
        <c:lblOffset val="100"/>
        <c:noMultiLvlLbl val="0"/>
      </c:catAx>
      <c:valAx>
        <c:axId val="13755712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754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205621172353463"/>
          <c:y val="5.0349956255468072E-2"/>
          <c:w val="0.17554568127116901"/>
          <c:h val="0.23146125245795249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739018087855379E-2"/>
          <c:y val="3.7510656436487634E-2"/>
          <c:w val="0.95452196382428944"/>
          <c:h val="0.85869437675789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1'!$C$13</c:f>
              <c:strCache>
                <c:ptCount val="1"/>
                <c:pt idx="0">
                  <c:v>Basilicata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dLbls>
            <c:dLbl>
              <c:idx val="4"/>
              <c:delete val="1"/>
            </c:dLbl>
            <c:dLbl>
              <c:idx val="8"/>
              <c:layout>
                <c:manualLayout>
                  <c:x val="-9.6443640747438213E-3"/>
                  <c:y val="5.22876032268450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7.233273056057865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9.478672985781994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1'!$D$12:$N$12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'Fig. 1'!$D$13:$N$13</c:f>
              <c:numCache>
                <c:formatCode>General</c:formatCode>
                <c:ptCount val="11"/>
                <c:pt idx="0">
                  <c:v>16.899999999999999</c:v>
                </c:pt>
                <c:pt idx="1">
                  <c:v>-16.899999999999999</c:v>
                </c:pt>
                <c:pt idx="2">
                  <c:v>-32.200000000000003</c:v>
                </c:pt>
                <c:pt idx="3">
                  <c:v>-3.4</c:v>
                </c:pt>
                <c:pt idx="4">
                  <c:v>0</c:v>
                </c:pt>
                <c:pt idx="5">
                  <c:v>-37.299999999999997</c:v>
                </c:pt>
                <c:pt idx="6">
                  <c:v>-40.700000000000003</c:v>
                </c:pt>
                <c:pt idx="7">
                  <c:v>-22</c:v>
                </c:pt>
                <c:pt idx="8">
                  <c:v>-18.600000000000001</c:v>
                </c:pt>
                <c:pt idx="9">
                  <c:v>-37.299999999999997</c:v>
                </c:pt>
                <c:pt idx="10">
                  <c:v>-16.899999999999999</c:v>
                </c:pt>
              </c:numCache>
            </c:numRef>
          </c:val>
        </c:ser>
        <c:ser>
          <c:idx val="1"/>
          <c:order val="1"/>
          <c:tx>
            <c:strRef>
              <c:f>'Fig. 1'!$C$14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1'!$D$12:$N$12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'Fig. 1'!$D$14:$N$14</c:f>
              <c:numCache>
                <c:formatCode>0.0</c:formatCode>
                <c:ptCount val="11"/>
                <c:pt idx="0">
                  <c:v>-1.6347237880496124</c:v>
                </c:pt>
                <c:pt idx="1">
                  <c:v>-7.5112739571589628</c:v>
                </c:pt>
                <c:pt idx="2">
                  <c:v>-13.726042841037199</c:v>
                </c:pt>
                <c:pt idx="3">
                  <c:v>-18.010146561443065</c:v>
                </c:pt>
                <c:pt idx="4">
                  <c:v>-20.109921082299891</c:v>
                </c:pt>
                <c:pt idx="5">
                  <c:v>-27.691657271702368</c:v>
                </c:pt>
                <c:pt idx="6">
                  <c:v>-33.41319052987599</c:v>
                </c:pt>
                <c:pt idx="7">
                  <c:v>-40.29030439684329</c:v>
                </c:pt>
                <c:pt idx="8">
                  <c:v>-42.361894024802702</c:v>
                </c:pt>
                <c:pt idx="9">
                  <c:v>-45.603156708004512</c:v>
                </c:pt>
                <c:pt idx="10">
                  <c:v>-48.5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41396224"/>
        <c:axId val="135447296"/>
      </c:barChart>
      <c:dateAx>
        <c:axId val="14139622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 pitchFamily="34" charset="0"/>
                <a:ea typeface="Arial Narrow"/>
                <a:cs typeface="Arial Narrow"/>
              </a:defRPr>
            </a:pPr>
            <a:endParaRPr lang="it-IT"/>
          </a:p>
        </c:txPr>
        <c:crossAx val="135447296"/>
        <c:crosses val="autoZero"/>
        <c:auto val="0"/>
        <c:lblOffset val="100"/>
        <c:baseTimeUnit val="days"/>
      </c:dateAx>
      <c:valAx>
        <c:axId val="135447296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0">
            <a:noFill/>
          </a:ln>
        </c:spPr>
        <c:crossAx val="141396224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0.35712368512075593"/>
          <c:y val="9.2952191102694454E-2"/>
          <c:w val="0.20682962023112039"/>
          <c:h val="9.2043456593242298E-2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800">
                <a:solidFill>
                  <a:schemeClr val="bg2">
                    <a:lumMod val="25000"/>
                  </a:schemeClr>
                </a:solidFill>
                <a:latin typeface="Arial Narrow" pitchFamily="34" charset="0"/>
              </a:defRPr>
            </a:pPr>
            <a:r>
              <a:rPr lang="en-US" sz="800">
                <a:solidFill>
                  <a:schemeClr val="bg2">
                    <a:lumMod val="25000"/>
                  </a:schemeClr>
                </a:solidFill>
                <a:latin typeface="Arial Narrow" pitchFamily="34" charset="0"/>
              </a:rPr>
              <a:t>Basilicata</a:t>
            </a:r>
          </a:p>
        </c:rich>
      </c:tx>
      <c:layout>
        <c:manualLayout>
          <c:xMode val="edge"/>
          <c:yMode val="edge"/>
          <c:x val="0.20436811023622087"/>
          <c:y val="1.85185185185185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317804024497111E-2"/>
          <c:y val="0.11555263925342665"/>
          <c:w val="0.50047572178477651"/>
          <c:h val="0.83412620297462814"/>
        </c:manualLayout>
      </c:layout>
      <c:pieChart>
        <c:varyColors val="1"/>
        <c:ser>
          <c:idx val="0"/>
          <c:order val="0"/>
          <c:tx>
            <c:strRef>
              <c:f>'Fig. 14'!$A$10</c:f>
              <c:strCache>
                <c:ptCount val="1"/>
                <c:pt idx="0">
                  <c:v>Basilicata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9.1998250218722655E-2"/>
                  <c:y val="0.129262904636920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17624343832021"/>
                  <c:y val="-0.1346576990376202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058333333333334"/>
                  <c:y val="5.4237022455526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'Fig. 14'!$B$4:$D$4</c:f>
              <c:strCache>
                <c:ptCount val="3"/>
                <c:pt idx="0">
                  <c:v>Polizia stradale</c:v>
                </c:pt>
                <c:pt idx="1">
                  <c:v>Carabinieri</c:v>
                </c:pt>
                <c:pt idx="2">
                  <c:v>Polizia municipale</c:v>
                </c:pt>
              </c:strCache>
            </c:strRef>
          </c:cat>
          <c:val>
            <c:numRef>
              <c:f>'Fig. 14'!$B$10:$D$10</c:f>
              <c:numCache>
                <c:formatCode>General</c:formatCode>
                <c:ptCount val="3"/>
                <c:pt idx="0">
                  <c:v>19.420600858369099</c:v>
                </c:pt>
                <c:pt idx="1">
                  <c:v>34.871244635193136</c:v>
                </c:pt>
                <c:pt idx="2">
                  <c:v>45.708154506437772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800">
                <a:solidFill>
                  <a:schemeClr val="bg2">
                    <a:lumMod val="25000"/>
                  </a:schemeClr>
                </a:solidFill>
                <a:latin typeface="Arial Narrow" pitchFamily="34" charset="0"/>
              </a:defRPr>
            </a:pPr>
            <a:r>
              <a:rPr lang="en-US" sz="800">
                <a:solidFill>
                  <a:schemeClr val="bg2">
                    <a:lumMod val="25000"/>
                  </a:schemeClr>
                </a:solidFill>
                <a:latin typeface="Arial Narrow" pitchFamily="34" charset="0"/>
              </a:rPr>
              <a:t>Potenza</a:t>
            </a:r>
          </a:p>
        </c:rich>
      </c:tx>
      <c:layout>
        <c:manualLayout>
          <c:xMode val="edge"/>
          <c:yMode val="edge"/>
          <c:x val="0.26825699912510936"/>
          <c:y val="1.38888888888888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317804024497111E-2"/>
          <c:y val="0.11555263925342665"/>
          <c:w val="0.50047572178477651"/>
          <c:h val="0.83412620297462814"/>
        </c:manualLayout>
      </c:layout>
      <c:pieChart>
        <c:varyColors val="1"/>
        <c:ser>
          <c:idx val="0"/>
          <c:order val="0"/>
          <c:tx>
            <c:strRef>
              <c:f>'Fig. 14'!$A$8</c:f>
              <c:strCache>
                <c:ptCount val="1"/>
                <c:pt idx="0">
                  <c:v>Potenza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'Fig. 14'!$B$4:$D$4</c:f>
              <c:strCache>
                <c:ptCount val="3"/>
                <c:pt idx="0">
                  <c:v>Polizia stradale</c:v>
                </c:pt>
                <c:pt idx="1">
                  <c:v>Carabinieri</c:v>
                </c:pt>
                <c:pt idx="2">
                  <c:v>Polizia municipale</c:v>
                </c:pt>
              </c:strCache>
            </c:strRef>
          </c:cat>
          <c:val>
            <c:numRef>
              <c:f>'Fig. 14'!$B$8:$D$8</c:f>
              <c:numCache>
                <c:formatCode>General</c:formatCode>
                <c:ptCount val="3"/>
                <c:pt idx="0">
                  <c:v>20.872865275142317</c:v>
                </c:pt>
                <c:pt idx="1">
                  <c:v>42.314990512333964</c:v>
                </c:pt>
                <c:pt idx="2">
                  <c:v>36.812144212523719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800">
                <a:solidFill>
                  <a:schemeClr val="bg2">
                    <a:lumMod val="25000"/>
                  </a:schemeClr>
                </a:solidFill>
                <a:latin typeface="Arial Narrow" pitchFamily="34" charset="0"/>
              </a:defRPr>
            </a:pPr>
            <a:r>
              <a:rPr lang="en-US" sz="800">
                <a:solidFill>
                  <a:schemeClr val="bg2">
                    <a:lumMod val="25000"/>
                  </a:schemeClr>
                </a:solidFill>
                <a:latin typeface="Arial Narrow" pitchFamily="34" charset="0"/>
              </a:rPr>
              <a:t>Matera</a:t>
            </a:r>
          </a:p>
        </c:rich>
      </c:tx>
      <c:layout>
        <c:manualLayout>
          <c:xMode val="edge"/>
          <c:yMode val="edge"/>
          <c:x val="0.24603477690288714"/>
          <c:y val="1.38888888888888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317804024497111E-2"/>
          <c:y val="0.11555263925342665"/>
          <c:w val="0.50047572178477651"/>
          <c:h val="0.83412620297462814"/>
        </c:manualLayout>
      </c:layout>
      <c:pieChart>
        <c:varyColors val="1"/>
        <c:ser>
          <c:idx val="0"/>
          <c:order val="0"/>
          <c:tx>
            <c:strRef>
              <c:f>'Fig. 14'!$A$9</c:f>
              <c:strCache>
                <c:ptCount val="1"/>
                <c:pt idx="0">
                  <c:v>Matera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9.5950349956255468E-2"/>
                  <c:y val="0.1515999562554680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4945122484689413"/>
                  <c:y val="-5.72670603674540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2459722222222222"/>
                  <c:y val="-2.0673665791776027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  <a:latin typeface="Arial Narrow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'Fig. 14'!$B$4:$D$4</c:f>
              <c:strCache>
                <c:ptCount val="3"/>
                <c:pt idx="0">
                  <c:v>Polizia stradale</c:v>
                </c:pt>
                <c:pt idx="1">
                  <c:v>Carabinieri</c:v>
                </c:pt>
                <c:pt idx="2">
                  <c:v>Polizia municipale</c:v>
                </c:pt>
              </c:strCache>
            </c:strRef>
          </c:cat>
          <c:val>
            <c:numRef>
              <c:f>'Fig. 14'!$B$9:$D$9</c:f>
              <c:numCache>
                <c:formatCode>General</c:formatCode>
                <c:ptCount val="3"/>
                <c:pt idx="0">
                  <c:v>17.530864197530864</c:v>
                </c:pt>
                <c:pt idx="1">
                  <c:v>25.185185185185183</c:v>
                </c:pt>
                <c:pt idx="2">
                  <c:v>57.283950617283949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19072615923014E-2"/>
          <c:y val="9.7696850393701185E-2"/>
          <c:w val="0.89483223972003456"/>
          <c:h val="0.809471420239137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2'!$B$4</c:f>
              <c:strCache>
                <c:ptCount val="1"/>
                <c:pt idx="0">
                  <c:v>Strade urbane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2'!$A$4,'Fig. 2'!$A$8,'Fig. 2'!$A$12)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2'!$C$4,'Fig. 2'!$C$8,'Fig. 2'!$C$12)</c:f>
              <c:numCache>
                <c:formatCode>0.0</c:formatCode>
                <c:ptCount val="3"/>
                <c:pt idx="0">
                  <c:v>1.2797074954296161</c:v>
                </c:pt>
                <c:pt idx="1">
                  <c:v>1.079136690647482</c:v>
                </c:pt>
                <c:pt idx="2">
                  <c:v>1.486988847583643</c:v>
                </c:pt>
              </c:numCache>
            </c:numRef>
          </c:val>
        </c:ser>
        <c:ser>
          <c:idx val="1"/>
          <c:order val="1"/>
          <c:tx>
            <c:strRef>
              <c:f>'Fig. 2'!$B$5</c:f>
              <c:strCache>
                <c:ptCount val="1"/>
                <c:pt idx="0">
                  <c:v>Autostrade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2"/>
              <c:delete val="1"/>
            </c:dLbl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2'!$A$4,'Fig. 2'!$A$8,'Fig. 2'!$A$12)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2'!$C$5,'Fig. 2'!$C$9,'Fig. 2'!$C$13)</c:f>
              <c:numCache>
                <c:formatCode>0.0</c:formatCode>
                <c:ptCount val="3"/>
                <c:pt idx="0">
                  <c:v>17.021276595744681</c:v>
                </c:pt>
                <c:pt idx="1">
                  <c:v>17.021276595744681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'Fig. 2'!$B$10</c:f>
              <c:strCache>
                <c:ptCount val="1"/>
                <c:pt idx="0">
                  <c:v>Altre strade (c)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2'!$A$4,'Fig. 2'!$A$8,'Fig. 2'!$A$12)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2'!$C$6,'Fig. 2'!$C$10,'Fig. 2'!$C$14)</c:f>
              <c:numCache>
                <c:formatCode>0.0</c:formatCode>
                <c:ptCount val="3"/>
                <c:pt idx="0">
                  <c:v>10.059171597633137</c:v>
                </c:pt>
                <c:pt idx="1">
                  <c:v>10.891089108910892</c:v>
                </c:pt>
                <c:pt idx="2">
                  <c:v>8.8235294117647065</c:v>
                </c:pt>
              </c:numCache>
            </c:numRef>
          </c:val>
        </c:ser>
        <c:ser>
          <c:idx val="3"/>
          <c:order val="3"/>
          <c:tx>
            <c:strRef>
              <c:f>'Fig. 2'!$B$15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2'!$A$4,'Fig. 2'!$A$8,'Fig. 2'!$A$12)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2'!$C$7,'Fig. 2'!$C$11,'Fig. 2'!$C$15)</c:f>
              <c:numCache>
                <c:formatCode>0.0</c:formatCode>
                <c:ptCount val="3"/>
                <c:pt idx="0">
                  <c:v>5.2575107296137338</c:v>
                </c:pt>
                <c:pt idx="1">
                  <c:v>6.2618595825426944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5496448"/>
        <c:axId val="135497984"/>
      </c:barChart>
      <c:catAx>
        <c:axId val="13549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5497984"/>
        <c:crosses val="autoZero"/>
        <c:auto val="1"/>
        <c:lblAlgn val="ctr"/>
        <c:lblOffset val="100"/>
        <c:noMultiLvlLbl val="0"/>
      </c:catAx>
      <c:valAx>
        <c:axId val="13549798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5496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2115996256899323"/>
          <c:y val="4.2693636902425315E-3"/>
          <c:w val="0.77624868766404542"/>
          <c:h val="7.5609507144940233E-2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19072615923014E-2"/>
          <c:y val="9.7696850393701143E-2"/>
          <c:w val="0.89483223972003456"/>
          <c:h val="0.809471420239137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3'!$B$4</c:f>
              <c:strCache>
                <c:ptCount val="1"/>
                <c:pt idx="0">
                  <c:v>Strade urbane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3'!$A$4,'Fig. 3'!$A$8,'Fig. 3'!$A$12)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3'!$C$4,'Fig. 3'!$C$8,'Fig. 3'!$C$12)</c:f>
              <c:numCache>
                <c:formatCode>0.0</c:formatCode>
                <c:ptCount val="3"/>
                <c:pt idx="0">
                  <c:v>146.69</c:v>
                </c:pt>
                <c:pt idx="1">
                  <c:v>147.19999999999999</c:v>
                </c:pt>
                <c:pt idx="2">
                  <c:v>146.36000000000001</c:v>
                </c:pt>
              </c:numCache>
            </c:numRef>
          </c:val>
        </c:ser>
        <c:ser>
          <c:idx val="1"/>
          <c:order val="1"/>
          <c:tx>
            <c:strRef>
              <c:f>'Fig. 3'!$B$5</c:f>
              <c:strCache>
                <c:ptCount val="1"/>
                <c:pt idx="0">
                  <c:v>Autostrade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2"/>
              <c:delete val="1"/>
            </c:dLbl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3'!$A$4,'Fig. 3'!$A$8,'Fig. 3'!$A$12)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3'!$C$5,'Fig. 3'!$C$9,'Fig. 3'!$C$13)</c:f>
              <c:numCache>
                <c:formatCode>0.0</c:formatCode>
                <c:ptCount val="3"/>
                <c:pt idx="0">
                  <c:v>176.12</c:v>
                </c:pt>
                <c:pt idx="1">
                  <c:v>176.12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'Fig. 3'!$B$10</c:f>
              <c:strCache>
                <c:ptCount val="1"/>
                <c:pt idx="0">
                  <c:v>Altre strade (c)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3'!$A$4,'Fig. 3'!$A$8,'Fig. 3'!$A$12)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3'!$C$6,'Fig. 3'!$C$10,'Fig. 3'!$C$14)</c:f>
              <c:numCache>
                <c:formatCode>0.0</c:formatCode>
                <c:ptCount val="3"/>
                <c:pt idx="0">
                  <c:v>172.67</c:v>
                </c:pt>
                <c:pt idx="1">
                  <c:v>161.72</c:v>
                </c:pt>
                <c:pt idx="2">
                  <c:v>180.81</c:v>
                </c:pt>
              </c:numCache>
            </c:numRef>
          </c:val>
        </c:ser>
        <c:ser>
          <c:idx val="3"/>
          <c:order val="3"/>
          <c:tx>
            <c:strRef>
              <c:f>'Fig. 3'!$B$15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3'!$A$4,'Fig. 3'!$A$8,'Fig. 3'!$A$12)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3'!$C$7,'Fig. 3'!$C$11,'Fig. 3'!$C$15)</c:f>
              <c:numCache>
                <c:formatCode>0.0</c:formatCode>
                <c:ptCount val="3"/>
                <c:pt idx="0">
                  <c:v>157.41</c:v>
                </c:pt>
                <c:pt idx="1">
                  <c:v>156.47999999999999</c:v>
                </c:pt>
                <c:pt idx="2">
                  <c:v>158.16999999999999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5772416"/>
        <c:axId val="135811072"/>
      </c:barChart>
      <c:catAx>
        <c:axId val="13577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5811072"/>
        <c:crosses val="autoZero"/>
        <c:auto val="1"/>
        <c:lblAlgn val="ctr"/>
        <c:lblOffset val="100"/>
        <c:noMultiLvlLbl val="0"/>
      </c:catAx>
      <c:valAx>
        <c:axId val="13581107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5772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041797900262526"/>
          <c:y val="3.1639690871974498E-2"/>
          <c:w val="0.77624868766404498"/>
          <c:h val="7.5609507144940233E-2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800" b="1">
              <a:latin typeface="Arial Narrow" pitchFamily="34" charset="0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'Fig. 4'!$C$4</c:f>
              <c:strCache>
                <c:ptCount val="1"/>
                <c:pt idx="0">
                  <c:v>Incidenti</c:v>
                </c:pt>
              </c:strCache>
            </c:strRef>
          </c:tx>
          <c:marker>
            <c:symbol val="none"/>
          </c:marker>
          <c:cat>
            <c:multiLvlStrRef>
              <c:f>[1]Foglio1!$E$1:$P$2</c:f>
              <c:multiLvlStrCache>
                <c:ptCount val="12"/>
                <c:lvl/>
                <c:lvl>
                  <c:pt idx="0">
                    <c:v>gennaio</c:v>
                  </c:pt>
                  <c:pt idx="1">
                    <c:v>febbraio</c:v>
                  </c:pt>
                  <c:pt idx="2">
                    <c:v>marzo</c:v>
                  </c:pt>
                  <c:pt idx="3">
                    <c:v>aprile</c:v>
                  </c:pt>
                  <c:pt idx="4">
                    <c:v>maggio</c:v>
                  </c:pt>
                  <c:pt idx="5">
                    <c:v>giugno</c:v>
                  </c:pt>
                  <c:pt idx="6">
                    <c:v>luglio</c:v>
                  </c:pt>
                  <c:pt idx="7">
                    <c:v>agosto</c:v>
                  </c:pt>
                  <c:pt idx="8">
                    <c:v>settembre</c:v>
                  </c:pt>
                  <c:pt idx="9">
                    <c:v>ottobre</c:v>
                  </c:pt>
                  <c:pt idx="10">
                    <c:v>novembre</c:v>
                  </c:pt>
                  <c:pt idx="11">
                    <c:v>dicembre</c:v>
                  </c:pt>
                </c:lvl>
              </c:multiLvlStrCache>
            </c:multiLvlStrRef>
          </c:cat>
          <c:val>
            <c:numRef>
              <c:f>'Fig. 4'!$E$4:$P$4</c:f>
              <c:numCache>
                <c:formatCode>General</c:formatCode>
                <c:ptCount val="11"/>
                <c:pt idx="0">
                  <c:v>87</c:v>
                </c:pt>
                <c:pt idx="1">
                  <c:v>61</c:v>
                </c:pt>
                <c:pt idx="2">
                  <c:v>61</c:v>
                </c:pt>
                <c:pt idx="3">
                  <c:v>71</c:v>
                </c:pt>
                <c:pt idx="4">
                  <c:v>93</c:v>
                </c:pt>
                <c:pt idx="5">
                  <c:v>95</c:v>
                </c:pt>
                <c:pt idx="6">
                  <c:v>89</c:v>
                </c:pt>
                <c:pt idx="7">
                  <c:v>84</c:v>
                </c:pt>
                <c:pt idx="8">
                  <c:v>65</c:v>
                </c:pt>
                <c:pt idx="9">
                  <c:v>78</c:v>
                </c:pt>
                <c:pt idx="10">
                  <c:v>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827840"/>
        <c:axId val="135829376"/>
      </c:radarChart>
      <c:catAx>
        <c:axId val="1358278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 pitchFamily="34" charset="0"/>
                <a:ea typeface="Calibri"/>
                <a:cs typeface="Calibri"/>
              </a:defRPr>
            </a:pPr>
            <a:endParaRPr lang="it-IT"/>
          </a:p>
        </c:txPr>
        <c:crossAx val="135829376"/>
        <c:crosses val="autoZero"/>
        <c:auto val="0"/>
        <c:lblAlgn val="ctr"/>
        <c:lblOffset val="100"/>
        <c:noMultiLvlLbl val="0"/>
      </c:catAx>
      <c:valAx>
        <c:axId val="13582937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one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358278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 sz="800"/>
              <a:t>Incidenti mortali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'Fig. 4'!$C$5</c:f>
              <c:strCache>
                <c:ptCount val="1"/>
                <c:pt idx="0">
                  <c:v>Incidenti mortali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'Fig. 4'!$E$1:$P$1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dicembre</c:v>
                </c:pt>
              </c:strCache>
            </c:strRef>
          </c:cat>
          <c:val>
            <c:numRef>
              <c:f>'Fig. 4'!$E$5:$P$5</c:f>
              <c:numCache>
                <c:formatCode>General</c:formatCode>
                <c:ptCount val="11"/>
                <c:pt idx="0">
                  <c:v>4</c:v>
                </c:pt>
                <c:pt idx="1">
                  <c:v>3</c:v>
                </c:pt>
                <c:pt idx="2">
                  <c:v>1</c:v>
                </c:pt>
                <c:pt idx="3">
                  <c:v>5</c:v>
                </c:pt>
                <c:pt idx="4">
                  <c:v>5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922432"/>
        <c:axId val="135924352"/>
      </c:radarChart>
      <c:catAx>
        <c:axId val="1359224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 pitchFamily="34" charset="0"/>
                <a:ea typeface="Calibri"/>
                <a:cs typeface="Calibri"/>
              </a:defRPr>
            </a:pPr>
            <a:endParaRPr lang="it-IT"/>
          </a:p>
        </c:txPr>
        <c:crossAx val="135924352"/>
        <c:crosses val="autoZero"/>
        <c:auto val="0"/>
        <c:lblAlgn val="ctr"/>
        <c:lblOffset val="100"/>
        <c:noMultiLvlLbl val="0"/>
      </c:catAx>
      <c:valAx>
        <c:axId val="13592435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one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359224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'Fig. 5'!$D$29</c:f>
              <c:strCache>
                <c:ptCount val="1"/>
                <c:pt idx="0">
                  <c:v>Indice di mortalità (a)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'Fig. 5'!$C$30:$C$53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'Fig. 5'!$D$30:$D$53</c:f>
              <c:numCache>
                <c:formatCode>_-* #,##0.0_-;\-* #,##0.0_-;_-* "-"?_-;_-@_-</c:formatCode>
                <c:ptCount val="24"/>
                <c:pt idx="0">
                  <c:v>12.5</c:v>
                </c:pt>
                <c:pt idx="1">
                  <c:v>0</c:v>
                </c:pt>
                <c:pt idx="2">
                  <c:v>25</c:v>
                </c:pt>
                <c:pt idx="3">
                  <c:v>0</c:v>
                </c:pt>
                <c:pt idx="4">
                  <c:v>50</c:v>
                </c:pt>
                <c:pt idx="5">
                  <c:v>6.666666666666667</c:v>
                </c:pt>
                <c:pt idx="6">
                  <c:v>0</c:v>
                </c:pt>
                <c:pt idx="7">
                  <c:v>3.5714285714285712</c:v>
                </c:pt>
                <c:pt idx="8">
                  <c:v>1.5384615384615385</c:v>
                </c:pt>
                <c:pt idx="9">
                  <c:v>5.3571428571428568</c:v>
                </c:pt>
                <c:pt idx="10">
                  <c:v>1.9607843137254901</c:v>
                </c:pt>
                <c:pt idx="11">
                  <c:v>6.25</c:v>
                </c:pt>
                <c:pt idx="12">
                  <c:v>4.10958904109589</c:v>
                </c:pt>
                <c:pt idx="13">
                  <c:v>4.0540540540540544</c:v>
                </c:pt>
                <c:pt idx="14">
                  <c:v>4.5454545454545459</c:v>
                </c:pt>
                <c:pt idx="15">
                  <c:v>2.8571428571428572</c:v>
                </c:pt>
                <c:pt idx="16">
                  <c:v>1.7543859649122806</c:v>
                </c:pt>
                <c:pt idx="17">
                  <c:v>3.7735849056603774</c:v>
                </c:pt>
                <c:pt idx="18">
                  <c:v>8.4507042253521121</c:v>
                </c:pt>
                <c:pt idx="19">
                  <c:v>3.225806451612903</c:v>
                </c:pt>
                <c:pt idx="20">
                  <c:v>8.8888888888888893</c:v>
                </c:pt>
                <c:pt idx="21">
                  <c:v>8.3333333333333321</c:v>
                </c:pt>
                <c:pt idx="22">
                  <c:v>0</c:v>
                </c:pt>
                <c:pt idx="23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981696"/>
        <c:axId val="136078080"/>
      </c:radarChart>
      <c:catAx>
        <c:axId val="13598169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6078080"/>
        <c:crosses val="autoZero"/>
        <c:auto val="1"/>
        <c:lblAlgn val="ctr"/>
        <c:lblOffset val="100"/>
        <c:noMultiLvlLbl val="0"/>
      </c:catAx>
      <c:valAx>
        <c:axId val="136078080"/>
        <c:scaling>
          <c:orientation val="minMax"/>
        </c:scaling>
        <c:delete val="0"/>
        <c:axPos val="l"/>
        <c:majorGridlines/>
        <c:numFmt formatCode="_-* #,##0.0_-;\-* #,##0.0_-;_-* &quot;-&quot;?_-;_-@_-" sourceLinked="1"/>
        <c:majorTickMark val="cross"/>
        <c:minorTickMark val="none"/>
        <c:tickLblPos val="none"/>
        <c:crossAx val="1359816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'Fig. 5'!$E$29</c:f>
              <c:strCache>
                <c:ptCount val="1"/>
                <c:pt idx="0">
                  <c:v>Indice di lesività (b)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'Fig. 5'!$E$30:$E$53</c:f>
              <c:numCache>
                <c:formatCode>_-* #,##0.0_-;\-* #,##0.0_-;_-* "-"?_-;_-@_-</c:formatCode>
                <c:ptCount val="24"/>
                <c:pt idx="0">
                  <c:v>250</c:v>
                </c:pt>
                <c:pt idx="1">
                  <c:v>185.71428571428572</c:v>
                </c:pt>
                <c:pt idx="2">
                  <c:v>133.33333333333331</c:v>
                </c:pt>
                <c:pt idx="3">
                  <c:v>125</c:v>
                </c:pt>
                <c:pt idx="4">
                  <c:v>325</c:v>
                </c:pt>
                <c:pt idx="5">
                  <c:v>180</c:v>
                </c:pt>
                <c:pt idx="6">
                  <c:v>180</c:v>
                </c:pt>
                <c:pt idx="7">
                  <c:v>160.71428571428572</c:v>
                </c:pt>
                <c:pt idx="8">
                  <c:v>170.76923076923077</c:v>
                </c:pt>
                <c:pt idx="9">
                  <c:v>196.42857142857142</c:v>
                </c:pt>
                <c:pt idx="10">
                  <c:v>158.8235294117647</c:v>
                </c:pt>
                <c:pt idx="11">
                  <c:v>129.6875</c:v>
                </c:pt>
                <c:pt idx="12">
                  <c:v>176.7123287671233</c:v>
                </c:pt>
                <c:pt idx="13">
                  <c:v>181.08108108108107</c:v>
                </c:pt>
                <c:pt idx="14">
                  <c:v>161.36363636363635</c:v>
                </c:pt>
                <c:pt idx="15">
                  <c:v>185.71428571428572</c:v>
                </c:pt>
                <c:pt idx="16">
                  <c:v>175.43859649122805</c:v>
                </c:pt>
                <c:pt idx="17">
                  <c:v>181.13207547169813</c:v>
                </c:pt>
                <c:pt idx="18">
                  <c:v>173.2394366197183</c:v>
                </c:pt>
                <c:pt idx="19">
                  <c:v>159.67741935483869</c:v>
                </c:pt>
                <c:pt idx="20">
                  <c:v>177.77777777777777</c:v>
                </c:pt>
                <c:pt idx="21">
                  <c:v>177.77777777777777</c:v>
                </c:pt>
                <c:pt idx="22">
                  <c:v>147.82608695652172</c:v>
                </c:pt>
                <c:pt idx="23">
                  <c:v>193.75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098176"/>
        <c:axId val="136099712"/>
      </c:radarChart>
      <c:catAx>
        <c:axId val="1360981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6099712"/>
        <c:crosses val="autoZero"/>
        <c:auto val="1"/>
        <c:lblAlgn val="ctr"/>
        <c:lblOffset val="100"/>
        <c:noMultiLvlLbl val="0"/>
      </c:catAx>
      <c:valAx>
        <c:axId val="136099712"/>
        <c:scaling>
          <c:orientation val="minMax"/>
        </c:scaling>
        <c:delete val="0"/>
        <c:axPos val="l"/>
        <c:majorGridlines/>
        <c:numFmt formatCode="_-* #,##0.0_-;\-* #,##0.0_-;_-* &quot;-&quot;?_-;_-@_-" sourceLinked="1"/>
        <c:majorTickMark val="cross"/>
        <c:minorTickMark val="none"/>
        <c:tickLblPos val="none"/>
        <c:crossAx val="1360981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>
                <a:solidFill>
                  <a:schemeClr val="bg1">
                    <a:lumMod val="50000"/>
                  </a:schemeClr>
                </a:solidFill>
                <a:latin typeface="Arial Narrow" pitchFamily="34" charset="0"/>
              </a:defRPr>
            </a:pPr>
            <a:r>
              <a:rPr lang="en-US" sz="800" b="1">
                <a:solidFill>
                  <a:schemeClr val="bg1">
                    <a:lumMod val="50000"/>
                  </a:schemeClr>
                </a:solidFill>
                <a:latin typeface="Arial Narrow" pitchFamily="34" charset="0"/>
              </a:rPr>
              <a:t>Indice di mortalità (a)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'Pr. 9'!$I$2</c:f>
              <c:strCache>
                <c:ptCount val="1"/>
                <c:pt idx="0">
                  <c:v>Indice di mortalità (a)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'Pr. 9'!$E$3:$E$9</c:f>
              <c:strCache>
                <c:ptCount val="7"/>
                <c:pt idx="0">
                  <c:v>Lunedì</c:v>
                </c:pt>
                <c:pt idx="1">
                  <c:v>Martedì</c:v>
                </c:pt>
                <c:pt idx="2">
                  <c:v>Mercoledì</c:v>
                </c:pt>
                <c:pt idx="3">
                  <c:v>Giovedì</c:v>
                </c:pt>
                <c:pt idx="4">
                  <c:v>Venerdì</c:v>
                </c:pt>
                <c:pt idx="5">
                  <c:v>Sabato</c:v>
                </c:pt>
                <c:pt idx="6">
                  <c:v>Domenica</c:v>
                </c:pt>
              </c:strCache>
            </c:strRef>
          </c:cat>
          <c:val>
            <c:numRef>
              <c:f>'Pr. 9'!$I$3:$I$9</c:f>
              <c:numCache>
                <c:formatCode>0.0</c:formatCode>
                <c:ptCount val="7"/>
                <c:pt idx="0">
                  <c:v>7.291666666666667</c:v>
                </c:pt>
                <c:pt idx="1">
                  <c:v>4.7945205479452051</c:v>
                </c:pt>
                <c:pt idx="2">
                  <c:v>4.8</c:v>
                </c:pt>
                <c:pt idx="3">
                  <c:v>4.4117647058823533</c:v>
                </c:pt>
                <c:pt idx="4">
                  <c:v>7.2580645161290329</c:v>
                </c:pt>
                <c:pt idx="5">
                  <c:v>3.0487804878048781</c:v>
                </c:pt>
                <c:pt idx="6">
                  <c:v>6.3829787234042552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107136"/>
        <c:axId val="136109056"/>
      </c:radarChart>
      <c:catAx>
        <c:axId val="13610713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6109056"/>
        <c:crosses val="autoZero"/>
        <c:auto val="1"/>
        <c:lblAlgn val="ctr"/>
        <c:lblOffset val="100"/>
        <c:noMultiLvlLbl val="0"/>
      </c:catAx>
      <c:valAx>
        <c:axId val="136109056"/>
        <c:scaling>
          <c:orientation val="minMax"/>
        </c:scaling>
        <c:delete val="0"/>
        <c:axPos val="l"/>
        <c:majorGridlines/>
        <c:numFmt formatCode="0.0" sourceLinked="1"/>
        <c:majorTickMark val="cross"/>
        <c:minorTickMark val="none"/>
        <c:tickLblPos val="none"/>
        <c:crossAx val="1361071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2</xdr:row>
      <xdr:rowOff>19050</xdr:rowOff>
    </xdr:from>
    <xdr:to>
      <xdr:col>16</xdr:col>
      <xdr:colOff>180975</xdr:colOff>
      <xdr:row>20</xdr:row>
      <xdr:rowOff>38100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247650</xdr:colOff>
      <xdr:row>3</xdr:row>
      <xdr:rowOff>38101</xdr:rowOff>
    </xdr:from>
    <xdr:to>
      <xdr:col>17</xdr:col>
      <xdr:colOff>552450</xdr:colOff>
      <xdr:row>15</xdr:row>
      <xdr:rowOff>180975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247650</xdr:colOff>
      <xdr:row>3</xdr:row>
      <xdr:rowOff>38101</xdr:rowOff>
    </xdr:from>
    <xdr:to>
      <xdr:col>17</xdr:col>
      <xdr:colOff>552450</xdr:colOff>
      <xdr:row>17</xdr:row>
      <xdr:rowOff>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9526</xdr:colOff>
      <xdr:row>3</xdr:row>
      <xdr:rowOff>19051</xdr:rowOff>
    </xdr:from>
    <xdr:to>
      <xdr:col>15</xdr:col>
      <xdr:colOff>390525</xdr:colOff>
      <xdr:row>13</xdr:row>
      <xdr:rowOff>9525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</xdr:colOff>
      <xdr:row>14</xdr:row>
      <xdr:rowOff>142876</xdr:rowOff>
    </xdr:from>
    <xdr:to>
      <xdr:col>15</xdr:col>
      <xdr:colOff>361950</xdr:colOff>
      <xdr:row>24</xdr:row>
      <xdr:rowOff>180976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628649</xdr:colOff>
      <xdr:row>7</xdr:row>
      <xdr:rowOff>100011</xdr:rowOff>
    </xdr:from>
    <xdr:to>
      <xdr:col>16</xdr:col>
      <xdr:colOff>533399</xdr:colOff>
      <xdr:row>21</xdr:row>
      <xdr:rowOff>38100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628649</xdr:colOff>
      <xdr:row>7</xdr:row>
      <xdr:rowOff>100011</xdr:rowOff>
    </xdr:from>
    <xdr:to>
      <xdr:col>16</xdr:col>
      <xdr:colOff>428625</xdr:colOff>
      <xdr:row>20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14</xdr:col>
      <xdr:colOff>304800</xdr:colOff>
      <xdr:row>20</xdr:row>
      <xdr:rowOff>76200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266700</xdr:colOff>
      <xdr:row>5</xdr:row>
      <xdr:rowOff>123825</xdr:rowOff>
    </xdr:from>
    <xdr:to>
      <xdr:col>18</xdr:col>
      <xdr:colOff>571500</xdr:colOff>
      <xdr:row>20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514350</xdr:colOff>
      <xdr:row>5</xdr:row>
      <xdr:rowOff>133350</xdr:rowOff>
    </xdr:from>
    <xdr:to>
      <xdr:col>23</xdr:col>
      <xdr:colOff>209550</xdr:colOff>
      <xdr:row>20</xdr:row>
      <xdr:rowOff>19050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18</xdr:row>
      <xdr:rowOff>47626</xdr:rowOff>
    </xdr:from>
    <xdr:to>
      <xdr:col>12</xdr:col>
      <xdr:colOff>600075</xdr:colOff>
      <xdr:row>31</xdr:row>
      <xdr:rowOff>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1</xdr:row>
      <xdr:rowOff>95250</xdr:rowOff>
    </xdr:from>
    <xdr:to>
      <xdr:col>11</xdr:col>
      <xdr:colOff>571499</xdr:colOff>
      <xdr:row>13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2</xdr:row>
      <xdr:rowOff>161925</xdr:rowOff>
    </xdr:from>
    <xdr:to>
      <xdr:col>11</xdr:col>
      <xdr:colOff>590550</xdr:colOff>
      <xdr:row>15</xdr:row>
      <xdr:rowOff>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11</xdr:row>
      <xdr:rowOff>114300</xdr:rowOff>
    </xdr:from>
    <xdr:to>
      <xdr:col>10</xdr:col>
      <xdr:colOff>190501</xdr:colOff>
      <xdr:row>22</xdr:row>
      <xdr:rowOff>47625</xdr:rowOff>
    </xdr:to>
    <xdr:graphicFrame macro="">
      <xdr:nvGraphicFramePr>
        <xdr:cNvPr id="4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</xdr:colOff>
      <xdr:row>11</xdr:row>
      <xdr:rowOff>47625</xdr:rowOff>
    </xdr:from>
    <xdr:to>
      <xdr:col>17</xdr:col>
      <xdr:colOff>123825</xdr:colOff>
      <xdr:row>22</xdr:row>
      <xdr:rowOff>76200</xdr:rowOff>
    </xdr:to>
    <xdr:graphicFrame macro="">
      <xdr:nvGraphicFramePr>
        <xdr:cNvPr id="5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24</xdr:row>
      <xdr:rowOff>66676</xdr:rowOff>
    </xdr:from>
    <xdr:to>
      <xdr:col>12</xdr:col>
      <xdr:colOff>257175</xdr:colOff>
      <xdr:row>34</xdr:row>
      <xdr:rowOff>9526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533399</xdr:colOff>
      <xdr:row>34</xdr:row>
      <xdr:rowOff>142876</xdr:rowOff>
    </xdr:from>
    <xdr:to>
      <xdr:col>12</xdr:col>
      <xdr:colOff>200024</xdr:colOff>
      <xdr:row>46</xdr:row>
      <xdr:rowOff>104776</xdr:rowOff>
    </xdr:to>
    <xdr:graphicFrame macro="">
      <xdr:nvGraphicFramePr>
        <xdr:cNvPr id="8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4</xdr:row>
      <xdr:rowOff>180975</xdr:rowOff>
    </xdr:from>
    <xdr:to>
      <xdr:col>5</xdr:col>
      <xdr:colOff>152400</xdr:colOff>
      <xdr:row>16</xdr:row>
      <xdr:rowOff>19050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209550</xdr:colOff>
      <xdr:row>5</xdr:row>
      <xdr:rowOff>9525</xdr:rowOff>
    </xdr:from>
    <xdr:to>
      <xdr:col>9</xdr:col>
      <xdr:colOff>323850</xdr:colOff>
      <xdr:row>16</xdr:row>
      <xdr:rowOff>57150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5</xdr:row>
      <xdr:rowOff>95250</xdr:rowOff>
    </xdr:from>
    <xdr:to>
      <xdr:col>8</xdr:col>
      <xdr:colOff>228600</xdr:colOff>
      <xdr:row>15</xdr:row>
      <xdr:rowOff>180975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276225</xdr:colOff>
      <xdr:row>5</xdr:row>
      <xdr:rowOff>76200</xdr:rowOff>
    </xdr:from>
    <xdr:to>
      <xdr:col>12</xdr:col>
      <xdr:colOff>457200</xdr:colOff>
      <xdr:row>15</xdr:row>
      <xdr:rowOff>142875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600075</xdr:colOff>
      <xdr:row>6</xdr:row>
      <xdr:rowOff>9526</xdr:rowOff>
    </xdr:from>
    <xdr:to>
      <xdr:col>19</xdr:col>
      <xdr:colOff>485775</xdr:colOff>
      <xdr:row>19</xdr:row>
      <xdr:rowOff>28575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i%20Utente\cariello\Microsoft\Excel\Focus_incstrad_basilicata\focusincstrad\prospetti\fig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>
        <row r="1">
          <cell r="E1" t="str">
            <v>gennaio</v>
          </cell>
          <cell r="F1" t="str">
            <v>febbraio</v>
          </cell>
          <cell r="G1" t="str">
            <v>marzo</v>
          </cell>
          <cell r="H1" t="str">
            <v>aprile</v>
          </cell>
          <cell r="I1" t="str">
            <v>maggio</v>
          </cell>
          <cell r="J1" t="str">
            <v>giugno</v>
          </cell>
          <cell r="K1" t="str">
            <v>luglio</v>
          </cell>
          <cell r="L1" t="str">
            <v>agosto</v>
          </cell>
          <cell r="M1" t="str">
            <v>settembre</v>
          </cell>
          <cell r="N1" t="str">
            <v>ottobre</v>
          </cell>
          <cell r="O1" t="str">
            <v>novembre</v>
          </cell>
          <cell r="P1" t="str">
            <v>dicembre</v>
          </cell>
        </row>
        <row r="2"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9"/>
  <sheetViews>
    <sheetView workbookViewId="0">
      <selection activeCell="C13" sqref="C13"/>
    </sheetView>
  </sheetViews>
  <sheetFormatPr defaultRowHeight="15" x14ac:dyDescent="0.25"/>
  <sheetData>
    <row r="2" spans="2:11" x14ac:dyDescent="0.25">
      <c r="B2" s="355" t="s">
        <v>232</v>
      </c>
      <c r="C2" s="355"/>
      <c r="D2" s="355"/>
      <c r="E2" s="355"/>
      <c r="F2" s="355"/>
      <c r="G2" s="355"/>
      <c r="H2" s="355"/>
      <c r="I2" s="355"/>
    </row>
    <row r="3" spans="2:11" x14ac:dyDescent="0.25">
      <c r="B3" s="356" t="s">
        <v>255</v>
      </c>
      <c r="C3" s="356"/>
      <c r="D3" s="356"/>
      <c r="E3" s="356"/>
      <c r="F3" s="356"/>
      <c r="G3" s="356"/>
      <c r="H3" s="356"/>
      <c r="I3" s="356"/>
    </row>
    <row r="4" spans="2:11" ht="15" customHeight="1" x14ac:dyDescent="0.25">
      <c r="B4" s="353" t="s">
        <v>95</v>
      </c>
      <c r="C4" s="354">
        <v>2012</v>
      </c>
      <c r="D4" s="354"/>
      <c r="E4" s="354"/>
      <c r="F4" s="354">
        <v>2011</v>
      </c>
      <c r="G4" s="354"/>
      <c r="H4" s="354"/>
      <c r="I4" s="354" t="s">
        <v>253</v>
      </c>
      <c r="J4" s="354"/>
      <c r="K4" s="354"/>
    </row>
    <row r="5" spans="2:11" x14ac:dyDescent="0.25">
      <c r="B5" s="353"/>
      <c r="C5" s="102" t="s">
        <v>19</v>
      </c>
      <c r="D5" s="102" t="s">
        <v>41</v>
      </c>
      <c r="E5" s="102" t="s">
        <v>42</v>
      </c>
      <c r="F5" s="102" t="s">
        <v>19</v>
      </c>
      <c r="G5" s="102" t="s">
        <v>41</v>
      </c>
      <c r="H5" s="102" t="s">
        <v>42</v>
      </c>
      <c r="I5" s="102" t="s">
        <v>19</v>
      </c>
      <c r="J5" s="102" t="s">
        <v>41</v>
      </c>
      <c r="K5" s="102" t="s">
        <v>42</v>
      </c>
    </row>
    <row r="6" spans="2:11" x14ac:dyDescent="0.25">
      <c r="B6" s="103" t="s">
        <v>17</v>
      </c>
      <c r="C6" s="104">
        <v>527</v>
      </c>
      <c r="D6" s="104">
        <v>33</v>
      </c>
      <c r="E6" s="104">
        <v>896</v>
      </c>
      <c r="F6" s="104">
        <v>621</v>
      </c>
      <c r="G6" s="104">
        <v>23</v>
      </c>
      <c r="H6" s="104">
        <v>1053</v>
      </c>
      <c r="I6" s="165">
        <v>-15.1</v>
      </c>
      <c r="J6" s="165">
        <v>43.5</v>
      </c>
      <c r="K6" s="165">
        <v>-14.9</v>
      </c>
    </row>
    <row r="7" spans="2:11" x14ac:dyDescent="0.25">
      <c r="B7" s="103" t="s">
        <v>18</v>
      </c>
      <c r="C7" s="104">
        <v>405</v>
      </c>
      <c r="D7" s="104">
        <v>16</v>
      </c>
      <c r="E7" s="104">
        <v>708</v>
      </c>
      <c r="F7" s="104">
        <v>433</v>
      </c>
      <c r="G7" s="104">
        <v>14</v>
      </c>
      <c r="H7" s="104">
        <v>727</v>
      </c>
      <c r="I7" s="165">
        <v>-6.5</v>
      </c>
      <c r="J7" s="165">
        <v>14.3</v>
      </c>
      <c r="K7" s="165">
        <v>-2.6</v>
      </c>
    </row>
    <row r="8" spans="2:11" x14ac:dyDescent="0.25">
      <c r="B8" s="106" t="s">
        <v>16</v>
      </c>
      <c r="C8" s="107">
        <v>932</v>
      </c>
      <c r="D8" s="107">
        <v>49</v>
      </c>
      <c r="E8" s="107">
        <v>1604</v>
      </c>
      <c r="F8" s="107">
        <v>1054</v>
      </c>
      <c r="G8" s="107">
        <v>37</v>
      </c>
      <c r="H8" s="107">
        <v>1780</v>
      </c>
      <c r="I8" s="166">
        <v>-11.6</v>
      </c>
      <c r="J8" s="166">
        <v>32.4</v>
      </c>
      <c r="K8" s="166">
        <v>-9.9</v>
      </c>
    </row>
    <row r="9" spans="2:11" x14ac:dyDescent="0.25">
      <c r="B9" s="106" t="s">
        <v>254</v>
      </c>
      <c r="C9" s="107">
        <v>186726</v>
      </c>
      <c r="D9" s="107">
        <v>3653</v>
      </c>
      <c r="E9" s="107">
        <v>264716</v>
      </c>
      <c r="F9" s="107">
        <v>205638</v>
      </c>
      <c r="G9" s="107">
        <v>3860</v>
      </c>
      <c r="H9" s="107">
        <v>292019</v>
      </c>
      <c r="I9" s="166">
        <v>-9.1999999999999993</v>
      </c>
      <c r="J9" s="166">
        <v>-5.4</v>
      </c>
      <c r="K9" s="166">
        <v>-9.3000000000000007</v>
      </c>
    </row>
  </sheetData>
  <mergeCells count="6">
    <mergeCell ref="B4:B5"/>
    <mergeCell ref="C4:E4"/>
    <mergeCell ref="F4:H4"/>
    <mergeCell ref="I4:K4"/>
    <mergeCell ref="B2:I2"/>
    <mergeCell ref="B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topLeftCell="A2" workbookViewId="0">
      <selection activeCell="M17" sqref="M17"/>
    </sheetView>
  </sheetViews>
  <sheetFormatPr defaultRowHeight="13.5" x14ac:dyDescent="0.25"/>
  <cols>
    <col min="1" max="1" width="9.140625" style="58"/>
    <col min="2" max="2" width="13.42578125" style="58" customWidth="1"/>
    <col min="3" max="11" width="7.28515625" style="58" customWidth="1"/>
    <col min="12" max="12" width="15.5703125" style="58" customWidth="1"/>
    <col min="13" max="16384" width="9.140625" style="58"/>
  </cols>
  <sheetData>
    <row r="2" spans="2:11" ht="29.25" customHeight="1" x14ac:dyDescent="0.25">
      <c r="B2" s="384" t="s">
        <v>270</v>
      </c>
      <c r="C2" s="384"/>
      <c r="D2" s="384"/>
      <c r="E2" s="384"/>
      <c r="F2" s="384"/>
      <c r="G2" s="384"/>
      <c r="H2" s="384"/>
      <c r="I2" s="384"/>
      <c r="J2" s="384"/>
      <c r="K2" s="384"/>
    </row>
    <row r="3" spans="2:11" ht="15" customHeight="1" x14ac:dyDescent="0.25">
      <c r="B3" s="385" t="s">
        <v>90</v>
      </c>
      <c r="C3" s="386" t="s">
        <v>80</v>
      </c>
      <c r="D3" s="386"/>
      <c r="E3" s="386"/>
      <c r="F3" s="386" t="s">
        <v>81</v>
      </c>
      <c r="G3" s="386"/>
      <c r="H3" s="386"/>
      <c r="I3" s="386" t="s">
        <v>15</v>
      </c>
      <c r="J3" s="386"/>
      <c r="K3" s="386"/>
    </row>
    <row r="4" spans="2:11" x14ac:dyDescent="0.25">
      <c r="B4" s="385"/>
      <c r="C4" s="59" t="s">
        <v>19</v>
      </c>
      <c r="D4" s="59" t="s">
        <v>41</v>
      </c>
      <c r="E4" s="59" t="s">
        <v>42</v>
      </c>
      <c r="F4" s="59" t="s">
        <v>19</v>
      </c>
      <c r="G4" s="59" t="s">
        <v>41</v>
      </c>
      <c r="H4" s="59" t="s">
        <v>42</v>
      </c>
      <c r="I4" s="60" t="s">
        <v>19</v>
      </c>
      <c r="J4" s="60" t="s">
        <v>41</v>
      </c>
      <c r="K4" s="60" t="s">
        <v>42</v>
      </c>
    </row>
    <row r="5" spans="2:11" ht="15.75" customHeight="1" x14ac:dyDescent="0.25">
      <c r="B5" s="48" t="s">
        <v>82</v>
      </c>
      <c r="C5" s="61">
        <v>8</v>
      </c>
      <c r="D5" s="61">
        <v>0</v>
      </c>
      <c r="E5" s="61">
        <v>15</v>
      </c>
      <c r="F5" s="61">
        <v>10</v>
      </c>
      <c r="G5" s="61">
        <v>3</v>
      </c>
      <c r="H5" s="61">
        <v>15</v>
      </c>
      <c r="I5" s="62">
        <v>18</v>
      </c>
      <c r="J5" s="61">
        <v>3</v>
      </c>
      <c r="K5" s="61">
        <v>30</v>
      </c>
    </row>
    <row r="6" spans="2:11" x14ac:dyDescent="0.25">
      <c r="B6" s="48" t="s">
        <v>83</v>
      </c>
      <c r="C6" s="61">
        <v>14</v>
      </c>
      <c r="D6" s="61">
        <v>0</v>
      </c>
      <c r="E6" s="61">
        <v>26</v>
      </c>
      <c r="F6" s="61">
        <v>20</v>
      </c>
      <c r="G6" s="61">
        <v>3</v>
      </c>
      <c r="H6" s="61">
        <v>38</v>
      </c>
      <c r="I6" s="62">
        <v>34</v>
      </c>
      <c r="J6" s="61">
        <v>3</v>
      </c>
      <c r="K6" s="61">
        <v>64</v>
      </c>
    </row>
    <row r="7" spans="2:11" s="65" customFormat="1" ht="25.5" customHeight="1" x14ac:dyDescent="0.25">
      <c r="B7" s="63" t="s">
        <v>88</v>
      </c>
      <c r="C7" s="64">
        <f t="shared" ref="C7:K7" si="0">SUM(C5:C6)</f>
        <v>22</v>
      </c>
      <c r="D7" s="64">
        <f t="shared" si="0"/>
        <v>0</v>
      </c>
      <c r="E7" s="64">
        <f t="shared" si="0"/>
        <v>41</v>
      </c>
      <c r="F7" s="64">
        <f t="shared" si="0"/>
        <v>30</v>
      </c>
      <c r="G7" s="64">
        <f t="shared" si="0"/>
        <v>6</v>
      </c>
      <c r="H7" s="64">
        <f t="shared" si="0"/>
        <v>53</v>
      </c>
      <c r="I7" s="64">
        <f t="shared" si="0"/>
        <v>52</v>
      </c>
      <c r="J7" s="64">
        <f t="shared" si="0"/>
        <v>6</v>
      </c>
      <c r="K7" s="64">
        <f t="shared" si="0"/>
        <v>94</v>
      </c>
    </row>
    <row r="8" spans="2:11" x14ac:dyDescent="0.25">
      <c r="B8" s="48" t="s">
        <v>94</v>
      </c>
      <c r="C8" s="61">
        <v>5</v>
      </c>
      <c r="D8" s="61">
        <v>0</v>
      </c>
      <c r="E8" s="61">
        <v>10</v>
      </c>
      <c r="F8" s="61">
        <v>11</v>
      </c>
      <c r="G8" s="61">
        <v>1</v>
      </c>
      <c r="H8" s="61">
        <v>34</v>
      </c>
      <c r="I8" s="62">
        <v>16</v>
      </c>
      <c r="J8" s="61">
        <v>1</v>
      </c>
      <c r="K8" s="61">
        <v>44</v>
      </c>
    </row>
    <row r="9" spans="2:11" x14ac:dyDescent="0.25">
      <c r="B9" s="48" t="s">
        <v>87</v>
      </c>
      <c r="C9" s="61">
        <v>9</v>
      </c>
      <c r="D9" s="61">
        <v>0</v>
      </c>
      <c r="E9" s="61">
        <v>13</v>
      </c>
      <c r="F9" s="61">
        <v>11</v>
      </c>
      <c r="G9" s="61">
        <v>5</v>
      </c>
      <c r="H9" s="61">
        <v>20</v>
      </c>
      <c r="I9" s="62">
        <v>20</v>
      </c>
      <c r="J9" s="61">
        <v>5</v>
      </c>
      <c r="K9" s="61">
        <v>33</v>
      </c>
    </row>
    <row r="10" spans="2:11" x14ac:dyDescent="0.25">
      <c r="B10" s="48" t="s">
        <v>84</v>
      </c>
      <c r="C10" s="61">
        <v>9</v>
      </c>
      <c r="D10" s="61">
        <v>0</v>
      </c>
      <c r="E10" s="61">
        <v>13</v>
      </c>
      <c r="F10" s="61">
        <v>8</v>
      </c>
      <c r="G10" s="61">
        <v>0</v>
      </c>
      <c r="H10" s="61">
        <v>11</v>
      </c>
      <c r="I10" s="62">
        <v>17</v>
      </c>
      <c r="J10" s="61">
        <v>0</v>
      </c>
      <c r="K10" s="61">
        <v>24</v>
      </c>
    </row>
    <row r="11" spans="2:11" x14ac:dyDescent="0.25">
      <c r="B11" s="48" t="s">
        <v>85</v>
      </c>
      <c r="C11" s="61">
        <v>11</v>
      </c>
      <c r="D11" s="61">
        <v>0</v>
      </c>
      <c r="E11" s="61">
        <v>16</v>
      </c>
      <c r="F11" s="61">
        <v>6</v>
      </c>
      <c r="G11" s="61">
        <v>1</v>
      </c>
      <c r="H11" s="61">
        <v>12</v>
      </c>
      <c r="I11" s="62">
        <v>17</v>
      </c>
      <c r="J11" s="61">
        <v>1</v>
      </c>
      <c r="K11" s="61">
        <v>28</v>
      </c>
    </row>
    <row r="12" spans="2:11" x14ac:dyDescent="0.25">
      <c r="B12" s="48" t="s">
        <v>86</v>
      </c>
      <c r="C12" s="61">
        <v>7</v>
      </c>
      <c r="D12" s="61">
        <v>0</v>
      </c>
      <c r="E12" s="61">
        <v>9</v>
      </c>
      <c r="F12" s="61">
        <v>8</v>
      </c>
      <c r="G12" s="61">
        <v>2</v>
      </c>
      <c r="H12" s="61">
        <v>16</v>
      </c>
      <c r="I12" s="62">
        <v>15</v>
      </c>
      <c r="J12" s="61">
        <v>2</v>
      </c>
      <c r="K12" s="61">
        <v>25</v>
      </c>
    </row>
    <row r="13" spans="2:11" ht="20.25" customHeight="1" x14ac:dyDescent="0.25">
      <c r="B13" s="63" t="s">
        <v>89</v>
      </c>
      <c r="C13" s="66">
        <f t="shared" ref="C13:K13" si="1">SUM(C8:C12)</f>
        <v>41</v>
      </c>
      <c r="D13" s="66" t="s">
        <v>145</v>
      </c>
      <c r="E13" s="66">
        <f t="shared" si="1"/>
        <v>61</v>
      </c>
      <c r="F13" s="66">
        <f t="shared" si="1"/>
        <v>44</v>
      </c>
      <c r="G13" s="66">
        <f t="shared" si="1"/>
        <v>9</v>
      </c>
      <c r="H13" s="66">
        <f t="shared" si="1"/>
        <v>93</v>
      </c>
      <c r="I13" s="66">
        <f t="shared" si="1"/>
        <v>85</v>
      </c>
      <c r="J13" s="66">
        <f t="shared" si="1"/>
        <v>9</v>
      </c>
      <c r="K13" s="66">
        <f t="shared" si="1"/>
        <v>154</v>
      </c>
    </row>
    <row r="14" spans="2:11" ht="18" customHeight="1" x14ac:dyDescent="0.25">
      <c r="B14" s="67" t="s">
        <v>48</v>
      </c>
      <c r="C14" s="68">
        <f>+C7+C13</f>
        <v>63</v>
      </c>
      <c r="D14" s="68">
        <v>0</v>
      </c>
      <c r="E14" s="68">
        <f t="shared" ref="E14:J14" si="2">+E7+E13</f>
        <v>102</v>
      </c>
      <c r="F14" s="68">
        <f t="shared" si="2"/>
        <v>74</v>
      </c>
      <c r="G14" s="68">
        <f t="shared" si="2"/>
        <v>15</v>
      </c>
      <c r="H14" s="68">
        <f t="shared" si="2"/>
        <v>146</v>
      </c>
      <c r="I14" s="68">
        <f t="shared" si="2"/>
        <v>137</v>
      </c>
      <c r="J14" s="68">
        <f t="shared" si="2"/>
        <v>15</v>
      </c>
      <c r="K14" s="68">
        <f>+K7+K13</f>
        <v>248</v>
      </c>
    </row>
    <row r="15" spans="2:11" x14ac:dyDescent="0.25">
      <c r="B15" s="360" t="s">
        <v>248</v>
      </c>
      <c r="C15" s="360"/>
      <c r="D15" s="360"/>
      <c r="E15" s="360"/>
      <c r="F15" s="360"/>
      <c r="G15" s="360"/>
      <c r="H15" s="360"/>
      <c r="I15" s="360"/>
      <c r="J15" s="360"/>
      <c r="K15" s="360"/>
    </row>
  </sheetData>
  <mergeCells count="6">
    <mergeCell ref="B15:K15"/>
    <mergeCell ref="B2:K2"/>
    <mergeCell ref="B3:B4"/>
    <mergeCell ref="C3:E3"/>
    <mergeCell ref="F3:H3"/>
    <mergeCell ref="I3:K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"/>
  <sheetViews>
    <sheetView workbookViewId="0">
      <selection sqref="A1:A1048576"/>
    </sheetView>
  </sheetViews>
  <sheetFormatPr defaultRowHeight="12.75" x14ac:dyDescent="0.2"/>
  <cols>
    <col min="1" max="2" width="9.140625" style="9"/>
    <col min="3" max="8" width="9.7109375" style="9" customWidth="1"/>
    <col min="9" max="16384" width="9.140625" style="9"/>
  </cols>
  <sheetData>
    <row r="2" spans="2:11" x14ac:dyDescent="0.2">
      <c r="B2" s="387" t="s">
        <v>269</v>
      </c>
      <c r="C2" s="387"/>
      <c r="D2" s="387"/>
      <c r="E2" s="387"/>
      <c r="F2" s="387"/>
      <c r="G2" s="387"/>
      <c r="H2" s="387"/>
    </row>
    <row r="3" spans="2:11" ht="16.5" customHeight="1" x14ac:dyDescent="0.25">
      <c r="B3" s="388" t="s">
        <v>95</v>
      </c>
      <c r="C3" s="390" t="s">
        <v>19</v>
      </c>
      <c r="D3" s="390"/>
      <c r="E3" s="390" t="s">
        <v>41</v>
      </c>
      <c r="F3" s="390"/>
      <c r="G3" s="390" t="s">
        <v>42</v>
      </c>
      <c r="H3" s="390"/>
    </row>
    <row r="4" spans="2:11" ht="27" x14ac:dyDescent="0.25">
      <c r="B4" s="389"/>
      <c r="C4" s="69" t="s">
        <v>96</v>
      </c>
      <c r="D4" s="69" t="s">
        <v>97</v>
      </c>
      <c r="E4" s="69" t="s">
        <v>96</v>
      </c>
      <c r="F4" s="69" t="s">
        <v>99</v>
      </c>
      <c r="G4" s="69" t="s">
        <v>96</v>
      </c>
      <c r="H4" s="69" t="s">
        <v>98</v>
      </c>
      <c r="K4"/>
    </row>
    <row r="5" spans="2:11" ht="16.5" customHeight="1" x14ac:dyDescent="0.25">
      <c r="B5" s="72" t="s">
        <v>17</v>
      </c>
      <c r="C5" s="73">
        <v>75</v>
      </c>
      <c r="D5" s="74">
        <f>0.0804721030042918*100</f>
        <v>8.04721030042918</v>
      </c>
      <c r="E5" s="73">
        <v>13</v>
      </c>
      <c r="F5" s="74">
        <f>0.26530612244898*100</f>
        <v>26.530612244897998</v>
      </c>
      <c r="G5" s="73">
        <v>124</v>
      </c>
      <c r="H5" s="74">
        <f>+Pr.11!G5/1064*100</f>
        <v>11.654135338345863</v>
      </c>
    </row>
    <row r="6" spans="2:11" ht="16.5" customHeight="1" x14ac:dyDescent="0.25">
      <c r="B6" s="75" t="s">
        <v>18</v>
      </c>
      <c r="C6" s="76">
        <v>62</v>
      </c>
      <c r="D6" s="74">
        <f>0.0665236051502146*100</f>
        <v>6.65236051502146</v>
      </c>
      <c r="E6" s="76">
        <v>2</v>
      </c>
      <c r="F6" s="77">
        <f>0.0408163265306122*100</f>
        <v>4.0816326530612201</v>
      </c>
      <c r="G6" s="76">
        <v>124</v>
      </c>
      <c r="H6" s="77">
        <f>0.116541353383459*100</f>
        <v>11.654135338345901</v>
      </c>
    </row>
    <row r="7" spans="2:11" ht="16.5" customHeight="1" x14ac:dyDescent="0.25">
      <c r="B7" s="70" t="s">
        <v>16</v>
      </c>
      <c r="C7" s="70">
        <f>SUM(C5:C6)</f>
        <v>137</v>
      </c>
      <c r="D7" s="71">
        <f>0.146995708154506*100</f>
        <v>14.699570815450599</v>
      </c>
      <c r="E7" s="70">
        <v>15</v>
      </c>
      <c r="F7" s="71">
        <f>0.306122448979592*100</f>
        <v>30.612244897959201</v>
      </c>
      <c r="G7" s="70">
        <v>248</v>
      </c>
      <c r="H7" s="71">
        <f>+G7/1064*100</f>
        <v>23.308270676691727</v>
      </c>
    </row>
    <row r="8" spans="2:11" x14ac:dyDescent="0.2">
      <c r="B8" s="379" t="s">
        <v>249</v>
      </c>
      <c r="C8" s="379"/>
      <c r="D8" s="379"/>
      <c r="E8" s="379"/>
      <c r="F8" s="379"/>
      <c r="G8" s="379"/>
      <c r="H8" s="379"/>
    </row>
  </sheetData>
  <mergeCells count="6">
    <mergeCell ref="B2:H2"/>
    <mergeCell ref="B8:H8"/>
    <mergeCell ref="B3:B4"/>
    <mergeCell ref="C3:D3"/>
    <mergeCell ref="E3:F3"/>
    <mergeCell ref="G3:H3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2" sqref="A2:I17"/>
    </sheetView>
  </sheetViews>
  <sheetFormatPr defaultRowHeight="15" x14ac:dyDescent="0.25"/>
  <cols>
    <col min="1" max="1" width="35.140625" style="193" customWidth="1"/>
    <col min="2" max="3" width="7.7109375" style="193" customWidth="1"/>
    <col min="4" max="4" width="0.5703125" style="193" customWidth="1"/>
    <col min="5" max="6" width="7.7109375" style="193" customWidth="1"/>
    <col min="7" max="7" width="0.5703125" style="193" customWidth="1"/>
    <col min="8" max="9" width="7.7109375" style="193" customWidth="1"/>
    <col min="10" max="16384" width="9.140625" style="193"/>
  </cols>
  <sheetData>
    <row r="1" spans="1:9" x14ac:dyDescent="0.25">
      <c r="A1" s="391" t="s">
        <v>271</v>
      </c>
      <c r="B1" s="391"/>
      <c r="C1" s="391"/>
      <c r="D1" s="391"/>
      <c r="E1" s="391"/>
      <c r="F1" s="391"/>
      <c r="G1" s="391"/>
      <c r="H1" s="391"/>
      <c r="I1" s="391"/>
    </row>
    <row r="2" spans="1:9" x14ac:dyDescent="0.25">
      <c r="A2" s="202" t="s">
        <v>1</v>
      </c>
      <c r="B2" s="392" t="s">
        <v>17</v>
      </c>
      <c r="C2" s="392"/>
      <c r="D2" s="203"/>
      <c r="E2" s="392" t="s">
        <v>18</v>
      </c>
      <c r="F2" s="392"/>
      <c r="G2" s="203"/>
      <c r="H2" s="392" t="s">
        <v>15</v>
      </c>
      <c r="I2" s="392"/>
    </row>
    <row r="3" spans="1:9" x14ac:dyDescent="0.25">
      <c r="A3" s="204"/>
      <c r="B3" s="205" t="s">
        <v>96</v>
      </c>
      <c r="C3" s="205" t="s">
        <v>20</v>
      </c>
      <c r="D3" s="205"/>
      <c r="E3" s="205" t="s">
        <v>96</v>
      </c>
      <c r="F3" s="205" t="s">
        <v>20</v>
      </c>
      <c r="G3" s="205"/>
      <c r="H3" s="205" t="s">
        <v>96</v>
      </c>
      <c r="I3" s="205" t="s">
        <v>20</v>
      </c>
    </row>
    <row r="4" spans="1:9" x14ac:dyDescent="0.25">
      <c r="A4" s="206" t="s">
        <v>3</v>
      </c>
      <c r="B4" s="207">
        <v>43</v>
      </c>
      <c r="C4" s="208">
        <f t="shared" ref="C4:C17" si="0">+B4/B$17*100</f>
        <v>8.159392789373813</v>
      </c>
      <c r="D4" s="207"/>
      <c r="E4" s="207">
        <v>23</v>
      </c>
      <c r="F4" s="208">
        <f t="shared" ref="F4:F17" si="1">+E4/E$17*100</f>
        <v>5.6790123456790127</v>
      </c>
      <c r="G4" s="207"/>
      <c r="H4" s="207">
        <v>66</v>
      </c>
      <c r="I4" s="208">
        <f t="shared" ref="I4:I17" si="2">+H4/H$17*100</f>
        <v>7.0815450643776829</v>
      </c>
    </row>
    <row r="5" spans="1:9" x14ac:dyDescent="0.25">
      <c r="A5" s="206" t="s">
        <v>4</v>
      </c>
      <c r="B5" s="207">
        <v>152</v>
      </c>
      <c r="C5" s="208">
        <f t="shared" si="0"/>
        <v>28.842504743833018</v>
      </c>
      <c r="D5" s="207"/>
      <c r="E5" s="207">
        <v>172</v>
      </c>
      <c r="F5" s="208">
        <f t="shared" si="1"/>
        <v>42.46913580246914</v>
      </c>
      <c r="G5" s="207"/>
      <c r="H5" s="207">
        <v>324</v>
      </c>
      <c r="I5" s="208">
        <f t="shared" si="2"/>
        <v>34.763948497854074</v>
      </c>
    </row>
    <row r="6" spans="1:9" x14ac:dyDescent="0.25">
      <c r="A6" s="206" t="s">
        <v>5</v>
      </c>
      <c r="B6" s="207">
        <v>35</v>
      </c>
      <c r="C6" s="208">
        <f t="shared" si="0"/>
        <v>6.6413662239089177</v>
      </c>
      <c r="D6" s="207"/>
      <c r="E6" s="207">
        <v>18</v>
      </c>
      <c r="F6" s="208">
        <f t="shared" si="1"/>
        <v>4.4444444444444446</v>
      </c>
      <c r="G6" s="207"/>
      <c r="H6" s="207">
        <v>53</v>
      </c>
      <c r="I6" s="208">
        <f t="shared" si="2"/>
        <v>5.6866952789699567</v>
      </c>
    </row>
    <row r="7" spans="1:9" x14ac:dyDescent="0.25">
      <c r="A7" s="206" t="s">
        <v>6</v>
      </c>
      <c r="B7" s="207">
        <v>95</v>
      </c>
      <c r="C7" s="208">
        <f t="shared" si="0"/>
        <v>18.026565464895636</v>
      </c>
      <c r="D7" s="207"/>
      <c r="E7" s="207">
        <v>50</v>
      </c>
      <c r="F7" s="208">
        <f t="shared" si="1"/>
        <v>12.345679012345679</v>
      </c>
      <c r="G7" s="207"/>
      <c r="H7" s="207">
        <v>145</v>
      </c>
      <c r="I7" s="208">
        <f t="shared" si="2"/>
        <v>15.557939914163091</v>
      </c>
    </row>
    <row r="8" spans="1:9" x14ac:dyDescent="0.25">
      <c r="A8" s="206" t="s">
        <v>100</v>
      </c>
      <c r="B8" s="207">
        <v>8</v>
      </c>
      <c r="C8" s="208">
        <f t="shared" si="0"/>
        <v>1.5180265654648957</v>
      </c>
      <c r="D8" s="207"/>
      <c r="E8" s="207">
        <v>6</v>
      </c>
      <c r="F8" s="208">
        <f t="shared" si="1"/>
        <v>1.4814814814814816</v>
      </c>
      <c r="G8" s="207"/>
      <c r="H8" s="207">
        <v>14</v>
      </c>
      <c r="I8" s="208">
        <f t="shared" si="2"/>
        <v>1.502145922746781</v>
      </c>
    </row>
    <row r="9" spans="1:9" x14ac:dyDescent="0.25">
      <c r="A9" s="209" t="s">
        <v>272</v>
      </c>
      <c r="B9" s="210">
        <f>SUM(B4:B8)</f>
        <v>333</v>
      </c>
      <c r="C9" s="211">
        <f t="shared" si="0"/>
        <v>63.187855787476281</v>
      </c>
      <c r="D9" s="210"/>
      <c r="E9" s="210">
        <f>SUM(E4:E8)</f>
        <v>269</v>
      </c>
      <c r="F9" s="211">
        <f t="shared" si="1"/>
        <v>66.419753086419746</v>
      </c>
      <c r="G9" s="210"/>
      <c r="H9" s="210">
        <f>SUM(H4:H8)</f>
        <v>602</v>
      </c>
      <c r="I9" s="211">
        <f t="shared" si="2"/>
        <v>64.592274678111579</v>
      </c>
    </row>
    <row r="10" spans="1:9" x14ac:dyDescent="0.25">
      <c r="A10" s="206" t="s">
        <v>7</v>
      </c>
      <c r="B10" s="207">
        <v>46</v>
      </c>
      <c r="C10" s="208">
        <f t="shared" si="0"/>
        <v>8.7286527514231498</v>
      </c>
      <c r="D10" s="207"/>
      <c r="E10" s="207">
        <v>52</v>
      </c>
      <c r="F10" s="208">
        <f t="shared" si="1"/>
        <v>12.839506172839506</v>
      </c>
      <c r="G10" s="207"/>
      <c r="H10" s="207">
        <v>98</v>
      </c>
      <c r="I10" s="208">
        <f t="shared" si="2"/>
        <v>10.515021459227468</v>
      </c>
    </row>
    <row r="11" spans="1:9" x14ac:dyDescent="0.25">
      <c r="A11" s="206" t="s">
        <v>8</v>
      </c>
      <c r="B11" s="207">
        <v>5</v>
      </c>
      <c r="C11" s="208">
        <f t="shared" si="0"/>
        <v>0.94876660341555974</v>
      </c>
      <c r="D11" s="207"/>
      <c r="E11" s="207">
        <v>5</v>
      </c>
      <c r="F11" s="208">
        <f t="shared" si="1"/>
        <v>1.2345679012345678</v>
      </c>
      <c r="G11" s="207"/>
      <c r="H11" s="207">
        <v>10</v>
      </c>
      <c r="I11" s="208">
        <f t="shared" si="2"/>
        <v>1.0729613733905579</v>
      </c>
    </row>
    <row r="12" spans="1:9" x14ac:dyDescent="0.25">
      <c r="A12" s="206" t="s">
        <v>9</v>
      </c>
      <c r="B12" s="207">
        <v>43</v>
      </c>
      <c r="C12" s="208">
        <f t="shared" si="0"/>
        <v>8.159392789373813</v>
      </c>
      <c r="D12" s="207"/>
      <c r="E12" s="207">
        <v>20</v>
      </c>
      <c r="F12" s="208">
        <f t="shared" si="1"/>
        <v>4.9382716049382713</v>
      </c>
      <c r="G12" s="207"/>
      <c r="H12" s="207">
        <v>63</v>
      </c>
      <c r="I12" s="208">
        <f t="shared" si="2"/>
        <v>6.7596566523605155</v>
      </c>
    </row>
    <row r="13" spans="1:9" x14ac:dyDescent="0.25">
      <c r="A13" s="206" t="s">
        <v>101</v>
      </c>
      <c r="B13" s="207">
        <v>94</v>
      </c>
      <c r="C13" s="208">
        <f t="shared" si="0"/>
        <v>17.836812144212523</v>
      </c>
      <c r="D13" s="207"/>
      <c r="E13" s="207">
        <v>57</v>
      </c>
      <c r="F13" s="208">
        <f t="shared" si="1"/>
        <v>14.074074074074074</v>
      </c>
      <c r="G13" s="207"/>
      <c r="H13" s="207">
        <v>151</v>
      </c>
      <c r="I13" s="208">
        <f t="shared" si="2"/>
        <v>16.201716738197426</v>
      </c>
    </row>
    <row r="14" spans="1:9" x14ac:dyDescent="0.25">
      <c r="A14" s="206" t="s">
        <v>11</v>
      </c>
      <c r="B14" s="207">
        <v>2</v>
      </c>
      <c r="C14" s="208">
        <f t="shared" si="0"/>
        <v>0.37950664136622392</v>
      </c>
      <c r="D14" s="207"/>
      <c r="E14" s="207">
        <v>1</v>
      </c>
      <c r="F14" s="208">
        <f t="shared" si="1"/>
        <v>0.24691358024691357</v>
      </c>
      <c r="G14" s="207"/>
      <c r="H14" s="207">
        <v>3</v>
      </c>
      <c r="I14" s="208">
        <f t="shared" si="2"/>
        <v>0.32188841201716739</v>
      </c>
    </row>
    <row r="15" spans="1:9" x14ac:dyDescent="0.25">
      <c r="A15" s="206" t="s">
        <v>13</v>
      </c>
      <c r="B15" s="207">
        <v>4</v>
      </c>
      <c r="C15" s="208">
        <f t="shared" si="0"/>
        <v>0.75901328273244784</v>
      </c>
      <c r="D15" s="207"/>
      <c r="E15" s="207">
        <v>1</v>
      </c>
      <c r="F15" s="208">
        <f t="shared" si="1"/>
        <v>0.24691358024691357</v>
      </c>
      <c r="G15" s="207"/>
      <c r="H15" s="207">
        <v>5</v>
      </c>
      <c r="I15" s="208">
        <f t="shared" si="2"/>
        <v>0.53648068669527893</v>
      </c>
    </row>
    <row r="16" spans="1:9" x14ac:dyDescent="0.25">
      <c r="A16" s="212" t="s">
        <v>14</v>
      </c>
      <c r="B16" s="213">
        <f>SUM(B10:B15)</f>
        <v>194</v>
      </c>
      <c r="C16" s="214">
        <f t="shared" si="0"/>
        <v>36.812144212523719</v>
      </c>
      <c r="D16" s="213"/>
      <c r="E16" s="213">
        <f>SUM(E10:E15)</f>
        <v>136</v>
      </c>
      <c r="F16" s="214">
        <f t="shared" si="1"/>
        <v>33.580246913580247</v>
      </c>
      <c r="G16" s="213"/>
      <c r="H16" s="213">
        <f>SUM(H10:H15)</f>
        <v>330</v>
      </c>
      <c r="I16" s="214">
        <f t="shared" si="2"/>
        <v>35.407725321888414</v>
      </c>
    </row>
    <row r="17" spans="1:9" x14ac:dyDescent="0.25">
      <c r="A17" s="215" t="s">
        <v>15</v>
      </c>
      <c r="B17" s="216">
        <f>+B9+B16</f>
        <v>527</v>
      </c>
      <c r="C17" s="217">
        <f t="shared" si="0"/>
        <v>100</v>
      </c>
      <c r="D17" s="216"/>
      <c r="E17" s="216">
        <f>+E9+E16</f>
        <v>405</v>
      </c>
      <c r="F17" s="217">
        <f t="shared" si="1"/>
        <v>100</v>
      </c>
      <c r="G17" s="216"/>
      <c r="H17" s="216">
        <f>+H9+H16</f>
        <v>932</v>
      </c>
      <c r="I17" s="217">
        <f t="shared" si="2"/>
        <v>100</v>
      </c>
    </row>
  </sheetData>
  <mergeCells count="4">
    <mergeCell ref="A1:I1"/>
    <mergeCell ref="B2:C2"/>
    <mergeCell ref="E2:F2"/>
    <mergeCell ref="H2:I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sqref="A1:I1"/>
    </sheetView>
  </sheetViews>
  <sheetFormatPr defaultRowHeight="15" x14ac:dyDescent="0.25"/>
  <cols>
    <col min="1" max="1" width="43.85546875" style="193" customWidth="1"/>
    <col min="2" max="16384" width="9.140625" style="193"/>
  </cols>
  <sheetData>
    <row r="1" spans="1:7" x14ac:dyDescent="0.25">
      <c r="A1" s="355" t="s">
        <v>273</v>
      </c>
      <c r="B1" s="355"/>
      <c r="C1" s="355"/>
      <c r="D1" s="355"/>
      <c r="E1" s="355"/>
      <c r="F1" s="355"/>
      <c r="G1" s="355"/>
    </row>
    <row r="2" spans="1:7" ht="15.75" thickBot="1" x14ac:dyDescent="0.3">
      <c r="A2" s="148" t="s">
        <v>274</v>
      </c>
    </row>
    <row r="3" spans="1:7" ht="64.5" x14ac:dyDescent="0.25">
      <c r="A3" s="218" t="s">
        <v>275</v>
      </c>
      <c r="B3" s="219" t="s">
        <v>276</v>
      </c>
      <c r="C3" s="220" t="s">
        <v>277</v>
      </c>
      <c r="D3" s="219" t="s">
        <v>278</v>
      </c>
      <c r="E3" s="220" t="s">
        <v>277</v>
      </c>
      <c r="F3" s="219" t="s">
        <v>279</v>
      </c>
      <c r="G3" s="220" t="s">
        <v>280</v>
      </c>
    </row>
    <row r="4" spans="1:7" x14ac:dyDescent="0.25">
      <c r="A4" s="221" t="s">
        <v>102</v>
      </c>
      <c r="B4" s="222">
        <v>135</v>
      </c>
      <c r="C4" s="223">
        <v>19.148936170212767</v>
      </c>
      <c r="D4" s="222">
        <v>19</v>
      </c>
      <c r="E4" s="224">
        <v>3.7254901960784315</v>
      </c>
      <c r="F4" s="225">
        <v>154</v>
      </c>
      <c r="G4" s="224">
        <v>12.674897119341564</v>
      </c>
    </row>
    <row r="5" spans="1:7" x14ac:dyDescent="0.25">
      <c r="A5" s="226"/>
      <c r="B5" s="227"/>
      <c r="C5" s="226"/>
      <c r="D5" s="227"/>
      <c r="E5" s="228"/>
      <c r="F5" s="229"/>
      <c r="G5" s="228"/>
    </row>
    <row r="6" spans="1:7" x14ac:dyDescent="0.25">
      <c r="A6" s="230" t="s">
        <v>103</v>
      </c>
      <c r="B6" s="227"/>
      <c r="C6" s="226"/>
      <c r="D6" s="227"/>
      <c r="E6" s="228"/>
      <c r="F6" s="229"/>
      <c r="G6" s="228"/>
    </row>
    <row r="7" spans="1:7" x14ac:dyDescent="0.25">
      <c r="A7" s="230" t="s">
        <v>104</v>
      </c>
      <c r="B7" s="231">
        <v>46</v>
      </c>
      <c r="C7" s="232" t="s">
        <v>281</v>
      </c>
      <c r="D7" s="231">
        <v>6</v>
      </c>
      <c r="E7" s="228">
        <v>1.1764705882352942</v>
      </c>
      <c r="F7" s="233">
        <v>52</v>
      </c>
      <c r="G7" s="234">
        <v>4.2798353909465021</v>
      </c>
    </row>
    <row r="8" spans="1:7" x14ac:dyDescent="0.25">
      <c r="A8" s="230" t="s">
        <v>105</v>
      </c>
      <c r="B8" s="231">
        <v>52</v>
      </c>
      <c r="C8" s="232" t="s">
        <v>282</v>
      </c>
      <c r="D8" s="231">
        <v>4</v>
      </c>
      <c r="E8" s="228">
        <v>0.78431372549019607</v>
      </c>
      <c r="F8" s="233">
        <v>56</v>
      </c>
      <c r="G8" s="234">
        <v>4.6090534979423872</v>
      </c>
    </row>
    <row r="9" spans="1:7" x14ac:dyDescent="0.25">
      <c r="A9" s="230" t="s">
        <v>106</v>
      </c>
      <c r="B9" s="231">
        <v>33</v>
      </c>
      <c r="C9" s="232" t="s">
        <v>283</v>
      </c>
      <c r="D9" s="231">
        <v>9</v>
      </c>
      <c r="E9" s="228">
        <v>1.7647058823529411</v>
      </c>
      <c r="F9" s="233">
        <v>42</v>
      </c>
      <c r="G9" s="234">
        <v>3.4567901234567899</v>
      </c>
    </row>
    <row r="10" spans="1:7" x14ac:dyDescent="0.25">
      <c r="A10" s="230" t="s">
        <v>107</v>
      </c>
      <c r="B10" s="231">
        <v>4</v>
      </c>
      <c r="C10" s="232" t="s">
        <v>284</v>
      </c>
      <c r="D10" s="231">
        <v>0</v>
      </c>
      <c r="E10" s="228">
        <v>0</v>
      </c>
      <c r="F10" s="233">
        <v>4</v>
      </c>
      <c r="G10" s="234">
        <v>0.32921810699588477</v>
      </c>
    </row>
    <row r="11" spans="1:7" x14ac:dyDescent="0.25">
      <c r="A11" s="226"/>
      <c r="B11" s="235" t="s">
        <v>285</v>
      </c>
      <c r="C11" s="236"/>
      <c r="D11" s="235"/>
      <c r="E11" s="228"/>
      <c r="F11" s="229"/>
      <c r="G11" s="228"/>
    </row>
    <row r="12" spans="1:7" x14ac:dyDescent="0.25">
      <c r="A12" s="226" t="s">
        <v>25</v>
      </c>
      <c r="B12" s="235">
        <v>120</v>
      </c>
      <c r="C12" s="236" t="s">
        <v>286</v>
      </c>
      <c r="D12" s="235">
        <v>140</v>
      </c>
      <c r="E12" s="228">
        <v>27.450980392156865</v>
      </c>
      <c r="F12" s="229">
        <v>260</v>
      </c>
      <c r="G12" s="228">
        <v>21.399176954732511</v>
      </c>
    </row>
    <row r="13" spans="1:7" x14ac:dyDescent="0.25">
      <c r="A13" s="226" t="s">
        <v>108</v>
      </c>
      <c r="B13" s="235">
        <v>104</v>
      </c>
      <c r="C13" s="236" t="s">
        <v>287</v>
      </c>
      <c r="D13" s="235">
        <v>104</v>
      </c>
      <c r="E13" s="228">
        <v>20.392156862745097</v>
      </c>
      <c r="F13" s="229">
        <v>208</v>
      </c>
      <c r="G13" s="228">
        <v>17.119341563786008</v>
      </c>
    </row>
    <row r="14" spans="1:7" x14ac:dyDescent="0.25">
      <c r="A14" s="226"/>
      <c r="B14" s="235"/>
      <c r="C14" s="236"/>
      <c r="D14" s="235"/>
      <c r="E14" s="228"/>
      <c r="F14" s="229"/>
      <c r="G14" s="228"/>
    </row>
    <row r="15" spans="1:7" x14ac:dyDescent="0.25">
      <c r="A15" s="230" t="s">
        <v>103</v>
      </c>
      <c r="B15" s="235"/>
      <c r="C15" s="236"/>
      <c r="D15" s="235"/>
      <c r="E15" s="228"/>
      <c r="F15" s="229"/>
      <c r="G15" s="228"/>
    </row>
    <row r="16" spans="1:7" x14ac:dyDescent="0.25">
      <c r="A16" s="230" t="s">
        <v>109</v>
      </c>
      <c r="B16" s="231">
        <v>103</v>
      </c>
      <c r="C16" s="232" t="s">
        <v>288</v>
      </c>
      <c r="D16" s="231">
        <v>98</v>
      </c>
      <c r="E16" s="228">
        <v>19.215686274509807</v>
      </c>
      <c r="F16" s="233">
        <v>201</v>
      </c>
      <c r="G16" s="234">
        <v>16.543209876543212</v>
      </c>
    </row>
    <row r="17" spans="1:7" x14ac:dyDescent="0.25">
      <c r="A17" s="230" t="s">
        <v>110</v>
      </c>
      <c r="B17" s="231">
        <v>1</v>
      </c>
      <c r="C17" s="232" t="s">
        <v>289</v>
      </c>
      <c r="D17" s="231">
        <v>6</v>
      </c>
      <c r="E17" s="228">
        <v>1.1764705882352942</v>
      </c>
      <c r="F17" s="233">
        <v>7</v>
      </c>
      <c r="G17" s="234">
        <v>0.5761316872427984</v>
      </c>
    </row>
    <row r="18" spans="1:7" x14ac:dyDescent="0.25">
      <c r="A18" s="226"/>
      <c r="B18" s="235"/>
      <c r="C18" s="236"/>
      <c r="D18" s="235"/>
      <c r="E18" s="228"/>
      <c r="F18" s="229"/>
      <c r="G18" s="228"/>
    </row>
    <row r="19" spans="1:7" x14ac:dyDescent="0.25">
      <c r="A19" s="226" t="s">
        <v>26</v>
      </c>
      <c r="B19" s="235">
        <v>63</v>
      </c>
      <c r="C19" s="236" t="s">
        <v>290</v>
      </c>
      <c r="D19" s="235">
        <v>46</v>
      </c>
      <c r="E19" s="228">
        <v>9.0196078431372548</v>
      </c>
      <c r="F19" s="229">
        <v>109</v>
      </c>
      <c r="G19" s="228">
        <v>8.9711934156378597</v>
      </c>
    </row>
    <row r="20" spans="1:7" x14ac:dyDescent="0.25">
      <c r="A20" s="226" t="s">
        <v>111</v>
      </c>
      <c r="B20" s="235">
        <v>59</v>
      </c>
      <c r="C20" s="236" t="s">
        <v>291</v>
      </c>
      <c r="D20" s="235">
        <v>27</v>
      </c>
      <c r="E20" s="228">
        <v>5.2941176470588234</v>
      </c>
      <c r="F20" s="229">
        <v>86</v>
      </c>
      <c r="G20" s="228">
        <v>7.0781893004115224</v>
      </c>
    </row>
    <row r="21" spans="1:7" x14ac:dyDescent="0.25">
      <c r="A21" s="226" t="s">
        <v>112</v>
      </c>
      <c r="B21" s="235">
        <v>30</v>
      </c>
      <c r="C21" s="236" t="s">
        <v>292</v>
      </c>
      <c r="D21" s="235">
        <v>8</v>
      </c>
      <c r="E21" s="228">
        <v>1.5686274509803921</v>
      </c>
      <c r="F21" s="229">
        <v>38</v>
      </c>
      <c r="G21" s="228">
        <v>3.1275720164609053</v>
      </c>
    </row>
    <row r="22" spans="1:7" x14ac:dyDescent="0.25">
      <c r="A22" s="226" t="s">
        <v>113</v>
      </c>
      <c r="B22" s="235">
        <v>11</v>
      </c>
      <c r="C22" s="236" t="s">
        <v>293</v>
      </c>
      <c r="D22" s="235">
        <v>11</v>
      </c>
      <c r="E22" s="228">
        <v>2.1568627450980391</v>
      </c>
      <c r="F22" s="229">
        <v>22</v>
      </c>
      <c r="G22" s="228">
        <v>1.8106995884773662</v>
      </c>
    </row>
    <row r="23" spans="1:7" x14ac:dyDescent="0.25">
      <c r="A23" s="226" t="s">
        <v>114</v>
      </c>
      <c r="B23" s="235">
        <v>13</v>
      </c>
      <c r="C23" s="236" t="s">
        <v>293</v>
      </c>
      <c r="D23" s="235">
        <v>13</v>
      </c>
      <c r="E23" s="228">
        <v>2.5490196078431371</v>
      </c>
      <c r="F23" s="229">
        <v>26</v>
      </c>
      <c r="G23" s="228">
        <v>2.1399176954732511</v>
      </c>
    </row>
    <row r="24" spans="1:7" x14ac:dyDescent="0.25">
      <c r="A24" s="226" t="s">
        <v>115</v>
      </c>
      <c r="B24" s="235">
        <v>17</v>
      </c>
      <c r="C24" s="236" t="s">
        <v>294</v>
      </c>
      <c r="D24" s="235">
        <v>25</v>
      </c>
      <c r="E24" s="228">
        <v>4.9019607843137258</v>
      </c>
      <c r="F24" s="229">
        <v>42</v>
      </c>
      <c r="G24" s="228">
        <v>3.4567901234567899</v>
      </c>
    </row>
    <row r="25" spans="1:7" x14ac:dyDescent="0.25">
      <c r="A25" s="226" t="s">
        <v>116</v>
      </c>
      <c r="B25" s="235">
        <v>6</v>
      </c>
      <c r="C25" s="236" t="s">
        <v>295</v>
      </c>
      <c r="D25" s="235">
        <v>6</v>
      </c>
      <c r="E25" s="228">
        <v>1.1764705882352942</v>
      </c>
      <c r="F25" s="229">
        <v>12</v>
      </c>
      <c r="G25" s="228">
        <v>0.98765432098765427</v>
      </c>
    </row>
    <row r="26" spans="1:7" x14ac:dyDescent="0.25">
      <c r="A26" s="226" t="s">
        <v>23</v>
      </c>
      <c r="B26" s="235">
        <v>38</v>
      </c>
      <c r="C26" s="236" t="s">
        <v>296</v>
      </c>
      <c r="D26" s="235">
        <v>1</v>
      </c>
      <c r="E26" s="228">
        <v>0.19607843137254902</v>
      </c>
      <c r="F26" s="229">
        <v>39</v>
      </c>
      <c r="G26" s="228">
        <v>3.2098765432098766</v>
      </c>
    </row>
    <row r="27" spans="1:7" x14ac:dyDescent="0.25">
      <c r="A27" s="226" t="s">
        <v>117</v>
      </c>
      <c r="B27" s="235">
        <v>1</v>
      </c>
      <c r="C27" s="236" t="s">
        <v>289</v>
      </c>
      <c r="D27" s="235">
        <v>7</v>
      </c>
      <c r="E27" s="228">
        <v>1.3725490196078431</v>
      </c>
      <c r="F27" s="229">
        <v>8</v>
      </c>
      <c r="G27" s="228">
        <v>0.65843621399176955</v>
      </c>
    </row>
    <row r="28" spans="1:7" x14ac:dyDescent="0.25">
      <c r="A28" s="226" t="s">
        <v>22</v>
      </c>
      <c r="B28" s="235">
        <v>8</v>
      </c>
      <c r="C28" s="236" t="s">
        <v>297</v>
      </c>
      <c r="D28" s="235">
        <v>4</v>
      </c>
      <c r="E28" s="228">
        <v>0.78431372549019607</v>
      </c>
      <c r="F28" s="229">
        <v>12</v>
      </c>
      <c r="G28" s="228">
        <v>0.98765432098765427</v>
      </c>
    </row>
    <row r="29" spans="1:7" x14ac:dyDescent="0.25">
      <c r="A29" s="226" t="s">
        <v>118</v>
      </c>
      <c r="B29" s="235">
        <v>4</v>
      </c>
      <c r="C29" s="236" t="s">
        <v>298</v>
      </c>
      <c r="D29" s="235">
        <v>4</v>
      </c>
      <c r="E29" s="228">
        <v>0.78431372549019607</v>
      </c>
      <c r="F29" s="229">
        <v>8</v>
      </c>
      <c r="G29" s="228">
        <v>0.65843621399176955</v>
      </c>
    </row>
    <row r="30" spans="1:7" x14ac:dyDescent="0.25">
      <c r="A30" s="226" t="s">
        <v>119</v>
      </c>
      <c r="B30" s="235">
        <v>20</v>
      </c>
      <c r="C30" s="236" t="s">
        <v>299</v>
      </c>
      <c r="D30" s="235">
        <v>23</v>
      </c>
      <c r="E30" s="228">
        <v>4.5098039215686274</v>
      </c>
      <c r="F30" s="229">
        <v>43</v>
      </c>
      <c r="G30" s="228">
        <v>3.5390946502057612</v>
      </c>
    </row>
    <row r="31" spans="1:7" x14ac:dyDescent="0.25">
      <c r="A31" s="226" t="s">
        <v>120</v>
      </c>
      <c r="B31" s="235">
        <v>35</v>
      </c>
      <c r="C31" s="236" t="s">
        <v>300</v>
      </c>
      <c r="D31" s="235">
        <v>6</v>
      </c>
      <c r="E31" s="228">
        <v>1.1764705882352942</v>
      </c>
      <c r="F31" s="229">
        <v>41</v>
      </c>
      <c r="G31" s="228">
        <v>3.3744855967078191</v>
      </c>
    </row>
    <row r="32" spans="1:7" ht="27.75" customHeight="1" x14ac:dyDescent="0.25">
      <c r="A32" s="237" t="s">
        <v>301</v>
      </c>
      <c r="B32" s="238">
        <v>664</v>
      </c>
      <c r="C32" s="239" t="s">
        <v>302</v>
      </c>
      <c r="D32" s="238">
        <v>444</v>
      </c>
      <c r="E32" s="240">
        <v>87.058823529411768</v>
      </c>
      <c r="F32" s="241">
        <v>1108</v>
      </c>
      <c r="G32" s="240">
        <v>91.193415637860085</v>
      </c>
    </row>
    <row r="33" spans="1:7" x14ac:dyDescent="0.25">
      <c r="A33" s="242" t="s">
        <v>121</v>
      </c>
      <c r="B33" s="243">
        <v>41</v>
      </c>
      <c r="C33" s="244" t="s">
        <v>303</v>
      </c>
      <c r="D33" s="243">
        <v>66</v>
      </c>
      <c r="E33" s="245">
        <v>12.941176470588237</v>
      </c>
      <c r="F33" s="246">
        <v>107</v>
      </c>
      <c r="G33" s="245">
        <v>8.8065843621399171</v>
      </c>
    </row>
    <row r="34" spans="1:7" ht="15.75" thickBot="1" x14ac:dyDescent="0.3">
      <c r="A34" s="247" t="s">
        <v>122</v>
      </c>
      <c r="B34" s="248">
        <v>705</v>
      </c>
      <c r="C34" s="249" t="s">
        <v>304</v>
      </c>
      <c r="D34" s="248">
        <v>510</v>
      </c>
      <c r="E34" s="250">
        <v>100</v>
      </c>
      <c r="F34" s="251">
        <v>1215</v>
      </c>
      <c r="G34" s="249">
        <v>100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workbookViewId="0">
      <selection activeCell="L26" sqref="L26"/>
    </sheetView>
  </sheetViews>
  <sheetFormatPr defaultRowHeight="15" x14ac:dyDescent="0.25"/>
  <cols>
    <col min="1" max="1" width="20.140625" style="193" customWidth="1"/>
    <col min="2" max="4" width="9.140625" style="193"/>
    <col min="5" max="5" width="1.140625" style="193" customWidth="1"/>
    <col min="6" max="16384" width="9.140625" style="193"/>
  </cols>
  <sheetData>
    <row r="1" spans="1:9" x14ac:dyDescent="0.25">
      <c r="A1" s="252" t="s">
        <v>305</v>
      </c>
    </row>
    <row r="2" spans="1:9" x14ac:dyDescent="0.25">
      <c r="A2" s="393" t="s">
        <v>306</v>
      </c>
      <c r="B2" s="395" t="s">
        <v>42</v>
      </c>
      <c r="C2" s="395"/>
      <c r="D2" s="395"/>
      <c r="E2" s="253"/>
      <c r="F2" s="395" t="s">
        <v>41</v>
      </c>
      <c r="G2" s="395"/>
      <c r="H2" s="395"/>
      <c r="I2" s="254"/>
    </row>
    <row r="3" spans="1:9" x14ac:dyDescent="0.25">
      <c r="A3" s="394"/>
      <c r="B3" s="255" t="s">
        <v>208</v>
      </c>
      <c r="C3" s="255" t="s">
        <v>209</v>
      </c>
      <c r="D3" s="255" t="s">
        <v>15</v>
      </c>
      <c r="E3" s="256"/>
      <c r="F3" s="255" t="s">
        <v>208</v>
      </c>
      <c r="G3" s="255" t="s">
        <v>209</v>
      </c>
      <c r="H3" s="255" t="s">
        <v>15</v>
      </c>
    </row>
    <row r="4" spans="1:9" x14ac:dyDescent="0.25">
      <c r="A4" s="257" t="s">
        <v>307</v>
      </c>
      <c r="B4" s="258">
        <v>18</v>
      </c>
      <c r="C4" s="258">
        <v>9</v>
      </c>
      <c r="D4" s="258">
        <v>27</v>
      </c>
      <c r="E4" s="259"/>
      <c r="F4" s="259" t="s">
        <v>36</v>
      </c>
      <c r="G4" s="260" t="s">
        <v>36</v>
      </c>
      <c r="H4" s="260" t="s">
        <v>36</v>
      </c>
      <c r="I4" s="261"/>
    </row>
    <row r="5" spans="1:9" x14ac:dyDescent="0.25">
      <c r="A5" s="262" t="s">
        <v>308</v>
      </c>
      <c r="B5" s="263">
        <v>17</v>
      </c>
      <c r="C5" s="263">
        <v>8</v>
      </c>
      <c r="D5" s="263">
        <v>25</v>
      </c>
      <c r="E5" s="264"/>
      <c r="F5" s="264" t="s">
        <v>36</v>
      </c>
      <c r="G5" s="265" t="s">
        <v>36</v>
      </c>
      <c r="H5" s="265" t="s">
        <v>36</v>
      </c>
      <c r="I5" s="261"/>
    </row>
    <row r="6" spans="1:9" x14ac:dyDescent="0.25">
      <c r="A6" s="262" t="s">
        <v>214</v>
      </c>
      <c r="B6" s="263">
        <v>21</v>
      </c>
      <c r="C6" s="263">
        <v>22</v>
      </c>
      <c r="D6" s="263">
        <v>43</v>
      </c>
      <c r="E6" s="264"/>
      <c r="F6" s="264" t="s">
        <v>36</v>
      </c>
      <c r="G6" s="265" t="s">
        <v>36</v>
      </c>
      <c r="H6" s="265" t="s">
        <v>36</v>
      </c>
      <c r="I6" s="261"/>
    </row>
    <row r="7" spans="1:9" x14ac:dyDescent="0.25">
      <c r="A7" s="262" t="s">
        <v>219</v>
      </c>
      <c r="B7" s="263">
        <v>94</v>
      </c>
      <c r="C7" s="263">
        <v>47</v>
      </c>
      <c r="D7" s="263">
        <v>141</v>
      </c>
      <c r="E7" s="262"/>
      <c r="F7" s="263">
        <v>3</v>
      </c>
      <c r="G7" s="263">
        <v>1</v>
      </c>
      <c r="H7" s="263">
        <v>4</v>
      </c>
      <c r="I7" s="261"/>
    </row>
    <row r="8" spans="1:9" x14ac:dyDescent="0.25">
      <c r="A8" s="262" t="s">
        <v>220</v>
      </c>
      <c r="B8" s="263">
        <v>138</v>
      </c>
      <c r="C8" s="263">
        <v>72</v>
      </c>
      <c r="D8" s="263">
        <v>210</v>
      </c>
      <c r="E8" s="262"/>
      <c r="F8" s="263">
        <v>3</v>
      </c>
      <c r="G8" s="263">
        <v>1</v>
      </c>
      <c r="H8" s="263">
        <v>4</v>
      </c>
      <c r="I8" s="261"/>
    </row>
    <row r="9" spans="1:9" x14ac:dyDescent="0.25">
      <c r="A9" s="262" t="s">
        <v>211</v>
      </c>
      <c r="B9" s="263">
        <v>102</v>
      </c>
      <c r="C9" s="263">
        <v>59</v>
      </c>
      <c r="D9" s="263">
        <v>161</v>
      </c>
      <c r="E9" s="262"/>
      <c r="F9" s="263">
        <v>4</v>
      </c>
      <c r="G9" s="263">
        <v>1</v>
      </c>
      <c r="H9" s="263">
        <v>5</v>
      </c>
      <c r="I9" s="261"/>
    </row>
    <row r="10" spans="1:9" x14ac:dyDescent="0.25">
      <c r="A10" s="262" t="s">
        <v>221</v>
      </c>
      <c r="B10" s="263">
        <v>91</v>
      </c>
      <c r="C10" s="263">
        <v>70</v>
      </c>
      <c r="D10" s="263">
        <v>161</v>
      </c>
      <c r="E10" s="262"/>
      <c r="F10" s="263">
        <v>3</v>
      </c>
      <c r="G10" s="266" t="s">
        <v>36</v>
      </c>
      <c r="H10" s="263">
        <v>3</v>
      </c>
      <c r="I10" s="261"/>
    </row>
    <row r="11" spans="1:9" x14ac:dyDescent="0.25">
      <c r="A11" s="262" t="s">
        <v>222</v>
      </c>
      <c r="B11" s="263">
        <v>79</v>
      </c>
      <c r="C11" s="263">
        <v>56</v>
      </c>
      <c r="D11" s="263">
        <v>135</v>
      </c>
      <c r="E11" s="262"/>
      <c r="F11" s="263">
        <v>4</v>
      </c>
      <c r="G11" s="263">
        <v>1</v>
      </c>
      <c r="H11" s="263">
        <v>5</v>
      </c>
      <c r="I11" s="261"/>
    </row>
    <row r="12" spans="1:9" x14ac:dyDescent="0.25">
      <c r="A12" s="262" t="s">
        <v>223</v>
      </c>
      <c r="B12" s="263">
        <v>74</v>
      </c>
      <c r="C12" s="263">
        <v>59</v>
      </c>
      <c r="D12" s="263">
        <v>133</v>
      </c>
      <c r="E12" s="262"/>
      <c r="F12" s="263">
        <v>4</v>
      </c>
      <c r="G12" s="263">
        <v>1</v>
      </c>
      <c r="H12" s="263">
        <v>5</v>
      </c>
      <c r="I12" s="261"/>
    </row>
    <row r="13" spans="1:9" x14ac:dyDescent="0.25">
      <c r="A13" s="262" t="s">
        <v>224</v>
      </c>
      <c r="B13" s="263">
        <v>78</v>
      </c>
      <c r="C13" s="263">
        <v>48</v>
      </c>
      <c r="D13" s="263">
        <v>126</v>
      </c>
      <c r="E13" s="262"/>
      <c r="F13" s="263">
        <v>5</v>
      </c>
      <c r="G13" s="263">
        <v>1</v>
      </c>
      <c r="H13" s="263">
        <v>6</v>
      </c>
      <c r="I13" s="261"/>
    </row>
    <row r="14" spans="1:9" x14ac:dyDescent="0.25">
      <c r="A14" s="262" t="s">
        <v>225</v>
      </c>
      <c r="B14" s="263">
        <v>66</v>
      </c>
      <c r="C14" s="263">
        <v>43</v>
      </c>
      <c r="D14" s="263">
        <v>109</v>
      </c>
      <c r="E14" s="262"/>
      <c r="F14" s="263">
        <v>4</v>
      </c>
      <c r="G14" s="266" t="s">
        <v>36</v>
      </c>
      <c r="H14" s="263">
        <v>4</v>
      </c>
      <c r="I14" s="261"/>
    </row>
    <row r="15" spans="1:9" x14ac:dyDescent="0.25">
      <c r="A15" s="262" t="s">
        <v>212</v>
      </c>
      <c r="B15" s="263">
        <v>45</v>
      </c>
      <c r="C15" s="263">
        <v>33</v>
      </c>
      <c r="D15" s="263">
        <v>78</v>
      </c>
      <c r="E15" s="262"/>
      <c r="F15" s="263">
        <v>1</v>
      </c>
      <c r="G15" s="266" t="s">
        <v>36</v>
      </c>
      <c r="H15" s="263">
        <v>1</v>
      </c>
      <c r="I15" s="261"/>
    </row>
    <row r="16" spans="1:9" x14ac:dyDescent="0.25">
      <c r="A16" s="262" t="s">
        <v>213</v>
      </c>
      <c r="B16" s="263">
        <v>38</v>
      </c>
      <c r="C16" s="263">
        <v>27</v>
      </c>
      <c r="D16" s="263">
        <v>65</v>
      </c>
      <c r="E16" s="262"/>
      <c r="F16" s="263">
        <v>2</v>
      </c>
      <c r="G16" s="263">
        <v>1</v>
      </c>
      <c r="H16" s="263">
        <v>3</v>
      </c>
      <c r="I16" s="261"/>
    </row>
    <row r="17" spans="1:9" x14ac:dyDescent="0.25">
      <c r="A17" s="262" t="s">
        <v>226</v>
      </c>
      <c r="B17" s="263">
        <v>24</v>
      </c>
      <c r="C17" s="263">
        <v>22</v>
      </c>
      <c r="D17" s="263">
        <v>46</v>
      </c>
      <c r="E17" s="262"/>
      <c r="F17" s="263">
        <v>5</v>
      </c>
      <c r="G17" s="266"/>
      <c r="H17" s="263">
        <v>5</v>
      </c>
      <c r="I17" s="261"/>
    </row>
    <row r="18" spans="1:9" x14ac:dyDescent="0.25">
      <c r="A18" s="262" t="s">
        <v>227</v>
      </c>
      <c r="B18" s="263">
        <v>22</v>
      </c>
      <c r="C18" s="263">
        <v>21</v>
      </c>
      <c r="D18" s="263">
        <v>43</v>
      </c>
      <c r="E18" s="262"/>
      <c r="F18" s="263">
        <v>1</v>
      </c>
      <c r="G18" s="266"/>
      <c r="H18" s="263">
        <v>1</v>
      </c>
      <c r="I18" s="261"/>
    </row>
    <row r="19" spans="1:9" x14ac:dyDescent="0.25">
      <c r="A19" s="262" t="s">
        <v>228</v>
      </c>
      <c r="B19" s="263">
        <v>26</v>
      </c>
      <c r="C19" s="263">
        <v>16</v>
      </c>
      <c r="D19" s="263">
        <v>42</v>
      </c>
      <c r="E19" s="262"/>
      <c r="F19" s="263">
        <v>2</v>
      </c>
      <c r="G19" s="263">
        <v>1</v>
      </c>
      <c r="H19" s="263">
        <v>3</v>
      </c>
      <c r="I19" s="261"/>
    </row>
    <row r="20" spans="1:9" x14ac:dyDescent="0.25">
      <c r="A20" s="262" t="s">
        <v>229</v>
      </c>
      <c r="B20" s="263">
        <v>21</v>
      </c>
      <c r="C20" s="263">
        <v>7</v>
      </c>
      <c r="D20" s="263">
        <v>28</v>
      </c>
      <c r="E20" s="264"/>
      <c r="F20" s="264" t="s">
        <v>36</v>
      </c>
      <c r="G20" s="265" t="s">
        <v>36</v>
      </c>
      <c r="H20" s="265" t="s">
        <v>36</v>
      </c>
      <c r="I20" s="261"/>
    </row>
    <row r="21" spans="1:9" x14ac:dyDescent="0.25">
      <c r="A21" s="262" t="s">
        <v>230</v>
      </c>
      <c r="B21" s="263">
        <v>7</v>
      </c>
      <c r="C21" s="263">
        <v>4</v>
      </c>
      <c r="D21" s="263">
        <v>11</v>
      </c>
      <c r="E21" s="264"/>
      <c r="F21" s="264" t="s">
        <v>36</v>
      </c>
      <c r="G21" s="265" t="s">
        <v>36</v>
      </c>
      <c r="H21" s="265" t="s">
        <v>36</v>
      </c>
      <c r="I21" s="261"/>
    </row>
    <row r="22" spans="1:9" x14ac:dyDescent="0.25">
      <c r="A22" s="262" t="s">
        <v>231</v>
      </c>
      <c r="B22" s="263">
        <v>1</v>
      </c>
      <c r="C22" s="263">
        <v>1</v>
      </c>
      <c r="D22" s="263">
        <v>2</v>
      </c>
      <c r="E22" s="264"/>
      <c r="F22" s="264" t="s">
        <v>36</v>
      </c>
      <c r="G22" s="265" t="s">
        <v>36</v>
      </c>
      <c r="H22" s="265" t="s">
        <v>36</v>
      </c>
      <c r="I22" s="261"/>
    </row>
    <row r="23" spans="1:9" x14ac:dyDescent="0.25">
      <c r="A23" s="262" t="s">
        <v>309</v>
      </c>
      <c r="B23" s="263">
        <v>13</v>
      </c>
      <c r="C23" s="263">
        <v>5</v>
      </c>
      <c r="D23" s="263">
        <v>18</v>
      </c>
      <c r="E23" s="267"/>
      <c r="F23" s="267"/>
      <c r="G23" s="267"/>
      <c r="H23" s="267"/>
    </row>
    <row r="24" spans="1:9" x14ac:dyDescent="0.25">
      <c r="A24" s="268" t="s">
        <v>15</v>
      </c>
      <c r="B24" s="269">
        <f>SUM(B4:B23)</f>
        <v>975</v>
      </c>
      <c r="C24" s="269">
        <f>SUM(C4:C23)</f>
        <v>629</v>
      </c>
      <c r="D24" s="269">
        <f>SUM(D4:D23)</f>
        <v>1604</v>
      </c>
      <c r="E24" s="269"/>
      <c r="F24" s="269">
        <f>SUM(F4:F22)</f>
        <v>41</v>
      </c>
      <c r="G24" s="269">
        <f>SUM(G4:G22)</f>
        <v>8</v>
      </c>
      <c r="H24" s="269">
        <f>SUM(H4:H22)</f>
        <v>49</v>
      </c>
    </row>
    <row r="25" spans="1:9" x14ac:dyDescent="0.25">
      <c r="E25" s="270"/>
    </row>
    <row r="26" spans="1:9" x14ac:dyDescent="0.25">
      <c r="E26" s="108"/>
    </row>
    <row r="32" spans="1:9" ht="15" customHeight="1" x14ac:dyDescent="0.25"/>
  </sheetData>
  <mergeCells count="3">
    <mergeCell ref="A2:A3"/>
    <mergeCell ref="B2:D2"/>
    <mergeCell ref="F2:H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sqref="A1:L1"/>
    </sheetView>
  </sheetViews>
  <sheetFormatPr defaultRowHeight="15" x14ac:dyDescent="0.25"/>
  <cols>
    <col min="1" max="1" width="14.42578125" style="193" customWidth="1"/>
    <col min="2" max="3" width="7.28515625" style="193" customWidth="1"/>
    <col min="4" max="4" width="1" style="193" customWidth="1"/>
    <col min="5" max="5" width="7.28515625" style="193" customWidth="1"/>
    <col min="6" max="6" width="5.85546875" style="193" customWidth="1"/>
    <col min="7" max="7" width="2" style="193" customWidth="1"/>
    <col min="8" max="9" width="7.28515625" style="193" customWidth="1"/>
    <col min="10" max="10" width="1" style="193" customWidth="1"/>
    <col min="11" max="11" width="7.28515625" style="193" customWidth="1"/>
    <col min="12" max="12" width="5.85546875" style="193" customWidth="1"/>
    <col min="13" max="16384" width="9.140625" style="193"/>
  </cols>
  <sheetData>
    <row r="1" spans="1:12" s="8" customFormat="1" ht="29.25" customHeight="1" x14ac:dyDescent="0.25">
      <c r="A1" s="396" t="s">
        <v>252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</row>
    <row r="2" spans="1:12" x14ac:dyDescent="0.25">
      <c r="A2" s="397" t="s">
        <v>313</v>
      </c>
      <c r="B2" s="400" t="s">
        <v>41</v>
      </c>
      <c r="C2" s="400"/>
      <c r="D2" s="401"/>
      <c r="E2" s="400"/>
      <c r="F2" s="400"/>
      <c r="G2" s="273"/>
      <c r="H2" s="400" t="s">
        <v>42</v>
      </c>
      <c r="I2" s="400"/>
      <c r="J2" s="400"/>
      <c r="K2" s="400"/>
      <c r="L2" s="400"/>
    </row>
    <row r="3" spans="1:12" x14ac:dyDescent="0.25">
      <c r="A3" s="398"/>
      <c r="B3" s="274" t="s">
        <v>208</v>
      </c>
      <c r="C3" s="274" t="s">
        <v>209</v>
      </c>
      <c r="D3" s="275"/>
      <c r="E3" s="402" t="s">
        <v>15</v>
      </c>
      <c r="F3" s="402"/>
      <c r="G3" s="276"/>
      <c r="H3" s="274" t="s">
        <v>208</v>
      </c>
      <c r="I3" s="274" t="s">
        <v>209</v>
      </c>
      <c r="J3" s="276"/>
      <c r="K3" s="402" t="s">
        <v>15</v>
      </c>
      <c r="L3" s="402"/>
    </row>
    <row r="4" spans="1:12" x14ac:dyDescent="0.25">
      <c r="A4" s="399"/>
      <c r="B4" s="274" t="s">
        <v>130</v>
      </c>
      <c r="C4" s="274" t="s">
        <v>130</v>
      </c>
      <c r="D4" s="274"/>
      <c r="E4" s="274" t="s">
        <v>130</v>
      </c>
      <c r="F4" s="274" t="s">
        <v>20</v>
      </c>
      <c r="G4" s="274"/>
      <c r="H4" s="274" t="s">
        <v>130</v>
      </c>
      <c r="I4" s="274" t="s">
        <v>130</v>
      </c>
      <c r="J4" s="274"/>
      <c r="K4" s="274" t="s">
        <v>130</v>
      </c>
      <c r="L4" s="274" t="s">
        <v>20</v>
      </c>
    </row>
    <row r="5" spans="1:12" x14ac:dyDescent="0.25">
      <c r="A5" s="277" t="s">
        <v>314</v>
      </c>
      <c r="B5" s="278">
        <v>33</v>
      </c>
      <c r="C5" s="278">
        <v>2</v>
      </c>
      <c r="D5" s="278"/>
      <c r="E5" s="278">
        <v>35</v>
      </c>
      <c r="F5" s="279">
        <f t="shared" ref="F5:F8" si="0">+E5/E$8*100</f>
        <v>71.428571428571431</v>
      </c>
      <c r="G5" s="278"/>
      <c r="H5" s="278">
        <v>682</v>
      </c>
      <c r="I5" s="278">
        <v>281</v>
      </c>
      <c r="J5" s="278"/>
      <c r="K5" s="278">
        <v>963</v>
      </c>
      <c r="L5" s="280">
        <f t="shared" ref="L5:L8" si="1">+K5/K$8*100</f>
        <v>60.037406483790519</v>
      </c>
    </row>
    <row r="6" spans="1:12" x14ac:dyDescent="0.25">
      <c r="A6" s="281" t="s">
        <v>315</v>
      </c>
      <c r="B6" s="282">
        <v>6</v>
      </c>
      <c r="C6" s="282">
        <v>4</v>
      </c>
      <c r="D6" s="282"/>
      <c r="E6" s="282">
        <v>10</v>
      </c>
      <c r="F6" s="283">
        <f t="shared" si="0"/>
        <v>20.408163265306122</v>
      </c>
      <c r="G6" s="282"/>
      <c r="H6" s="282">
        <f>238+5</f>
        <v>243</v>
      </c>
      <c r="I6" s="282">
        <f>283+13</f>
        <v>296</v>
      </c>
      <c r="J6" s="282"/>
      <c r="K6" s="282">
        <f>521+18</f>
        <v>539</v>
      </c>
      <c r="L6" s="284">
        <f t="shared" si="1"/>
        <v>33.603491271820452</v>
      </c>
    </row>
    <row r="7" spans="1:12" x14ac:dyDescent="0.25">
      <c r="A7" s="281" t="s">
        <v>316</v>
      </c>
      <c r="B7" s="282">
        <v>2</v>
      </c>
      <c r="C7" s="282">
        <v>2</v>
      </c>
      <c r="D7" s="282"/>
      <c r="E7" s="282">
        <v>4</v>
      </c>
      <c r="F7" s="283">
        <f t="shared" si="0"/>
        <v>8.1632653061224492</v>
      </c>
      <c r="G7" s="282"/>
      <c r="H7" s="282">
        <v>42</v>
      </c>
      <c r="I7" s="282">
        <v>60</v>
      </c>
      <c r="J7" s="282"/>
      <c r="K7" s="282">
        <v>102</v>
      </c>
      <c r="L7" s="284">
        <f t="shared" si="1"/>
        <v>6.3591022443890273</v>
      </c>
    </row>
    <row r="8" spans="1:12" x14ac:dyDescent="0.25">
      <c r="A8" s="285" t="s">
        <v>15</v>
      </c>
      <c r="B8" s="286">
        <f>SUM(B5:B7)</f>
        <v>41</v>
      </c>
      <c r="C8" s="286">
        <f>SUM(C5:C7)</f>
        <v>8</v>
      </c>
      <c r="D8" s="286"/>
      <c r="E8" s="286">
        <f>SUM(E5:E7)</f>
        <v>49</v>
      </c>
      <c r="F8" s="287">
        <f t="shared" si="0"/>
        <v>100</v>
      </c>
      <c r="G8" s="286"/>
      <c r="H8" s="286">
        <f>SUM(H5:H7)</f>
        <v>967</v>
      </c>
      <c r="I8" s="286">
        <f>SUM(I5:I7)</f>
        <v>637</v>
      </c>
      <c r="J8" s="286"/>
      <c r="K8" s="286">
        <f>SUM(K5:K7)</f>
        <v>1604</v>
      </c>
      <c r="L8" s="287">
        <f t="shared" si="1"/>
        <v>100</v>
      </c>
    </row>
  </sheetData>
  <mergeCells count="6">
    <mergeCell ref="A1:L1"/>
    <mergeCell ref="A2:A4"/>
    <mergeCell ref="B2:F2"/>
    <mergeCell ref="H2:L2"/>
    <mergeCell ref="E3:F3"/>
    <mergeCell ref="K3:L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sqref="A1:I1"/>
    </sheetView>
  </sheetViews>
  <sheetFormatPr defaultRowHeight="15" x14ac:dyDescent="0.25"/>
  <cols>
    <col min="1" max="1" width="14.140625" style="193" customWidth="1"/>
    <col min="2" max="3" width="9.140625" style="193"/>
    <col min="4" max="4" width="1.5703125" style="193" customWidth="1"/>
    <col min="5" max="6" width="9.140625" style="193"/>
    <col min="7" max="7" width="1.5703125" style="193" customWidth="1"/>
    <col min="8" max="16384" width="9.140625" style="193"/>
  </cols>
  <sheetData>
    <row r="1" spans="1:9" ht="32.25" customHeight="1" x14ac:dyDescent="0.25">
      <c r="A1" s="396" t="s">
        <v>317</v>
      </c>
      <c r="B1" s="396"/>
      <c r="C1" s="396"/>
      <c r="D1" s="396"/>
      <c r="E1" s="396"/>
      <c r="F1" s="396"/>
      <c r="G1" s="396"/>
      <c r="H1" s="396"/>
      <c r="I1" s="396"/>
    </row>
    <row r="2" spans="1:9" x14ac:dyDescent="0.25">
      <c r="A2" s="404" t="s">
        <v>318</v>
      </c>
      <c r="B2" s="406" t="s">
        <v>216</v>
      </c>
      <c r="C2" s="406"/>
      <c r="D2" s="288"/>
      <c r="E2" s="406" t="s">
        <v>218</v>
      </c>
      <c r="F2" s="406"/>
      <c r="G2" s="288"/>
      <c r="H2" s="406" t="s">
        <v>217</v>
      </c>
      <c r="I2" s="406"/>
    </row>
    <row r="3" spans="1:9" x14ac:dyDescent="0.25">
      <c r="A3" s="405"/>
      <c r="B3" s="289" t="s">
        <v>41</v>
      </c>
      <c r="C3" s="290" t="s">
        <v>42</v>
      </c>
      <c r="D3" s="290"/>
      <c r="E3" s="289" t="s">
        <v>41</v>
      </c>
      <c r="F3" s="291" t="s">
        <v>42</v>
      </c>
      <c r="G3" s="290"/>
      <c r="H3" s="289" t="s">
        <v>41</v>
      </c>
      <c r="I3" s="291" t="s">
        <v>42</v>
      </c>
    </row>
    <row r="4" spans="1:9" x14ac:dyDescent="0.25">
      <c r="A4" s="292" t="s">
        <v>307</v>
      </c>
      <c r="B4" s="293"/>
      <c r="C4" s="294">
        <v>1</v>
      </c>
      <c r="D4" s="294"/>
      <c r="E4" s="293"/>
      <c r="F4" s="294">
        <v>24</v>
      </c>
      <c r="G4" s="294"/>
      <c r="H4" s="293"/>
      <c r="I4" s="294">
        <v>2</v>
      </c>
    </row>
    <row r="5" spans="1:9" x14ac:dyDescent="0.25">
      <c r="A5" s="295" t="s">
        <v>308</v>
      </c>
      <c r="B5" s="296"/>
      <c r="C5" s="297"/>
      <c r="D5" s="297"/>
      <c r="E5" s="296"/>
      <c r="F5" s="298">
        <v>21</v>
      </c>
      <c r="G5" s="297"/>
      <c r="H5" s="296"/>
      <c r="I5" s="298">
        <v>4</v>
      </c>
    </row>
    <row r="6" spans="1:9" x14ac:dyDescent="0.25">
      <c r="A6" s="295" t="s">
        <v>214</v>
      </c>
      <c r="B6" s="296"/>
      <c r="C6" s="298">
        <v>5</v>
      </c>
      <c r="D6" s="298"/>
      <c r="E6" s="296"/>
      <c r="F6" s="298">
        <v>31</v>
      </c>
      <c r="G6" s="298"/>
      <c r="H6" s="296"/>
      <c r="I6" s="298">
        <v>7</v>
      </c>
    </row>
    <row r="7" spans="1:9" x14ac:dyDescent="0.25">
      <c r="A7" s="295" t="s">
        <v>219</v>
      </c>
      <c r="B7" s="298">
        <v>2</v>
      </c>
      <c r="C7" s="298">
        <v>61</v>
      </c>
      <c r="D7" s="298"/>
      <c r="E7" s="298">
        <v>2</v>
      </c>
      <c r="F7" s="298">
        <v>68</v>
      </c>
      <c r="G7" s="298"/>
      <c r="H7" s="297"/>
      <c r="I7" s="298">
        <v>12</v>
      </c>
    </row>
    <row r="8" spans="1:9" x14ac:dyDescent="0.25">
      <c r="A8" s="295" t="s">
        <v>220</v>
      </c>
      <c r="B8" s="298">
        <v>4</v>
      </c>
      <c r="C8" s="298">
        <v>121</v>
      </c>
      <c r="D8" s="298"/>
      <c r="E8" s="297"/>
      <c r="F8" s="298">
        <v>87</v>
      </c>
      <c r="G8" s="298"/>
      <c r="H8" s="297"/>
      <c r="I8" s="298">
        <v>2</v>
      </c>
    </row>
    <row r="9" spans="1:9" x14ac:dyDescent="0.25">
      <c r="A9" s="295" t="s">
        <v>211</v>
      </c>
      <c r="B9" s="298">
        <v>2</v>
      </c>
      <c r="C9" s="298">
        <v>108</v>
      </c>
      <c r="D9" s="298"/>
      <c r="E9" s="298">
        <v>3</v>
      </c>
      <c r="F9" s="298">
        <v>48</v>
      </c>
      <c r="G9" s="298"/>
      <c r="H9" s="297"/>
      <c r="I9" s="298">
        <v>5</v>
      </c>
    </row>
    <row r="10" spans="1:9" x14ac:dyDescent="0.25">
      <c r="A10" s="295" t="s">
        <v>221</v>
      </c>
      <c r="B10" s="298">
        <v>3</v>
      </c>
      <c r="C10" s="298">
        <v>114</v>
      </c>
      <c r="D10" s="298"/>
      <c r="E10" s="297"/>
      <c r="F10" s="298">
        <v>44</v>
      </c>
      <c r="G10" s="298"/>
      <c r="H10" s="297"/>
      <c r="I10" s="298">
        <v>3</v>
      </c>
    </row>
    <row r="11" spans="1:9" x14ac:dyDescent="0.25">
      <c r="A11" s="295" t="s">
        <v>222</v>
      </c>
      <c r="B11" s="298">
        <v>4</v>
      </c>
      <c r="C11" s="298">
        <v>106</v>
      </c>
      <c r="D11" s="298"/>
      <c r="E11" s="297"/>
      <c r="F11" s="298">
        <v>26</v>
      </c>
      <c r="G11" s="298"/>
      <c r="H11" s="298">
        <v>1</v>
      </c>
      <c r="I11" s="298">
        <v>3</v>
      </c>
    </row>
    <row r="12" spans="1:9" x14ac:dyDescent="0.25">
      <c r="A12" s="295" t="s">
        <v>223</v>
      </c>
      <c r="B12" s="298">
        <v>4</v>
      </c>
      <c r="C12" s="298">
        <v>105</v>
      </c>
      <c r="D12" s="298"/>
      <c r="E12" s="298">
        <v>1</v>
      </c>
      <c r="F12" s="298">
        <v>25</v>
      </c>
      <c r="G12" s="298"/>
      <c r="H12" s="297"/>
      <c r="I12" s="298">
        <v>3</v>
      </c>
    </row>
    <row r="13" spans="1:9" x14ac:dyDescent="0.25">
      <c r="A13" s="295" t="s">
        <v>224</v>
      </c>
      <c r="B13" s="298">
        <v>5</v>
      </c>
      <c r="C13" s="298">
        <v>97</v>
      </c>
      <c r="D13" s="298"/>
      <c r="E13" s="298">
        <v>1</v>
      </c>
      <c r="F13" s="298">
        <v>27</v>
      </c>
      <c r="G13" s="298"/>
      <c r="H13" s="297"/>
      <c r="I13" s="298">
        <v>2</v>
      </c>
    </row>
    <row r="14" spans="1:9" x14ac:dyDescent="0.25">
      <c r="A14" s="295" t="s">
        <v>225</v>
      </c>
      <c r="B14" s="298">
        <v>1</v>
      </c>
      <c r="C14" s="298">
        <v>78</v>
      </c>
      <c r="D14" s="298"/>
      <c r="E14" s="298">
        <v>2</v>
      </c>
      <c r="F14" s="298">
        <v>27</v>
      </c>
      <c r="G14" s="298"/>
      <c r="H14" s="298">
        <v>1</v>
      </c>
      <c r="I14" s="298">
        <v>4</v>
      </c>
    </row>
    <row r="15" spans="1:9" x14ac:dyDescent="0.25">
      <c r="A15" s="295" t="s">
        <v>212</v>
      </c>
      <c r="B15" s="298">
        <v>1</v>
      </c>
      <c r="C15" s="298">
        <v>53</v>
      </c>
      <c r="D15" s="298"/>
      <c r="E15" s="297"/>
      <c r="F15" s="298">
        <v>23</v>
      </c>
      <c r="G15" s="298"/>
      <c r="H15" s="297"/>
      <c r="I15" s="298">
        <v>2</v>
      </c>
    </row>
    <row r="16" spans="1:9" x14ac:dyDescent="0.25">
      <c r="A16" s="295" t="s">
        <v>213</v>
      </c>
      <c r="B16" s="298">
        <v>2</v>
      </c>
      <c r="C16" s="298">
        <v>36</v>
      </c>
      <c r="D16" s="298"/>
      <c r="E16" s="298">
        <v>1</v>
      </c>
      <c r="F16" s="298">
        <v>23</v>
      </c>
      <c r="G16" s="298"/>
      <c r="H16" s="297"/>
      <c r="I16" s="298">
        <v>6</v>
      </c>
    </row>
    <row r="17" spans="1:9" x14ac:dyDescent="0.25">
      <c r="A17" s="295" t="s">
        <v>226</v>
      </c>
      <c r="B17" s="298">
        <v>5</v>
      </c>
      <c r="C17" s="298">
        <v>25</v>
      </c>
      <c r="D17" s="298"/>
      <c r="E17" s="297"/>
      <c r="F17" s="298">
        <v>13</v>
      </c>
      <c r="G17" s="298"/>
      <c r="H17" s="297"/>
      <c r="I17" s="298">
        <v>8</v>
      </c>
    </row>
    <row r="18" spans="1:9" x14ac:dyDescent="0.25">
      <c r="A18" s="295" t="s">
        <v>227</v>
      </c>
      <c r="B18" s="298">
        <v>1</v>
      </c>
      <c r="C18" s="298">
        <v>16</v>
      </c>
      <c r="D18" s="298"/>
      <c r="E18" s="297"/>
      <c r="F18" s="298">
        <v>10</v>
      </c>
      <c r="G18" s="298"/>
      <c r="H18" s="297"/>
      <c r="I18" s="298">
        <v>17</v>
      </c>
    </row>
    <row r="19" spans="1:9" x14ac:dyDescent="0.25">
      <c r="A19" s="295" t="s">
        <v>228</v>
      </c>
      <c r="B19" s="298">
        <v>1</v>
      </c>
      <c r="C19" s="298">
        <v>22</v>
      </c>
      <c r="D19" s="298"/>
      <c r="E19" s="297"/>
      <c r="F19" s="298">
        <v>12</v>
      </c>
      <c r="G19" s="298"/>
      <c r="H19" s="298">
        <v>2</v>
      </c>
      <c r="I19" s="298">
        <v>8</v>
      </c>
    </row>
    <row r="20" spans="1:9" x14ac:dyDescent="0.25">
      <c r="A20" s="295" t="s">
        <v>229</v>
      </c>
      <c r="B20" s="296"/>
      <c r="C20" s="298">
        <v>13</v>
      </c>
      <c r="D20" s="298"/>
      <c r="E20" s="296"/>
      <c r="F20" s="298">
        <v>9</v>
      </c>
      <c r="G20" s="298"/>
      <c r="H20" s="296"/>
      <c r="I20" s="298">
        <v>6</v>
      </c>
    </row>
    <row r="21" spans="1:9" x14ac:dyDescent="0.25">
      <c r="A21" s="295" t="s">
        <v>230</v>
      </c>
      <c r="B21" s="296"/>
      <c r="C21" s="298">
        <v>2</v>
      </c>
      <c r="D21" s="298"/>
      <c r="E21" s="296"/>
      <c r="F21" s="298">
        <v>1</v>
      </c>
      <c r="G21" s="298"/>
      <c r="H21" s="296"/>
      <c r="I21" s="298">
        <v>8</v>
      </c>
    </row>
    <row r="22" spans="1:9" x14ac:dyDescent="0.25">
      <c r="A22" s="295" t="s">
        <v>231</v>
      </c>
      <c r="B22" s="296"/>
      <c r="C22" s="297"/>
      <c r="D22" s="297"/>
      <c r="E22" s="296"/>
      <c r="F22" s="298">
        <v>2</v>
      </c>
      <c r="G22" s="297"/>
      <c r="H22" s="296"/>
      <c r="I22" s="297"/>
    </row>
    <row r="23" spans="1:9" x14ac:dyDescent="0.25">
      <c r="A23" s="295" t="s">
        <v>210</v>
      </c>
      <c r="B23" s="296"/>
      <c r="C23" s="296"/>
      <c r="D23" s="296"/>
      <c r="E23" s="296"/>
      <c r="F23" s="298">
        <v>18</v>
      </c>
      <c r="G23" s="296"/>
      <c r="H23" s="296"/>
      <c r="I23" s="296"/>
    </row>
    <row r="24" spans="1:9" x14ac:dyDescent="0.25">
      <c r="A24" s="269" t="s">
        <v>15</v>
      </c>
      <c r="B24" s="269">
        <f>SUM(B4:B22)</f>
        <v>35</v>
      </c>
      <c r="C24" s="269">
        <f>SUM(C4:C22)</f>
        <v>963</v>
      </c>
      <c r="D24" s="269"/>
      <c r="E24" s="269">
        <f>SUM(E4:E22)</f>
        <v>10</v>
      </c>
      <c r="F24" s="269">
        <f>SUM(F4:F23)</f>
        <v>539</v>
      </c>
      <c r="G24" s="269"/>
      <c r="H24" s="269">
        <f>SUM(H4:H22)</f>
        <v>4</v>
      </c>
      <c r="I24" s="269">
        <f>SUM(I4:I22)</f>
        <v>102</v>
      </c>
    </row>
    <row r="25" spans="1:9" ht="26.25" customHeight="1" x14ac:dyDescent="0.25">
      <c r="A25" s="403" t="s">
        <v>319</v>
      </c>
      <c r="B25" s="403"/>
      <c r="C25" s="403"/>
      <c r="D25" s="403"/>
      <c r="E25" s="403"/>
      <c r="F25" s="403"/>
      <c r="G25" s="403"/>
      <c r="H25" s="403"/>
      <c r="I25" s="403"/>
    </row>
  </sheetData>
  <mergeCells count="6">
    <mergeCell ref="A25:I25"/>
    <mergeCell ref="A1:I1"/>
    <mergeCell ref="A2:A3"/>
    <mergeCell ref="B2:C2"/>
    <mergeCell ref="E2:F2"/>
    <mergeCell ref="H2:I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I1"/>
    </sheetView>
  </sheetViews>
  <sheetFormatPr defaultRowHeight="15" x14ac:dyDescent="0.25"/>
  <cols>
    <col min="1" max="1" width="22" style="193" customWidth="1"/>
    <col min="2" max="4" width="9.140625" style="193"/>
    <col min="5" max="5" width="1.85546875" style="193" customWidth="1"/>
    <col min="6" max="16384" width="9.140625" style="193"/>
  </cols>
  <sheetData>
    <row r="1" spans="1:8" ht="38.25" customHeight="1" x14ac:dyDescent="0.25">
      <c r="A1" s="396" t="s">
        <v>320</v>
      </c>
      <c r="B1" s="396"/>
      <c r="C1" s="396"/>
      <c r="D1" s="396"/>
      <c r="E1" s="396"/>
      <c r="F1" s="396"/>
      <c r="G1" s="396"/>
      <c r="H1" s="396"/>
    </row>
    <row r="2" spans="1:8" x14ac:dyDescent="0.25">
      <c r="A2" s="299"/>
      <c r="B2" s="407" t="s">
        <v>250</v>
      </c>
      <c r="C2" s="407"/>
      <c r="D2" s="407"/>
      <c r="E2" s="299"/>
      <c r="F2" s="407" t="s">
        <v>251</v>
      </c>
      <c r="G2" s="407"/>
      <c r="H2" s="407"/>
    </row>
    <row r="3" spans="1:8" x14ac:dyDescent="0.25">
      <c r="A3" s="300"/>
      <c r="B3" s="300" t="s">
        <v>208</v>
      </c>
      <c r="C3" s="300" t="s">
        <v>209</v>
      </c>
      <c r="D3" s="300" t="s">
        <v>15</v>
      </c>
      <c r="E3" s="300"/>
      <c r="F3" s="300" t="s">
        <v>208</v>
      </c>
      <c r="G3" s="300" t="s">
        <v>209</v>
      </c>
      <c r="H3" s="300" t="s">
        <v>15</v>
      </c>
    </row>
    <row r="4" spans="1:8" x14ac:dyDescent="0.25">
      <c r="A4" s="301" t="s">
        <v>321</v>
      </c>
      <c r="B4" s="301">
        <v>22</v>
      </c>
      <c r="C4" s="301">
        <v>2</v>
      </c>
      <c r="D4" s="301">
        <v>24</v>
      </c>
      <c r="E4" s="301"/>
      <c r="F4" s="301">
        <v>474</v>
      </c>
      <c r="G4" s="301">
        <v>267</v>
      </c>
      <c r="H4" s="301">
        <v>741</v>
      </c>
    </row>
    <row r="5" spans="1:8" x14ac:dyDescent="0.25">
      <c r="A5" s="302" t="s">
        <v>322</v>
      </c>
      <c r="B5" s="302">
        <v>4</v>
      </c>
      <c r="C5" s="302">
        <v>0</v>
      </c>
      <c r="D5" s="302">
        <v>4</v>
      </c>
      <c r="E5" s="302"/>
      <c r="F5" s="302">
        <v>36</v>
      </c>
      <c r="G5" s="302">
        <v>2</v>
      </c>
      <c r="H5" s="302">
        <v>38</v>
      </c>
    </row>
    <row r="6" spans="1:8" x14ac:dyDescent="0.25">
      <c r="A6" s="302" t="s">
        <v>323</v>
      </c>
      <c r="B6" s="302">
        <v>1</v>
      </c>
      <c r="C6" s="302">
        <v>0</v>
      </c>
      <c r="D6" s="302">
        <v>1</v>
      </c>
      <c r="E6" s="302"/>
      <c r="F6" s="302">
        <v>17</v>
      </c>
      <c r="G6" s="302">
        <v>2</v>
      </c>
      <c r="H6" s="302">
        <v>19</v>
      </c>
    </row>
    <row r="7" spans="1:8" x14ac:dyDescent="0.25">
      <c r="A7" s="302" t="s">
        <v>324</v>
      </c>
      <c r="B7" s="302">
        <v>0</v>
      </c>
      <c r="C7" s="302">
        <v>0</v>
      </c>
      <c r="D7" s="302">
        <v>0</v>
      </c>
      <c r="E7" s="302"/>
      <c r="F7" s="302">
        <v>37</v>
      </c>
      <c r="G7" s="302">
        <v>3</v>
      </c>
      <c r="H7" s="302">
        <v>40</v>
      </c>
    </row>
    <row r="8" spans="1:8" x14ac:dyDescent="0.25">
      <c r="A8" s="302" t="s">
        <v>325</v>
      </c>
      <c r="B8" s="302">
        <v>5</v>
      </c>
      <c r="C8" s="302">
        <v>0</v>
      </c>
      <c r="D8" s="302">
        <v>5</v>
      </c>
      <c r="E8" s="302"/>
      <c r="F8" s="302">
        <v>103</v>
      </c>
      <c r="G8" s="302">
        <v>4</v>
      </c>
      <c r="H8" s="302">
        <v>107</v>
      </c>
    </row>
    <row r="9" spans="1:8" x14ac:dyDescent="0.25">
      <c r="A9" s="302" t="s">
        <v>326</v>
      </c>
      <c r="B9" s="302">
        <v>1</v>
      </c>
      <c r="C9" s="302">
        <v>0</v>
      </c>
      <c r="D9" s="302">
        <v>1</v>
      </c>
      <c r="E9" s="302"/>
      <c r="F9" s="302">
        <v>8</v>
      </c>
      <c r="G9" s="302">
        <v>0</v>
      </c>
      <c r="H9" s="302">
        <v>8</v>
      </c>
    </row>
    <row r="10" spans="1:8" x14ac:dyDescent="0.25">
      <c r="A10" s="269" t="s">
        <v>15</v>
      </c>
      <c r="B10" s="269">
        <v>33</v>
      </c>
      <c r="C10" s="269">
        <v>2</v>
      </c>
      <c r="D10" s="269">
        <v>35</v>
      </c>
      <c r="E10" s="269"/>
      <c r="F10" s="269">
        <v>675</v>
      </c>
      <c r="G10" s="269">
        <v>278</v>
      </c>
      <c r="H10" s="269">
        <v>953</v>
      </c>
    </row>
  </sheetData>
  <mergeCells count="3">
    <mergeCell ref="A1:H1"/>
    <mergeCell ref="B2:D2"/>
    <mergeCell ref="F2:H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sqref="A1:I1"/>
    </sheetView>
  </sheetViews>
  <sheetFormatPr defaultRowHeight="15" x14ac:dyDescent="0.25"/>
  <cols>
    <col min="1" max="1" width="24.42578125" style="193" customWidth="1"/>
    <col min="2" max="4" width="14.85546875" style="193" customWidth="1"/>
    <col min="5" max="16384" width="9.140625" style="193"/>
  </cols>
  <sheetData>
    <row r="1" spans="1:4" ht="30" customHeight="1" x14ac:dyDescent="0.25">
      <c r="A1" s="396" t="s">
        <v>327</v>
      </c>
      <c r="B1" s="396"/>
      <c r="C1" s="396"/>
      <c r="D1" s="396"/>
    </row>
    <row r="2" spans="1:4" ht="27" x14ac:dyDescent="0.25">
      <c r="A2" s="303" t="s">
        <v>157</v>
      </c>
      <c r="B2" s="304" t="s">
        <v>19</v>
      </c>
      <c r="C2" s="304" t="s">
        <v>41</v>
      </c>
      <c r="D2" s="304" t="s">
        <v>42</v>
      </c>
    </row>
    <row r="3" spans="1:4" x14ac:dyDescent="0.25">
      <c r="A3" s="305" t="s">
        <v>17</v>
      </c>
      <c r="B3" s="306">
        <v>195</v>
      </c>
      <c r="C3" s="306">
        <v>2</v>
      </c>
      <c r="D3" s="306">
        <v>323</v>
      </c>
    </row>
    <row r="4" spans="1:4" x14ac:dyDescent="0.25">
      <c r="A4" s="307" t="s">
        <v>147</v>
      </c>
      <c r="B4" s="308">
        <v>6</v>
      </c>
      <c r="C4" s="308">
        <v>0</v>
      </c>
      <c r="D4" s="308">
        <v>8</v>
      </c>
    </row>
    <row r="5" spans="1:4" x14ac:dyDescent="0.25">
      <c r="A5" s="307" t="s">
        <v>148</v>
      </c>
      <c r="B5" s="308">
        <v>17</v>
      </c>
      <c r="C5" s="308">
        <v>3</v>
      </c>
      <c r="D5" s="308">
        <v>40</v>
      </c>
    </row>
    <row r="6" spans="1:4" x14ac:dyDescent="0.25">
      <c r="A6" s="307" t="s">
        <v>149</v>
      </c>
      <c r="B6" s="308">
        <v>23</v>
      </c>
      <c r="C6" s="308">
        <v>1</v>
      </c>
      <c r="D6" s="308">
        <v>45</v>
      </c>
    </row>
    <row r="7" spans="1:4" x14ac:dyDescent="0.25">
      <c r="A7" s="307" t="s">
        <v>150</v>
      </c>
      <c r="B7" s="308">
        <v>21</v>
      </c>
      <c r="C7" s="308">
        <v>1</v>
      </c>
      <c r="D7" s="308">
        <v>40</v>
      </c>
    </row>
    <row r="8" spans="1:4" x14ac:dyDescent="0.25">
      <c r="A8" s="307" t="s">
        <v>151</v>
      </c>
      <c r="B8" s="308">
        <v>14</v>
      </c>
      <c r="C8" s="308">
        <v>0</v>
      </c>
      <c r="D8" s="308">
        <v>19</v>
      </c>
    </row>
    <row r="9" spans="1:4" x14ac:dyDescent="0.25">
      <c r="A9" s="307" t="s">
        <v>152</v>
      </c>
      <c r="B9" s="308">
        <v>11</v>
      </c>
      <c r="C9" s="308">
        <v>1</v>
      </c>
      <c r="D9" s="308">
        <v>17</v>
      </c>
    </row>
    <row r="10" spans="1:4" x14ac:dyDescent="0.25">
      <c r="A10" s="305" t="s">
        <v>18</v>
      </c>
      <c r="B10" s="306">
        <v>197</v>
      </c>
      <c r="C10" s="306">
        <v>0</v>
      </c>
      <c r="D10" s="306">
        <v>323</v>
      </c>
    </row>
    <row r="11" spans="1:4" x14ac:dyDescent="0.25">
      <c r="A11" s="307" t="s">
        <v>153</v>
      </c>
      <c r="B11" s="308">
        <v>13</v>
      </c>
      <c r="C11" s="308">
        <v>1</v>
      </c>
      <c r="D11" s="308">
        <v>18</v>
      </c>
    </row>
    <row r="12" spans="1:4" x14ac:dyDescent="0.25">
      <c r="A12" s="307" t="s">
        <v>154</v>
      </c>
      <c r="B12" s="308">
        <v>5</v>
      </c>
      <c r="C12" s="308">
        <v>0</v>
      </c>
      <c r="D12" s="308">
        <v>9</v>
      </c>
    </row>
    <row r="13" spans="1:4" x14ac:dyDescent="0.25">
      <c r="A13" s="307" t="s">
        <v>155</v>
      </c>
      <c r="B13" s="309">
        <v>49</v>
      </c>
      <c r="C13" s="309">
        <v>5</v>
      </c>
      <c r="D13" s="309">
        <v>94</v>
      </c>
    </row>
    <row r="14" spans="1:4" x14ac:dyDescent="0.25">
      <c r="A14" s="310" t="s">
        <v>156</v>
      </c>
      <c r="B14" s="311">
        <v>63</v>
      </c>
      <c r="C14" s="311">
        <v>0</v>
      </c>
      <c r="D14" s="311">
        <v>131</v>
      </c>
    </row>
    <row r="15" spans="1:4" x14ac:dyDescent="0.25">
      <c r="A15" s="312" t="s">
        <v>15</v>
      </c>
      <c r="B15" s="313">
        <f>SUM(B3:B14)</f>
        <v>614</v>
      </c>
      <c r="C15" s="313">
        <f>SUM(C3:C14)</f>
        <v>14</v>
      </c>
      <c r="D15" s="313">
        <f>SUM(D3:D14)</f>
        <v>1067</v>
      </c>
    </row>
  </sheetData>
  <mergeCells count="1">
    <mergeCell ref="A1:D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I1"/>
    </sheetView>
  </sheetViews>
  <sheetFormatPr defaultRowHeight="15" x14ac:dyDescent="0.25"/>
  <cols>
    <col min="1" max="1" width="25.85546875" style="193" customWidth="1"/>
    <col min="2" max="4" width="14.85546875" style="193" customWidth="1"/>
    <col min="5" max="16384" width="9.140625" style="193"/>
  </cols>
  <sheetData>
    <row r="1" spans="1:4" x14ac:dyDescent="0.25">
      <c r="A1" s="408" t="s">
        <v>328</v>
      </c>
      <c r="B1" s="408"/>
      <c r="C1" s="408"/>
      <c r="D1" s="408"/>
    </row>
    <row r="2" spans="1:4" x14ac:dyDescent="0.25">
      <c r="A2" s="409" t="s">
        <v>329</v>
      </c>
      <c r="B2" s="411" t="s">
        <v>330</v>
      </c>
      <c r="C2" s="411"/>
      <c r="D2" s="411"/>
    </row>
    <row r="3" spans="1:4" x14ac:dyDescent="0.25">
      <c r="A3" s="410"/>
      <c r="B3" s="314" t="s">
        <v>331</v>
      </c>
      <c r="C3" s="314" t="s">
        <v>332</v>
      </c>
      <c r="D3" s="314" t="s">
        <v>333</v>
      </c>
    </row>
    <row r="4" spans="1:4" x14ac:dyDescent="0.25">
      <c r="A4" s="315" t="s">
        <v>80</v>
      </c>
      <c r="B4" s="316">
        <v>0.2178649237472767</v>
      </c>
      <c r="C4" s="316">
        <v>162.74509803921569</v>
      </c>
      <c r="D4" s="316">
        <v>0.13368983957219249</v>
      </c>
    </row>
    <row r="5" spans="1:4" x14ac:dyDescent="0.25">
      <c r="A5" s="296" t="s">
        <v>144</v>
      </c>
      <c r="B5" s="317">
        <v>31.25</v>
      </c>
      <c r="C5" s="317">
        <v>237.5</v>
      </c>
      <c r="D5" s="317">
        <v>11.627906976744185</v>
      </c>
    </row>
    <row r="6" spans="1:4" x14ac:dyDescent="0.25">
      <c r="A6" s="296" t="s">
        <v>334</v>
      </c>
      <c r="B6" s="317">
        <v>5.755395683453238</v>
      </c>
      <c r="C6" s="317">
        <v>202.87769784172662</v>
      </c>
      <c r="D6" s="317">
        <v>2.7586206896551726</v>
      </c>
    </row>
    <row r="7" spans="1:4" x14ac:dyDescent="0.25">
      <c r="A7" s="216" t="s">
        <v>15</v>
      </c>
      <c r="B7" s="318">
        <v>2.2801302931596092</v>
      </c>
      <c r="C7" s="318">
        <v>173.77850162866451</v>
      </c>
      <c r="D7" s="318">
        <v>4.7297297297297298</v>
      </c>
    </row>
  </sheetData>
  <mergeCells count="3">
    <mergeCell ref="A1:D1"/>
    <mergeCell ref="A2:A3"/>
    <mergeCell ref="B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>
      <selection activeCell="N24" sqref="N24"/>
    </sheetView>
  </sheetViews>
  <sheetFormatPr defaultRowHeight="15" x14ac:dyDescent="0.25"/>
  <sheetData>
    <row r="2" spans="2:8" ht="15.75" thickBot="1" x14ac:dyDescent="0.3">
      <c r="B2" s="133" t="s">
        <v>260</v>
      </c>
    </row>
    <row r="3" spans="2:8" ht="15.75" thickBot="1" x14ac:dyDescent="0.3">
      <c r="B3" s="357" t="s">
        <v>146</v>
      </c>
      <c r="C3" s="156" t="s">
        <v>256</v>
      </c>
      <c r="D3" s="156"/>
      <c r="E3" s="156"/>
      <c r="F3" s="359" t="s">
        <v>196</v>
      </c>
      <c r="G3" s="359"/>
      <c r="H3" s="359"/>
    </row>
    <row r="4" spans="2:8" ht="41.25" thickBot="1" x14ac:dyDescent="0.3">
      <c r="B4" s="358"/>
      <c r="C4" s="157" t="s">
        <v>257</v>
      </c>
      <c r="D4" s="157" t="s">
        <v>258</v>
      </c>
      <c r="E4" s="157" t="s">
        <v>259</v>
      </c>
      <c r="F4" s="157" t="s">
        <v>257</v>
      </c>
      <c r="G4" s="157" t="s">
        <v>258</v>
      </c>
      <c r="H4" s="157" t="s">
        <v>259</v>
      </c>
    </row>
    <row r="5" spans="2:8" ht="15.75" thickBot="1" x14ac:dyDescent="0.3">
      <c r="B5" s="158" t="s">
        <v>17</v>
      </c>
      <c r="C5" s="159">
        <v>8.8000000000000007</v>
      </c>
      <c r="D5" s="159">
        <v>6.3</v>
      </c>
      <c r="E5" s="159">
        <v>3.6</v>
      </c>
      <c r="F5" s="159">
        <v>6.1</v>
      </c>
      <c r="G5" s="159">
        <v>3.7</v>
      </c>
      <c r="H5" s="159">
        <v>2.1</v>
      </c>
    </row>
    <row r="6" spans="2:8" ht="15.75" thickBot="1" x14ac:dyDescent="0.3">
      <c r="B6" s="160" t="s">
        <v>18</v>
      </c>
      <c r="C6" s="161">
        <v>8</v>
      </c>
      <c r="D6" s="161">
        <v>4</v>
      </c>
      <c r="E6" s="161">
        <v>2.2000000000000002</v>
      </c>
      <c r="F6" s="161">
        <v>7</v>
      </c>
      <c r="G6" s="161">
        <v>3.2</v>
      </c>
      <c r="H6" s="161">
        <v>1.9</v>
      </c>
    </row>
    <row r="7" spans="2:8" ht="15.75" thickBot="1" x14ac:dyDescent="0.3">
      <c r="B7" s="162" t="s">
        <v>16</v>
      </c>
      <c r="C7" s="163">
        <v>8.5</v>
      </c>
      <c r="D7" s="163">
        <v>5.3</v>
      </c>
      <c r="E7" s="163">
        <v>3</v>
      </c>
      <c r="F7" s="163">
        <v>6.4</v>
      </c>
      <c r="G7" s="163">
        <v>3.5</v>
      </c>
      <c r="H7" s="163">
        <v>2</v>
      </c>
    </row>
    <row r="8" spans="2:8" ht="15.75" thickBot="1" x14ac:dyDescent="0.3">
      <c r="B8" s="162" t="s">
        <v>188</v>
      </c>
      <c r="C8" s="163">
        <v>6.1</v>
      </c>
      <c r="D8" s="163">
        <v>2</v>
      </c>
      <c r="E8" s="163">
        <v>1.4</v>
      </c>
      <c r="F8" s="163">
        <v>6.5</v>
      </c>
      <c r="G8" s="163">
        <v>1.9</v>
      </c>
      <c r="H8" s="163">
        <v>1.3</v>
      </c>
    </row>
    <row r="10" spans="2:8" x14ac:dyDescent="0.25">
      <c r="B10" s="134" t="s">
        <v>233</v>
      </c>
    </row>
    <row r="11" spans="2:8" x14ac:dyDescent="0.25">
      <c r="B11" s="134" t="s">
        <v>234</v>
      </c>
    </row>
  </sheetData>
  <mergeCells count="2">
    <mergeCell ref="B3:B4"/>
    <mergeCell ref="F3:H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sqref="A1:I1"/>
    </sheetView>
  </sheetViews>
  <sheetFormatPr defaultRowHeight="15" x14ac:dyDescent="0.25"/>
  <cols>
    <col min="1" max="1" width="38" style="193" customWidth="1"/>
    <col min="2" max="16384" width="9.140625" style="193"/>
  </cols>
  <sheetData>
    <row r="1" spans="1:8" x14ac:dyDescent="0.25">
      <c r="A1" s="396" t="s">
        <v>335</v>
      </c>
      <c r="B1" s="396"/>
      <c r="C1" s="396"/>
      <c r="D1" s="396"/>
      <c r="E1" s="396"/>
      <c r="F1" s="396"/>
      <c r="G1" s="396"/>
      <c r="H1" s="396"/>
    </row>
    <row r="2" spans="1:8" ht="25.5" x14ac:dyDescent="0.25">
      <c r="A2" s="319" t="s">
        <v>336</v>
      </c>
      <c r="B2" s="320" t="s">
        <v>337</v>
      </c>
      <c r="C2" s="320" t="s">
        <v>21</v>
      </c>
      <c r="D2" s="320" t="s">
        <v>41</v>
      </c>
      <c r="E2" s="320" t="s">
        <v>42</v>
      </c>
      <c r="F2" s="320" t="s">
        <v>338</v>
      </c>
      <c r="G2" s="320" t="s">
        <v>339</v>
      </c>
      <c r="H2" s="320" t="s">
        <v>340</v>
      </c>
    </row>
    <row r="3" spans="1:8" x14ac:dyDescent="0.25">
      <c r="A3" s="315" t="s">
        <v>341</v>
      </c>
      <c r="B3" s="293">
        <v>27</v>
      </c>
      <c r="C3" s="293">
        <v>2</v>
      </c>
      <c r="D3" s="293">
        <v>2</v>
      </c>
      <c r="E3" s="293">
        <v>61</v>
      </c>
      <c r="F3" s="321">
        <v>0.13</v>
      </c>
      <c r="G3" s="316">
        <v>7.4069999999999991</v>
      </c>
      <c r="H3" s="316">
        <v>3.1749999999999998</v>
      </c>
    </row>
    <row r="4" spans="1:8" x14ac:dyDescent="0.25">
      <c r="A4" s="296" t="s">
        <v>342</v>
      </c>
      <c r="B4" s="322">
        <v>24</v>
      </c>
      <c r="C4" s="322">
        <v>3</v>
      </c>
      <c r="D4" s="322">
        <v>6</v>
      </c>
      <c r="E4" s="322">
        <v>67</v>
      </c>
      <c r="F4" s="323">
        <v>0.82</v>
      </c>
      <c r="G4" s="317">
        <v>25</v>
      </c>
      <c r="H4" s="317">
        <v>8.2189999999999994</v>
      </c>
    </row>
    <row r="5" spans="1:8" x14ac:dyDescent="0.25">
      <c r="A5" s="296" t="s">
        <v>343</v>
      </c>
      <c r="B5" s="322">
        <v>24</v>
      </c>
      <c r="C5" s="322">
        <v>2</v>
      </c>
      <c r="D5" s="322">
        <v>2</v>
      </c>
      <c r="E5" s="322">
        <v>45</v>
      </c>
      <c r="F5" s="323">
        <v>0.64</v>
      </c>
      <c r="G5" s="317">
        <v>8.3330000000000002</v>
      </c>
      <c r="H5" s="317">
        <v>4.2549999999999999</v>
      </c>
    </row>
    <row r="6" spans="1:8" x14ac:dyDescent="0.25">
      <c r="A6" s="296" t="s">
        <v>344</v>
      </c>
      <c r="B6" s="322">
        <v>24</v>
      </c>
      <c r="C6" s="322">
        <v>4</v>
      </c>
      <c r="D6" s="322">
        <v>5</v>
      </c>
      <c r="E6" s="322">
        <v>44</v>
      </c>
      <c r="F6" s="323">
        <v>0.21</v>
      </c>
      <c r="G6" s="317">
        <v>20.833000000000002</v>
      </c>
      <c r="H6" s="317">
        <v>10.204000000000001</v>
      </c>
    </row>
    <row r="7" spans="1:8" x14ac:dyDescent="0.25">
      <c r="A7" s="296" t="s">
        <v>345</v>
      </c>
      <c r="B7" s="322">
        <v>23</v>
      </c>
      <c r="C7" s="322">
        <v>1</v>
      </c>
      <c r="D7" s="322">
        <v>2</v>
      </c>
      <c r="E7" s="322">
        <v>39</v>
      </c>
      <c r="F7" s="323">
        <v>0.64</v>
      </c>
      <c r="G7" s="317">
        <v>8.6959999999999997</v>
      </c>
      <c r="H7" s="317">
        <v>4.8780000000000001</v>
      </c>
    </row>
    <row r="8" spans="1:8" x14ac:dyDescent="0.25">
      <c r="A8" s="296" t="s">
        <v>346</v>
      </c>
      <c r="B8" s="322">
        <v>23</v>
      </c>
      <c r="C8" s="322">
        <v>2</v>
      </c>
      <c r="D8" s="322">
        <v>2</v>
      </c>
      <c r="E8" s="322">
        <v>46</v>
      </c>
      <c r="F8" s="323">
        <v>0.48</v>
      </c>
      <c r="G8" s="317">
        <v>8.6959999999999997</v>
      </c>
      <c r="H8" s="317">
        <v>4.1669999999999998</v>
      </c>
    </row>
    <row r="9" spans="1:8" x14ac:dyDescent="0.25">
      <c r="A9" s="296" t="s">
        <v>347</v>
      </c>
      <c r="B9" s="322">
        <v>20</v>
      </c>
      <c r="C9" s="322">
        <v>2</v>
      </c>
      <c r="D9" s="322">
        <v>2</v>
      </c>
      <c r="E9" s="322">
        <v>35</v>
      </c>
      <c r="F9" s="323">
        <v>0.23</v>
      </c>
      <c r="G9" s="317">
        <v>10</v>
      </c>
      <c r="H9" s="317">
        <v>5.4049999999999994</v>
      </c>
    </row>
    <row r="10" spans="1:8" x14ac:dyDescent="0.25">
      <c r="A10" s="296" t="s">
        <v>348</v>
      </c>
      <c r="B10" s="322">
        <v>17</v>
      </c>
      <c r="C10" s="322">
        <v>4</v>
      </c>
      <c r="D10" s="322">
        <v>4</v>
      </c>
      <c r="E10" s="322">
        <v>22</v>
      </c>
      <c r="F10" s="323">
        <v>0.17</v>
      </c>
      <c r="G10" s="317">
        <v>23.529</v>
      </c>
      <c r="H10" s="317">
        <v>15.385</v>
      </c>
    </row>
    <row r="11" spans="1:8" x14ac:dyDescent="0.25">
      <c r="A11" s="296" t="s">
        <v>349</v>
      </c>
      <c r="B11" s="322">
        <v>10</v>
      </c>
      <c r="C11" s="322">
        <v>0</v>
      </c>
      <c r="D11" s="322">
        <v>0</v>
      </c>
      <c r="E11" s="322">
        <v>17</v>
      </c>
      <c r="F11" s="323">
        <v>0.18</v>
      </c>
      <c r="G11" s="317">
        <v>0</v>
      </c>
      <c r="H11" s="317">
        <v>0</v>
      </c>
    </row>
    <row r="12" spans="1:8" x14ac:dyDescent="0.25">
      <c r="A12" s="296" t="s">
        <v>350</v>
      </c>
      <c r="B12" s="322">
        <v>9</v>
      </c>
      <c r="C12" s="322">
        <v>2</v>
      </c>
      <c r="D12" s="322">
        <v>2</v>
      </c>
      <c r="E12" s="322">
        <v>18</v>
      </c>
      <c r="F12" s="323">
        <v>0.11</v>
      </c>
      <c r="G12" s="317">
        <v>22.222000000000001</v>
      </c>
      <c r="H12" s="317">
        <v>10</v>
      </c>
    </row>
    <row r="13" spans="1:8" x14ac:dyDescent="0.25">
      <c r="A13" s="296" t="s">
        <v>351</v>
      </c>
      <c r="B13" s="322">
        <v>8</v>
      </c>
      <c r="C13" s="322">
        <v>0</v>
      </c>
      <c r="D13" s="322">
        <v>0</v>
      </c>
      <c r="E13" s="322">
        <v>12</v>
      </c>
      <c r="F13" s="323">
        <v>0.21</v>
      </c>
      <c r="G13" s="317">
        <v>0</v>
      </c>
      <c r="H13" s="317">
        <v>0</v>
      </c>
    </row>
    <row r="14" spans="1:8" x14ac:dyDescent="0.25">
      <c r="A14" s="296" t="s">
        <v>352</v>
      </c>
      <c r="B14" s="322">
        <v>8</v>
      </c>
      <c r="C14" s="322">
        <v>1</v>
      </c>
      <c r="D14" s="322">
        <v>1</v>
      </c>
      <c r="E14" s="322">
        <v>9</v>
      </c>
      <c r="F14" s="323">
        <v>0.14000000000000001</v>
      </c>
      <c r="G14" s="317">
        <v>12.5</v>
      </c>
      <c r="H14" s="317">
        <v>10</v>
      </c>
    </row>
    <row r="15" spans="1:8" x14ac:dyDescent="0.25">
      <c r="A15" s="296" t="s">
        <v>353</v>
      </c>
      <c r="B15" s="322">
        <v>7</v>
      </c>
      <c r="C15" s="322">
        <v>0</v>
      </c>
      <c r="D15" s="322">
        <v>0</v>
      </c>
      <c r="E15" s="322">
        <v>11</v>
      </c>
      <c r="F15" s="323">
        <v>0.22</v>
      </c>
      <c r="G15" s="317">
        <v>0</v>
      </c>
      <c r="H15" s="317">
        <v>0</v>
      </c>
    </row>
    <row r="16" spans="1:8" x14ac:dyDescent="0.25">
      <c r="A16" s="296" t="s">
        <v>354</v>
      </c>
      <c r="B16" s="322">
        <v>6</v>
      </c>
      <c r="C16" s="322">
        <v>0</v>
      </c>
      <c r="D16" s="322">
        <v>0</v>
      </c>
      <c r="E16" s="322">
        <v>10</v>
      </c>
      <c r="F16" s="323">
        <v>0.04</v>
      </c>
      <c r="G16" s="317">
        <v>0</v>
      </c>
      <c r="H16" s="317">
        <v>0</v>
      </c>
    </row>
    <row r="17" spans="1:8" x14ac:dyDescent="0.25">
      <c r="A17" s="296" t="s">
        <v>355</v>
      </c>
      <c r="B17" s="322">
        <v>5</v>
      </c>
      <c r="C17" s="322">
        <v>0</v>
      </c>
      <c r="D17" s="322">
        <v>0</v>
      </c>
      <c r="E17" s="322">
        <v>22</v>
      </c>
      <c r="F17" s="323">
        <v>0.75</v>
      </c>
      <c r="G17" s="317">
        <v>0</v>
      </c>
      <c r="H17" s="317">
        <v>0</v>
      </c>
    </row>
    <row r="18" spans="1:8" x14ac:dyDescent="0.25">
      <c r="A18" s="296" t="s">
        <v>356</v>
      </c>
      <c r="B18" s="322">
        <v>4</v>
      </c>
      <c r="C18" s="322">
        <v>1</v>
      </c>
      <c r="D18" s="322">
        <v>1</v>
      </c>
      <c r="E18" s="322">
        <v>5</v>
      </c>
      <c r="F18" s="323">
        <v>0.17</v>
      </c>
      <c r="G18" s="317">
        <v>25</v>
      </c>
      <c r="H18" s="317">
        <v>16.666999999999998</v>
      </c>
    </row>
    <row r="19" spans="1:8" x14ac:dyDescent="0.25">
      <c r="A19" s="296" t="s">
        <v>357</v>
      </c>
      <c r="B19" s="322">
        <v>4</v>
      </c>
      <c r="C19" s="322">
        <v>0</v>
      </c>
      <c r="D19" s="322">
        <v>0</v>
      </c>
      <c r="E19" s="322">
        <v>7</v>
      </c>
      <c r="F19" s="323">
        <v>0.02</v>
      </c>
      <c r="G19" s="317">
        <v>0</v>
      </c>
      <c r="H19" s="317">
        <v>0</v>
      </c>
    </row>
    <row r="20" spans="1:8" x14ac:dyDescent="0.25">
      <c r="A20" s="296" t="s">
        <v>358</v>
      </c>
      <c r="B20" s="322">
        <v>4</v>
      </c>
      <c r="C20" s="322">
        <v>0</v>
      </c>
      <c r="D20" s="322">
        <v>0</v>
      </c>
      <c r="E20" s="322">
        <v>6</v>
      </c>
      <c r="F20" s="323">
        <v>0.08</v>
      </c>
      <c r="G20" s="317">
        <v>0</v>
      </c>
      <c r="H20" s="317">
        <v>0</v>
      </c>
    </row>
    <row r="21" spans="1:8" x14ac:dyDescent="0.25">
      <c r="A21" s="296" t="s">
        <v>359</v>
      </c>
      <c r="B21" s="322">
        <v>4</v>
      </c>
      <c r="C21" s="322">
        <v>1</v>
      </c>
      <c r="D21" s="322">
        <v>1</v>
      </c>
      <c r="E21" s="322">
        <v>8</v>
      </c>
      <c r="F21" s="323">
        <v>0.04</v>
      </c>
      <c r="G21" s="317">
        <v>25</v>
      </c>
      <c r="H21" s="317">
        <v>11.111000000000001</v>
      </c>
    </row>
    <row r="22" spans="1:8" x14ac:dyDescent="0.25">
      <c r="A22" s="296" t="s">
        <v>360</v>
      </c>
      <c r="B22" s="322">
        <v>3</v>
      </c>
      <c r="C22" s="322">
        <v>1</v>
      </c>
      <c r="D22" s="322">
        <v>1</v>
      </c>
      <c r="E22" s="322">
        <v>4</v>
      </c>
      <c r="F22" s="323">
        <v>0.19</v>
      </c>
      <c r="G22" s="317">
        <v>33.332999999999998</v>
      </c>
      <c r="H22" s="317">
        <v>20</v>
      </c>
    </row>
    <row r="23" spans="1:8" x14ac:dyDescent="0.25">
      <c r="A23" s="296" t="s">
        <v>361</v>
      </c>
      <c r="B23" s="322">
        <v>3</v>
      </c>
      <c r="C23" s="322">
        <v>0</v>
      </c>
      <c r="D23" s="322">
        <v>0</v>
      </c>
      <c r="E23" s="322">
        <v>7</v>
      </c>
      <c r="F23" s="323">
        <v>0.06</v>
      </c>
      <c r="G23" s="317">
        <v>0</v>
      </c>
      <c r="H23" s="317">
        <v>0</v>
      </c>
    </row>
    <row r="24" spans="1:8" x14ac:dyDescent="0.25">
      <c r="A24" s="296" t="s">
        <v>362</v>
      </c>
      <c r="B24" s="322">
        <v>2</v>
      </c>
      <c r="C24" s="322">
        <v>0</v>
      </c>
      <c r="D24" s="322">
        <v>0</v>
      </c>
      <c r="E24" s="322">
        <v>4</v>
      </c>
      <c r="F24" s="323">
        <v>0.09</v>
      </c>
      <c r="G24" s="317">
        <v>0</v>
      </c>
      <c r="H24" s="317">
        <v>0</v>
      </c>
    </row>
    <row r="25" spans="1:8" x14ac:dyDescent="0.25">
      <c r="A25" s="296" t="s">
        <v>363</v>
      </c>
      <c r="B25" s="322">
        <v>2</v>
      </c>
      <c r="C25" s="322">
        <v>0</v>
      </c>
      <c r="D25" s="322">
        <v>0</v>
      </c>
      <c r="E25" s="322">
        <v>2</v>
      </c>
      <c r="F25" s="323">
        <v>0.17</v>
      </c>
      <c r="G25" s="317">
        <v>0</v>
      </c>
      <c r="H25" s="317">
        <v>0</v>
      </c>
    </row>
    <row r="26" spans="1:8" x14ac:dyDescent="0.25">
      <c r="A26" s="296" t="s">
        <v>364</v>
      </c>
      <c r="B26" s="322">
        <v>2</v>
      </c>
      <c r="C26" s="322">
        <v>0</v>
      </c>
      <c r="D26" s="322">
        <v>0</v>
      </c>
      <c r="E26" s="322">
        <v>2</v>
      </c>
      <c r="F26" s="323">
        <v>0.04</v>
      </c>
      <c r="G26" s="317">
        <v>0</v>
      </c>
      <c r="H26" s="317">
        <v>0</v>
      </c>
    </row>
    <row r="27" spans="1:8" x14ac:dyDescent="0.25">
      <c r="A27" s="296" t="s">
        <v>365</v>
      </c>
      <c r="B27" s="322">
        <v>2</v>
      </c>
      <c r="C27" s="322">
        <v>0</v>
      </c>
      <c r="D27" s="322">
        <v>0</v>
      </c>
      <c r="E27" s="322">
        <v>4</v>
      </c>
      <c r="F27" s="323">
        <v>0.06</v>
      </c>
      <c r="G27" s="317">
        <v>0</v>
      </c>
      <c r="H27" s="317">
        <v>0</v>
      </c>
    </row>
    <row r="28" spans="1:8" x14ac:dyDescent="0.25">
      <c r="A28" s="296" t="s">
        <v>366</v>
      </c>
      <c r="B28" s="322">
        <v>2</v>
      </c>
      <c r="C28" s="322">
        <v>0</v>
      </c>
      <c r="D28" s="322">
        <v>0</v>
      </c>
      <c r="E28" s="322">
        <v>4</v>
      </c>
      <c r="F28" s="323">
        <v>0.09</v>
      </c>
      <c r="G28" s="317">
        <v>0</v>
      </c>
      <c r="H28" s="317">
        <v>0</v>
      </c>
    </row>
    <row r="29" spans="1:8" x14ac:dyDescent="0.25">
      <c r="A29" s="296" t="s">
        <v>367</v>
      </c>
      <c r="B29" s="322">
        <v>1</v>
      </c>
      <c r="C29" s="322">
        <v>0</v>
      </c>
      <c r="D29" s="322">
        <v>0</v>
      </c>
      <c r="E29" s="322">
        <v>1</v>
      </c>
      <c r="F29" s="323">
        <v>0.59</v>
      </c>
      <c r="G29" s="317">
        <v>0</v>
      </c>
      <c r="H29" s="317">
        <v>0</v>
      </c>
    </row>
    <row r="30" spans="1:8" x14ac:dyDescent="0.25">
      <c r="A30" s="296" t="s">
        <v>368</v>
      </c>
      <c r="B30" s="322">
        <v>1</v>
      </c>
      <c r="C30" s="322">
        <v>0</v>
      </c>
      <c r="D30" s="322">
        <v>0</v>
      </c>
      <c r="E30" s="322">
        <v>1</v>
      </c>
      <c r="F30" s="323">
        <v>0.03</v>
      </c>
      <c r="G30" s="317">
        <v>0</v>
      </c>
      <c r="H30" s="317">
        <v>0</v>
      </c>
    </row>
    <row r="31" spans="1:8" x14ac:dyDescent="0.25">
      <c r="A31" s="296" t="s">
        <v>369</v>
      </c>
      <c r="B31" s="322">
        <v>1</v>
      </c>
      <c r="C31" s="322">
        <v>0</v>
      </c>
      <c r="D31" s="322">
        <v>0</v>
      </c>
      <c r="E31" s="322">
        <v>1</v>
      </c>
      <c r="F31" s="323">
        <v>0.09</v>
      </c>
      <c r="G31" s="317">
        <v>0</v>
      </c>
      <c r="H31" s="317">
        <v>0</v>
      </c>
    </row>
    <row r="32" spans="1:8" x14ac:dyDescent="0.25">
      <c r="A32" s="296" t="s">
        <v>370</v>
      </c>
      <c r="B32" s="322">
        <v>1</v>
      </c>
      <c r="C32" s="322">
        <v>0</v>
      </c>
      <c r="D32" s="322">
        <v>0</v>
      </c>
      <c r="E32" s="322">
        <v>4</v>
      </c>
      <c r="F32" s="323">
        <v>0.02</v>
      </c>
      <c r="G32" s="317">
        <v>0</v>
      </c>
      <c r="H32" s="317">
        <v>0</v>
      </c>
    </row>
    <row r="33" spans="1:8" x14ac:dyDescent="0.25">
      <c r="A33" s="296" t="s">
        <v>371</v>
      </c>
      <c r="B33" s="322">
        <v>1</v>
      </c>
      <c r="C33" s="322">
        <v>0</v>
      </c>
      <c r="D33" s="322">
        <v>0</v>
      </c>
      <c r="E33" s="322">
        <v>1</v>
      </c>
      <c r="F33" s="323">
        <v>0.1</v>
      </c>
      <c r="G33" s="317">
        <v>0</v>
      </c>
      <c r="H33" s="317">
        <v>0</v>
      </c>
    </row>
    <row r="34" spans="1:8" x14ac:dyDescent="0.25">
      <c r="A34" s="296" t="s">
        <v>372</v>
      </c>
      <c r="B34" s="322">
        <v>1</v>
      </c>
      <c r="C34" s="322">
        <v>0</v>
      </c>
      <c r="D34" s="322">
        <v>0</v>
      </c>
      <c r="E34" s="322">
        <v>1</v>
      </c>
      <c r="F34" s="323">
        <v>0.02</v>
      </c>
      <c r="G34" s="317">
        <v>0</v>
      </c>
      <c r="H34" s="317">
        <v>0</v>
      </c>
    </row>
    <row r="35" spans="1:8" x14ac:dyDescent="0.25">
      <c r="A35" s="296" t="s">
        <v>373</v>
      </c>
      <c r="B35" s="322">
        <v>1</v>
      </c>
      <c r="C35" s="322">
        <v>0</v>
      </c>
      <c r="D35" s="322">
        <v>0</v>
      </c>
      <c r="E35" s="322">
        <v>2</v>
      </c>
      <c r="F35" s="323">
        <v>7.0000000000000007E-2</v>
      </c>
      <c r="G35" s="317">
        <v>0</v>
      </c>
      <c r="H35" s="317">
        <v>0</v>
      </c>
    </row>
    <row r="36" spans="1:8" x14ac:dyDescent="0.25">
      <c r="A36" s="324" t="s">
        <v>374</v>
      </c>
      <c r="B36" s="325">
        <v>1</v>
      </c>
      <c r="C36" s="325">
        <v>0</v>
      </c>
      <c r="D36" s="325">
        <v>0</v>
      </c>
      <c r="E36" s="325">
        <v>2</v>
      </c>
      <c r="F36" s="326">
        <v>0.32</v>
      </c>
      <c r="G36" s="327">
        <v>0</v>
      </c>
      <c r="H36" s="327">
        <v>0</v>
      </c>
    </row>
  </sheetData>
  <mergeCells count="1">
    <mergeCell ref="A1:H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"/>
  <sheetViews>
    <sheetView topLeftCell="C14" workbookViewId="0">
      <selection activeCell="M34" sqref="M34"/>
    </sheetView>
  </sheetViews>
  <sheetFormatPr defaultRowHeight="15" x14ac:dyDescent="0.25"/>
  <cols>
    <col min="1" max="1" width="6.28515625" hidden="1" customWidth="1"/>
    <col min="2" max="2" width="7.85546875" hidden="1" customWidth="1"/>
    <col min="12" max="12" width="10.5703125" bestFit="1" customWidth="1"/>
    <col min="256" max="257" width="0" hidden="1" customWidth="1"/>
    <col min="268" max="268" width="10.5703125" bestFit="1" customWidth="1"/>
    <col min="512" max="513" width="0" hidden="1" customWidth="1"/>
    <col min="524" max="524" width="10.5703125" bestFit="1" customWidth="1"/>
    <col min="768" max="769" width="0" hidden="1" customWidth="1"/>
    <col min="780" max="780" width="10.5703125" bestFit="1" customWidth="1"/>
    <col min="1024" max="1025" width="0" hidden="1" customWidth="1"/>
    <col min="1036" max="1036" width="10.5703125" bestFit="1" customWidth="1"/>
    <col min="1280" max="1281" width="0" hidden="1" customWidth="1"/>
    <col min="1292" max="1292" width="10.5703125" bestFit="1" customWidth="1"/>
    <col min="1536" max="1537" width="0" hidden="1" customWidth="1"/>
    <col min="1548" max="1548" width="10.5703125" bestFit="1" customWidth="1"/>
    <col min="1792" max="1793" width="0" hidden="1" customWidth="1"/>
    <col min="1804" max="1804" width="10.5703125" bestFit="1" customWidth="1"/>
    <col min="2048" max="2049" width="0" hidden="1" customWidth="1"/>
    <col min="2060" max="2060" width="10.5703125" bestFit="1" customWidth="1"/>
    <col min="2304" max="2305" width="0" hidden="1" customWidth="1"/>
    <col min="2316" max="2316" width="10.5703125" bestFit="1" customWidth="1"/>
    <col min="2560" max="2561" width="0" hidden="1" customWidth="1"/>
    <col min="2572" max="2572" width="10.5703125" bestFit="1" customWidth="1"/>
    <col min="2816" max="2817" width="0" hidden="1" customWidth="1"/>
    <col min="2828" max="2828" width="10.5703125" bestFit="1" customWidth="1"/>
    <col min="3072" max="3073" width="0" hidden="1" customWidth="1"/>
    <col min="3084" max="3084" width="10.5703125" bestFit="1" customWidth="1"/>
    <col min="3328" max="3329" width="0" hidden="1" customWidth="1"/>
    <col min="3340" max="3340" width="10.5703125" bestFit="1" customWidth="1"/>
    <col min="3584" max="3585" width="0" hidden="1" customWidth="1"/>
    <col min="3596" max="3596" width="10.5703125" bestFit="1" customWidth="1"/>
    <col min="3840" max="3841" width="0" hidden="1" customWidth="1"/>
    <col min="3852" max="3852" width="10.5703125" bestFit="1" customWidth="1"/>
    <col min="4096" max="4097" width="0" hidden="1" customWidth="1"/>
    <col min="4108" max="4108" width="10.5703125" bestFit="1" customWidth="1"/>
    <col min="4352" max="4353" width="0" hidden="1" customWidth="1"/>
    <col min="4364" max="4364" width="10.5703125" bestFit="1" customWidth="1"/>
    <col min="4608" max="4609" width="0" hidden="1" customWidth="1"/>
    <col min="4620" max="4620" width="10.5703125" bestFit="1" customWidth="1"/>
    <col min="4864" max="4865" width="0" hidden="1" customWidth="1"/>
    <col min="4876" max="4876" width="10.5703125" bestFit="1" customWidth="1"/>
    <col min="5120" max="5121" width="0" hidden="1" customWidth="1"/>
    <col min="5132" max="5132" width="10.5703125" bestFit="1" customWidth="1"/>
    <col min="5376" max="5377" width="0" hidden="1" customWidth="1"/>
    <col min="5388" max="5388" width="10.5703125" bestFit="1" customWidth="1"/>
    <col min="5632" max="5633" width="0" hidden="1" customWidth="1"/>
    <col min="5644" max="5644" width="10.5703125" bestFit="1" customWidth="1"/>
    <col min="5888" max="5889" width="0" hidden="1" customWidth="1"/>
    <col min="5900" max="5900" width="10.5703125" bestFit="1" customWidth="1"/>
    <col min="6144" max="6145" width="0" hidden="1" customWidth="1"/>
    <col min="6156" max="6156" width="10.5703125" bestFit="1" customWidth="1"/>
    <col min="6400" max="6401" width="0" hidden="1" customWidth="1"/>
    <col min="6412" max="6412" width="10.5703125" bestFit="1" customWidth="1"/>
    <col min="6656" max="6657" width="0" hidden="1" customWidth="1"/>
    <col min="6668" max="6668" width="10.5703125" bestFit="1" customWidth="1"/>
    <col min="6912" max="6913" width="0" hidden="1" customWidth="1"/>
    <col min="6924" max="6924" width="10.5703125" bestFit="1" customWidth="1"/>
    <col min="7168" max="7169" width="0" hidden="1" customWidth="1"/>
    <col min="7180" max="7180" width="10.5703125" bestFit="1" customWidth="1"/>
    <col min="7424" max="7425" width="0" hidden="1" customWidth="1"/>
    <col min="7436" max="7436" width="10.5703125" bestFit="1" customWidth="1"/>
    <col min="7680" max="7681" width="0" hidden="1" customWidth="1"/>
    <col min="7692" max="7692" width="10.5703125" bestFit="1" customWidth="1"/>
    <col min="7936" max="7937" width="0" hidden="1" customWidth="1"/>
    <col min="7948" max="7948" width="10.5703125" bestFit="1" customWidth="1"/>
    <col min="8192" max="8193" width="0" hidden="1" customWidth="1"/>
    <col min="8204" max="8204" width="10.5703125" bestFit="1" customWidth="1"/>
    <col min="8448" max="8449" width="0" hidden="1" customWidth="1"/>
    <col min="8460" max="8460" width="10.5703125" bestFit="1" customWidth="1"/>
    <col min="8704" max="8705" width="0" hidden="1" customWidth="1"/>
    <col min="8716" max="8716" width="10.5703125" bestFit="1" customWidth="1"/>
    <col min="8960" max="8961" width="0" hidden="1" customWidth="1"/>
    <col min="8972" max="8972" width="10.5703125" bestFit="1" customWidth="1"/>
    <col min="9216" max="9217" width="0" hidden="1" customWidth="1"/>
    <col min="9228" max="9228" width="10.5703125" bestFit="1" customWidth="1"/>
    <col min="9472" max="9473" width="0" hidden="1" customWidth="1"/>
    <col min="9484" max="9484" width="10.5703125" bestFit="1" customWidth="1"/>
    <col min="9728" max="9729" width="0" hidden="1" customWidth="1"/>
    <col min="9740" max="9740" width="10.5703125" bestFit="1" customWidth="1"/>
    <col min="9984" max="9985" width="0" hidden="1" customWidth="1"/>
    <col min="9996" max="9996" width="10.5703125" bestFit="1" customWidth="1"/>
    <col min="10240" max="10241" width="0" hidden="1" customWidth="1"/>
    <col min="10252" max="10252" width="10.5703125" bestFit="1" customWidth="1"/>
    <col min="10496" max="10497" width="0" hidden="1" customWidth="1"/>
    <col min="10508" max="10508" width="10.5703125" bestFit="1" customWidth="1"/>
    <col min="10752" max="10753" width="0" hidden="1" customWidth="1"/>
    <col min="10764" max="10764" width="10.5703125" bestFit="1" customWidth="1"/>
    <col min="11008" max="11009" width="0" hidden="1" customWidth="1"/>
    <col min="11020" max="11020" width="10.5703125" bestFit="1" customWidth="1"/>
    <col min="11264" max="11265" width="0" hidden="1" customWidth="1"/>
    <col min="11276" max="11276" width="10.5703125" bestFit="1" customWidth="1"/>
    <col min="11520" max="11521" width="0" hidden="1" customWidth="1"/>
    <col min="11532" max="11532" width="10.5703125" bestFit="1" customWidth="1"/>
    <col min="11776" max="11777" width="0" hidden="1" customWidth="1"/>
    <col min="11788" max="11788" width="10.5703125" bestFit="1" customWidth="1"/>
    <col min="12032" max="12033" width="0" hidden="1" customWidth="1"/>
    <col min="12044" max="12044" width="10.5703125" bestFit="1" customWidth="1"/>
    <col min="12288" max="12289" width="0" hidden="1" customWidth="1"/>
    <col min="12300" max="12300" width="10.5703125" bestFit="1" customWidth="1"/>
    <col min="12544" max="12545" width="0" hidden="1" customWidth="1"/>
    <col min="12556" max="12556" width="10.5703125" bestFit="1" customWidth="1"/>
    <col min="12800" max="12801" width="0" hidden="1" customWidth="1"/>
    <col min="12812" max="12812" width="10.5703125" bestFit="1" customWidth="1"/>
    <col min="13056" max="13057" width="0" hidden="1" customWidth="1"/>
    <col min="13068" max="13068" width="10.5703125" bestFit="1" customWidth="1"/>
    <col min="13312" max="13313" width="0" hidden="1" customWidth="1"/>
    <col min="13324" max="13324" width="10.5703125" bestFit="1" customWidth="1"/>
    <col min="13568" max="13569" width="0" hidden="1" customWidth="1"/>
    <col min="13580" max="13580" width="10.5703125" bestFit="1" customWidth="1"/>
    <col min="13824" max="13825" width="0" hidden="1" customWidth="1"/>
    <col min="13836" max="13836" width="10.5703125" bestFit="1" customWidth="1"/>
    <col min="14080" max="14081" width="0" hidden="1" customWidth="1"/>
    <col min="14092" max="14092" width="10.5703125" bestFit="1" customWidth="1"/>
    <col min="14336" max="14337" width="0" hidden="1" customWidth="1"/>
    <col min="14348" max="14348" width="10.5703125" bestFit="1" customWidth="1"/>
    <col min="14592" max="14593" width="0" hidden="1" customWidth="1"/>
    <col min="14604" max="14604" width="10.5703125" bestFit="1" customWidth="1"/>
    <col min="14848" max="14849" width="0" hidden="1" customWidth="1"/>
    <col min="14860" max="14860" width="10.5703125" bestFit="1" customWidth="1"/>
    <col min="15104" max="15105" width="0" hidden="1" customWidth="1"/>
    <col min="15116" max="15116" width="10.5703125" bestFit="1" customWidth="1"/>
    <col min="15360" max="15361" width="0" hidden="1" customWidth="1"/>
    <col min="15372" max="15372" width="10.5703125" bestFit="1" customWidth="1"/>
    <col min="15616" max="15617" width="0" hidden="1" customWidth="1"/>
    <col min="15628" max="15628" width="10.5703125" bestFit="1" customWidth="1"/>
    <col min="15872" max="15873" width="0" hidden="1" customWidth="1"/>
    <col min="15884" max="15884" width="10.5703125" bestFit="1" customWidth="1"/>
    <col min="16128" max="16129" width="0" hidden="1" customWidth="1"/>
    <col min="16140" max="16140" width="10.5703125" bestFit="1" customWidth="1"/>
  </cols>
  <sheetData>
    <row r="1" spans="1:36" s="93" customFormat="1" ht="12.75" hidden="1" x14ac:dyDescent="0.2">
      <c r="A1" s="93" t="s">
        <v>191</v>
      </c>
      <c r="B1" s="93" t="s">
        <v>192</v>
      </c>
    </row>
    <row r="3" spans="1:36" x14ac:dyDescent="0.25">
      <c r="C3" s="154" t="s">
        <v>0</v>
      </c>
      <c r="D3" s="412" t="s">
        <v>197</v>
      </c>
      <c r="E3" s="413"/>
      <c r="F3" s="414"/>
      <c r="G3" s="412" t="s">
        <v>198</v>
      </c>
      <c r="H3" s="413"/>
      <c r="I3" s="414"/>
      <c r="J3" s="412" t="s">
        <v>199</v>
      </c>
      <c r="K3" s="413"/>
      <c r="L3" s="414"/>
      <c r="M3" s="412" t="s">
        <v>200</v>
      </c>
      <c r="N3" s="413"/>
      <c r="O3" s="414"/>
      <c r="P3" s="412" t="s">
        <v>201</v>
      </c>
      <c r="Q3" s="413"/>
      <c r="R3" s="414"/>
      <c r="S3" s="412" t="s">
        <v>202</v>
      </c>
      <c r="T3" s="413"/>
      <c r="U3" s="414"/>
      <c r="V3" s="412" t="s">
        <v>203</v>
      </c>
      <c r="W3" s="413"/>
      <c r="X3" s="414"/>
      <c r="Y3" s="412" t="s">
        <v>204</v>
      </c>
      <c r="Z3" s="413"/>
      <c r="AA3" s="414"/>
      <c r="AB3" s="412" t="s">
        <v>30</v>
      </c>
      <c r="AC3" s="413"/>
      <c r="AD3" s="414"/>
      <c r="AE3" s="412" t="s">
        <v>31</v>
      </c>
      <c r="AF3" s="413"/>
      <c r="AG3" s="414"/>
      <c r="AH3" s="412" t="s">
        <v>32</v>
      </c>
      <c r="AI3" s="413"/>
      <c r="AJ3" s="414"/>
    </row>
    <row r="4" spans="1:36" x14ac:dyDescent="0.25">
      <c r="C4" s="154" t="s">
        <v>28</v>
      </c>
      <c r="D4" s="1" t="s">
        <v>35</v>
      </c>
      <c r="E4" s="1" t="s">
        <v>37</v>
      </c>
      <c r="F4" s="1" t="s">
        <v>27</v>
      </c>
      <c r="G4" s="1" t="s">
        <v>35</v>
      </c>
      <c r="H4" s="1" t="s">
        <v>37</v>
      </c>
      <c r="I4" s="1" t="s">
        <v>27</v>
      </c>
      <c r="J4" s="1" t="s">
        <v>35</v>
      </c>
      <c r="K4" s="1" t="s">
        <v>37</v>
      </c>
      <c r="L4" s="1" t="s">
        <v>27</v>
      </c>
      <c r="M4" s="1" t="s">
        <v>35</v>
      </c>
      <c r="N4" s="1" t="s">
        <v>37</v>
      </c>
      <c r="O4" s="1" t="s">
        <v>27</v>
      </c>
      <c r="P4" s="1" t="s">
        <v>35</v>
      </c>
      <c r="Q4" s="1" t="s">
        <v>37</v>
      </c>
      <c r="R4" s="1" t="s">
        <v>27</v>
      </c>
      <c r="S4" s="1" t="s">
        <v>35</v>
      </c>
      <c r="T4" s="1" t="s">
        <v>37</v>
      </c>
      <c r="U4" s="1" t="s">
        <v>27</v>
      </c>
      <c r="V4" s="1" t="s">
        <v>35</v>
      </c>
      <c r="W4" s="1" t="s">
        <v>37</v>
      </c>
      <c r="X4" s="1" t="s">
        <v>27</v>
      </c>
      <c r="Y4" s="1" t="s">
        <v>35</v>
      </c>
      <c r="Z4" s="1" t="s">
        <v>37</v>
      </c>
      <c r="AA4" s="1" t="s">
        <v>27</v>
      </c>
      <c r="AB4" s="1" t="s">
        <v>35</v>
      </c>
      <c r="AC4" s="1" t="s">
        <v>37</v>
      </c>
      <c r="AD4" s="1" t="s">
        <v>27</v>
      </c>
      <c r="AE4" s="1" t="s">
        <v>35</v>
      </c>
      <c r="AF4" s="1" t="s">
        <v>37</v>
      </c>
      <c r="AG4" s="1" t="s">
        <v>27</v>
      </c>
      <c r="AH4" s="1" t="s">
        <v>35</v>
      </c>
      <c r="AI4" s="1" t="s">
        <v>37</v>
      </c>
      <c r="AJ4" s="1" t="s">
        <v>27</v>
      </c>
    </row>
    <row r="5" spans="1:36" ht="22.5" x14ac:dyDescent="0.25">
      <c r="C5" s="2" t="s">
        <v>33</v>
      </c>
      <c r="D5" s="3" t="s">
        <v>34</v>
      </c>
      <c r="E5" s="3" t="s">
        <v>34</v>
      </c>
      <c r="F5" s="3" t="s">
        <v>34</v>
      </c>
      <c r="G5" s="3" t="s">
        <v>34</v>
      </c>
      <c r="H5" s="3" t="s">
        <v>34</v>
      </c>
      <c r="I5" s="3" t="s">
        <v>34</v>
      </c>
      <c r="J5" s="3" t="s">
        <v>34</v>
      </c>
      <c r="K5" s="3" t="s">
        <v>34</v>
      </c>
      <c r="L5" s="3" t="s">
        <v>34</v>
      </c>
      <c r="M5" s="3" t="s">
        <v>34</v>
      </c>
      <c r="N5" s="3" t="s">
        <v>34</v>
      </c>
      <c r="O5" s="3" t="s">
        <v>34</v>
      </c>
      <c r="P5" s="3" t="s">
        <v>34</v>
      </c>
      <c r="Q5" s="3" t="s">
        <v>34</v>
      </c>
      <c r="R5" s="3" t="s">
        <v>34</v>
      </c>
      <c r="S5" s="3" t="s">
        <v>34</v>
      </c>
      <c r="T5" s="3" t="s">
        <v>34</v>
      </c>
      <c r="U5" s="3" t="s">
        <v>34</v>
      </c>
      <c r="V5" s="3" t="s">
        <v>34</v>
      </c>
      <c r="W5" s="3" t="s">
        <v>34</v>
      </c>
      <c r="X5" s="3" t="s">
        <v>34</v>
      </c>
      <c r="Y5" s="3" t="s">
        <v>34</v>
      </c>
      <c r="Z5" s="3" t="s">
        <v>34</v>
      </c>
      <c r="AA5" s="3" t="s">
        <v>34</v>
      </c>
      <c r="AB5" s="3" t="s">
        <v>34</v>
      </c>
      <c r="AC5" s="3" t="s">
        <v>34</v>
      </c>
      <c r="AD5" s="3" t="s">
        <v>34</v>
      </c>
      <c r="AE5" s="3" t="s">
        <v>34</v>
      </c>
      <c r="AF5" s="3" t="s">
        <v>34</v>
      </c>
      <c r="AG5" s="3" t="s">
        <v>34</v>
      </c>
      <c r="AH5" s="3" t="s">
        <v>34</v>
      </c>
      <c r="AI5" s="3" t="s">
        <v>34</v>
      </c>
      <c r="AJ5" s="3" t="s">
        <v>34</v>
      </c>
    </row>
    <row r="6" spans="1:36" x14ac:dyDescent="0.25">
      <c r="C6" s="4" t="s">
        <v>188</v>
      </c>
      <c r="D6" s="5">
        <v>7096</v>
      </c>
      <c r="E6" s="5">
        <v>373286</v>
      </c>
      <c r="F6" s="5">
        <v>380382</v>
      </c>
      <c r="G6" s="5">
        <v>6980</v>
      </c>
      <c r="H6" s="5">
        <v>378491</v>
      </c>
      <c r="I6" s="5">
        <v>385471</v>
      </c>
      <c r="J6" s="5">
        <v>6563</v>
      </c>
      <c r="K6" s="5">
        <v>356475</v>
      </c>
      <c r="L6" s="5">
        <v>363038</v>
      </c>
      <c r="M6" s="5">
        <v>6122</v>
      </c>
      <c r="N6" s="5">
        <v>343177</v>
      </c>
      <c r="O6" s="5">
        <v>349299</v>
      </c>
      <c r="P6" s="5">
        <v>5818</v>
      </c>
      <c r="Q6" s="5">
        <v>334855</v>
      </c>
      <c r="R6" s="5">
        <v>340673</v>
      </c>
      <c r="S6" s="5">
        <v>5669</v>
      </c>
      <c r="T6" s="5">
        <v>332947</v>
      </c>
      <c r="U6" s="5">
        <v>338616</v>
      </c>
      <c r="V6" s="5">
        <v>5131</v>
      </c>
      <c r="W6" s="5">
        <v>325847</v>
      </c>
      <c r="X6" s="5">
        <v>330978</v>
      </c>
      <c r="Y6" s="5">
        <v>4725</v>
      </c>
      <c r="Z6" s="5">
        <v>310745</v>
      </c>
      <c r="AA6" s="5">
        <v>315470</v>
      </c>
      <c r="AB6" s="5">
        <v>4237</v>
      </c>
      <c r="AC6" s="5">
        <v>307254</v>
      </c>
      <c r="AD6" s="5">
        <v>311491</v>
      </c>
      <c r="AE6" s="5">
        <v>4090</v>
      </c>
      <c r="AF6" s="5">
        <v>302735</v>
      </c>
      <c r="AG6" s="5">
        <v>306825</v>
      </c>
      <c r="AH6" s="5">
        <v>3860</v>
      </c>
      <c r="AI6" s="5">
        <v>292019</v>
      </c>
      <c r="AJ6" s="5">
        <v>295879</v>
      </c>
    </row>
    <row r="7" spans="1:36" ht="21" x14ac:dyDescent="0.25">
      <c r="C7" s="4" t="s">
        <v>205</v>
      </c>
      <c r="D7" s="6">
        <v>59</v>
      </c>
      <c r="E7" s="6">
        <v>1434</v>
      </c>
      <c r="F7" s="6">
        <v>1493</v>
      </c>
      <c r="G7" s="6">
        <v>69</v>
      </c>
      <c r="H7" s="6">
        <v>1556</v>
      </c>
      <c r="I7" s="6">
        <v>1625</v>
      </c>
      <c r="J7" s="6">
        <v>49</v>
      </c>
      <c r="K7" s="6">
        <v>1482</v>
      </c>
      <c r="L7" s="6">
        <v>1531</v>
      </c>
      <c r="M7" s="6">
        <v>40</v>
      </c>
      <c r="N7" s="6">
        <v>1407</v>
      </c>
      <c r="O7" s="6">
        <v>1447</v>
      </c>
      <c r="P7" s="6">
        <v>57</v>
      </c>
      <c r="Q7" s="6">
        <v>1444</v>
      </c>
      <c r="R7" s="6">
        <v>1501</v>
      </c>
      <c r="S7" s="6">
        <v>59</v>
      </c>
      <c r="T7" s="6">
        <v>1522</v>
      </c>
      <c r="U7" s="6">
        <v>1581</v>
      </c>
      <c r="V7" s="6">
        <v>37</v>
      </c>
      <c r="W7" s="6">
        <v>1512</v>
      </c>
      <c r="X7" s="6">
        <v>1549</v>
      </c>
      <c r="Y7" s="6">
        <v>35</v>
      </c>
      <c r="Z7" s="6">
        <v>1622</v>
      </c>
      <c r="AA7" s="6">
        <v>1657</v>
      </c>
      <c r="AB7" s="6">
        <v>46</v>
      </c>
      <c r="AC7" s="6">
        <v>1627</v>
      </c>
      <c r="AD7" s="6">
        <v>1673</v>
      </c>
      <c r="AE7" s="6">
        <v>48</v>
      </c>
      <c r="AF7" s="6">
        <v>2015</v>
      </c>
      <c r="AG7" s="6">
        <v>2063</v>
      </c>
      <c r="AH7" s="6">
        <v>37</v>
      </c>
      <c r="AI7" s="6">
        <v>1780</v>
      </c>
      <c r="AJ7" s="6">
        <v>1817</v>
      </c>
    </row>
    <row r="8" spans="1:36" ht="21" x14ac:dyDescent="0.25">
      <c r="C8" s="4" t="s">
        <v>206</v>
      </c>
      <c r="D8" s="5">
        <v>35</v>
      </c>
      <c r="E8" s="5">
        <v>640</v>
      </c>
      <c r="F8" s="5">
        <v>675</v>
      </c>
      <c r="G8" s="5">
        <v>22</v>
      </c>
      <c r="H8" s="5">
        <v>711</v>
      </c>
      <c r="I8" s="5">
        <v>733</v>
      </c>
      <c r="J8" s="5">
        <v>27</v>
      </c>
      <c r="K8" s="5">
        <v>671</v>
      </c>
      <c r="L8" s="5">
        <v>698</v>
      </c>
      <c r="M8" s="5">
        <v>21</v>
      </c>
      <c r="N8" s="5">
        <v>691</v>
      </c>
      <c r="O8" s="5">
        <v>712</v>
      </c>
      <c r="P8" s="5">
        <v>34</v>
      </c>
      <c r="Q8" s="5">
        <v>641</v>
      </c>
      <c r="R8" s="5">
        <v>675</v>
      </c>
      <c r="S8" s="5">
        <v>36</v>
      </c>
      <c r="T8" s="5">
        <v>649</v>
      </c>
      <c r="U8" s="5">
        <v>685</v>
      </c>
      <c r="V8" s="5">
        <v>15</v>
      </c>
      <c r="W8" s="5">
        <v>708</v>
      </c>
      <c r="X8" s="5">
        <v>723</v>
      </c>
      <c r="Y8" s="5">
        <v>15</v>
      </c>
      <c r="Z8" s="5">
        <v>857</v>
      </c>
      <c r="AA8" s="5">
        <v>872</v>
      </c>
      <c r="AB8" s="5">
        <v>20</v>
      </c>
      <c r="AC8" s="5">
        <v>758</v>
      </c>
      <c r="AD8" s="5">
        <v>778</v>
      </c>
      <c r="AE8" s="5">
        <v>25</v>
      </c>
      <c r="AF8" s="5">
        <v>1177</v>
      </c>
      <c r="AG8" s="5">
        <v>1202</v>
      </c>
      <c r="AH8" s="5">
        <v>23</v>
      </c>
      <c r="AI8" s="5">
        <v>1053</v>
      </c>
      <c r="AJ8" s="5">
        <v>1076</v>
      </c>
    </row>
    <row r="9" spans="1:36" ht="21" x14ac:dyDescent="0.25">
      <c r="C9" s="4" t="s">
        <v>207</v>
      </c>
      <c r="D9" s="6">
        <v>24</v>
      </c>
      <c r="E9" s="6">
        <v>794</v>
      </c>
      <c r="F9" s="6">
        <v>818</v>
      </c>
      <c r="G9" s="6">
        <v>47</v>
      </c>
      <c r="H9" s="6">
        <v>845</v>
      </c>
      <c r="I9" s="6">
        <v>892</v>
      </c>
      <c r="J9" s="6">
        <v>22</v>
      </c>
      <c r="K9" s="6">
        <v>811</v>
      </c>
      <c r="L9" s="6">
        <v>833</v>
      </c>
      <c r="M9" s="6">
        <v>19</v>
      </c>
      <c r="N9" s="6">
        <v>716</v>
      </c>
      <c r="O9" s="6">
        <v>735</v>
      </c>
      <c r="P9" s="6">
        <v>23</v>
      </c>
      <c r="Q9" s="6">
        <v>803</v>
      </c>
      <c r="R9" s="6">
        <v>826</v>
      </c>
      <c r="S9" s="6">
        <v>23</v>
      </c>
      <c r="T9" s="6">
        <v>873</v>
      </c>
      <c r="U9" s="6">
        <v>896</v>
      </c>
      <c r="V9" s="6">
        <v>22</v>
      </c>
      <c r="W9" s="6">
        <v>804</v>
      </c>
      <c r="X9" s="6">
        <v>826</v>
      </c>
      <c r="Y9" s="6">
        <v>20</v>
      </c>
      <c r="Z9" s="6">
        <v>765</v>
      </c>
      <c r="AA9" s="6">
        <v>785</v>
      </c>
      <c r="AB9" s="6">
        <v>26</v>
      </c>
      <c r="AC9" s="6">
        <v>869</v>
      </c>
      <c r="AD9" s="6">
        <v>895</v>
      </c>
      <c r="AE9" s="6">
        <v>23</v>
      </c>
      <c r="AF9" s="6">
        <v>838</v>
      </c>
      <c r="AG9" s="6">
        <v>861</v>
      </c>
      <c r="AH9" s="6">
        <v>14</v>
      </c>
      <c r="AI9" s="6">
        <v>727</v>
      </c>
      <c r="AJ9" s="6">
        <v>741</v>
      </c>
    </row>
    <row r="10" spans="1:36" x14ac:dyDescent="0.25">
      <c r="C10" s="101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</row>
    <row r="11" spans="1:36" x14ac:dyDescent="0.25">
      <c r="C11" s="101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</row>
    <row r="12" spans="1:36" x14ac:dyDescent="0.25">
      <c r="D12">
        <v>2002</v>
      </c>
      <c r="E12">
        <v>2003</v>
      </c>
      <c r="F12">
        <v>2004</v>
      </c>
      <c r="G12">
        <v>2005</v>
      </c>
      <c r="H12">
        <v>2006</v>
      </c>
      <c r="I12">
        <v>2007</v>
      </c>
      <c r="J12">
        <v>2008</v>
      </c>
      <c r="K12">
        <v>2009</v>
      </c>
      <c r="L12">
        <v>2010</v>
      </c>
      <c r="M12">
        <v>2011</v>
      </c>
      <c r="N12">
        <v>2012</v>
      </c>
    </row>
    <row r="13" spans="1:36" x14ac:dyDescent="0.25">
      <c r="C13" t="s">
        <v>16</v>
      </c>
      <c r="D13">
        <v>16.899999999999999</v>
      </c>
      <c r="E13">
        <v>-16.899999999999999</v>
      </c>
      <c r="F13">
        <v>-32.200000000000003</v>
      </c>
      <c r="G13">
        <v>-3.4</v>
      </c>
      <c r="H13">
        <v>0</v>
      </c>
      <c r="I13">
        <v>-37.299999999999997</v>
      </c>
      <c r="J13">
        <v>-40.700000000000003</v>
      </c>
      <c r="K13">
        <v>-22</v>
      </c>
      <c r="L13">
        <v>-18.600000000000001</v>
      </c>
      <c r="M13">
        <v>-37.299999999999997</v>
      </c>
      <c r="N13">
        <v>-16.899999999999999</v>
      </c>
    </row>
    <row r="14" spans="1:36" x14ac:dyDescent="0.25">
      <c r="C14" t="s">
        <v>188</v>
      </c>
      <c r="D14" s="109">
        <v>-1.6347237880496124</v>
      </c>
      <c r="E14" s="109">
        <v>-7.5112739571589628</v>
      </c>
      <c r="F14" s="109">
        <v>-13.726042841037199</v>
      </c>
      <c r="G14" s="109">
        <v>-18.010146561443065</v>
      </c>
      <c r="H14" s="109">
        <v>-20.109921082299891</v>
      </c>
      <c r="I14" s="109">
        <v>-27.691657271702368</v>
      </c>
      <c r="J14" s="109">
        <v>-33.41319052987599</v>
      </c>
      <c r="K14" s="109">
        <v>-40.29030439684329</v>
      </c>
      <c r="L14" s="109">
        <v>-42.361894024802702</v>
      </c>
      <c r="M14" s="109">
        <v>-45.603156708004512</v>
      </c>
      <c r="N14" s="109">
        <v>-48.5</v>
      </c>
    </row>
  </sheetData>
  <mergeCells count="11">
    <mergeCell ref="AE3:AG3"/>
    <mergeCell ref="AH3:AJ3"/>
    <mergeCell ref="D3:F3"/>
    <mergeCell ref="G3:I3"/>
    <mergeCell ref="J3:L3"/>
    <mergeCell ref="M3:O3"/>
    <mergeCell ref="P3:R3"/>
    <mergeCell ref="S3:U3"/>
    <mergeCell ref="V3:X3"/>
    <mergeCell ref="Y3:AA3"/>
    <mergeCell ref="AB3:AD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40"/>
  <sheetViews>
    <sheetView topLeftCell="D1" workbookViewId="0">
      <selection activeCell="T14" sqref="T14"/>
    </sheetView>
  </sheetViews>
  <sheetFormatPr defaultRowHeight="15" x14ac:dyDescent="0.25"/>
  <cols>
    <col min="2" max="2" width="14.5703125" customWidth="1"/>
    <col min="6" max="7" width="10.7109375" customWidth="1"/>
    <col min="8" max="9" width="15" customWidth="1"/>
  </cols>
  <sheetData>
    <row r="3" spans="1:4" x14ac:dyDescent="0.25">
      <c r="B3" t="s">
        <v>241</v>
      </c>
      <c r="C3" t="s">
        <v>91</v>
      </c>
    </row>
    <row r="4" spans="1:4" x14ac:dyDescent="0.25">
      <c r="A4" t="s">
        <v>16</v>
      </c>
      <c r="B4" t="s">
        <v>80</v>
      </c>
      <c r="C4" s="109">
        <v>1.2797074954296161</v>
      </c>
      <c r="D4" s="109"/>
    </row>
    <row r="5" spans="1:4" x14ac:dyDescent="0.25">
      <c r="A5" t="s">
        <v>16</v>
      </c>
      <c r="B5" t="s">
        <v>144</v>
      </c>
      <c r="C5" s="109">
        <v>17.021276595744681</v>
      </c>
      <c r="D5" s="109"/>
    </row>
    <row r="6" spans="1:4" x14ac:dyDescent="0.25">
      <c r="A6" t="s">
        <v>16</v>
      </c>
      <c r="B6" t="s">
        <v>244</v>
      </c>
      <c r="C6" s="109">
        <v>10.059171597633137</v>
      </c>
      <c r="D6" s="109"/>
    </row>
    <row r="7" spans="1:4" x14ac:dyDescent="0.25">
      <c r="A7" t="s">
        <v>16</v>
      </c>
      <c r="B7" t="s">
        <v>15</v>
      </c>
      <c r="C7" s="109">
        <v>5.2575107296137338</v>
      </c>
      <c r="D7" s="109"/>
    </row>
    <row r="8" spans="1:4" x14ac:dyDescent="0.25">
      <c r="A8" t="s">
        <v>17</v>
      </c>
      <c r="B8" t="s">
        <v>80</v>
      </c>
      <c r="C8" s="109">
        <v>1.079136690647482</v>
      </c>
      <c r="D8" s="109"/>
    </row>
    <row r="9" spans="1:4" x14ac:dyDescent="0.25">
      <c r="A9" t="s">
        <v>17</v>
      </c>
      <c r="B9" t="s">
        <v>144</v>
      </c>
      <c r="C9" s="109">
        <v>17.021276595744681</v>
      </c>
      <c r="D9" s="109"/>
    </row>
    <row r="10" spans="1:4" x14ac:dyDescent="0.25">
      <c r="A10" t="s">
        <v>17</v>
      </c>
      <c r="B10" t="s">
        <v>244</v>
      </c>
      <c r="C10" s="109">
        <v>10.891089108910892</v>
      </c>
      <c r="D10" s="109"/>
    </row>
    <row r="11" spans="1:4" x14ac:dyDescent="0.25">
      <c r="A11" t="s">
        <v>17</v>
      </c>
      <c r="B11" t="s">
        <v>15</v>
      </c>
      <c r="C11" s="109">
        <v>6.2618595825426944</v>
      </c>
      <c r="D11" s="109"/>
    </row>
    <row r="12" spans="1:4" x14ac:dyDescent="0.25">
      <c r="A12" t="s">
        <v>18</v>
      </c>
      <c r="B12" t="s">
        <v>80</v>
      </c>
      <c r="C12" s="109">
        <v>1.486988847583643</v>
      </c>
      <c r="D12" s="109"/>
    </row>
    <row r="13" spans="1:4" x14ac:dyDescent="0.25">
      <c r="A13" t="s">
        <v>18</v>
      </c>
      <c r="B13" t="s">
        <v>144</v>
      </c>
      <c r="C13" s="109">
        <v>0</v>
      </c>
      <c r="D13" s="109"/>
    </row>
    <row r="14" spans="1:4" x14ac:dyDescent="0.25">
      <c r="A14" t="s">
        <v>18</v>
      </c>
      <c r="B14" t="s">
        <v>244</v>
      </c>
      <c r="C14" s="109">
        <v>8.8235294117647065</v>
      </c>
      <c r="D14" s="109"/>
    </row>
    <row r="15" spans="1:4" x14ac:dyDescent="0.25">
      <c r="A15" t="s">
        <v>18</v>
      </c>
      <c r="B15" t="s">
        <v>15</v>
      </c>
      <c r="C15" s="109">
        <v>4</v>
      </c>
      <c r="D15" s="109"/>
    </row>
    <row r="23" spans="3:16" ht="15.75" thickBot="1" x14ac:dyDescent="0.3">
      <c r="C23" s="109" t="e">
        <f>+#REF!/#REF!*100</f>
        <v>#REF!</v>
      </c>
    </row>
    <row r="24" spans="3:16" ht="15.75" customHeight="1" thickBot="1" x14ac:dyDescent="0.3">
      <c r="C24" s="109" t="e">
        <f>8/#REF!*100</f>
        <v>#REF!</v>
      </c>
      <c r="F24" s="155" t="s">
        <v>241</v>
      </c>
      <c r="G24" s="374" t="s">
        <v>19</v>
      </c>
      <c r="H24" s="374"/>
      <c r="I24" s="374" t="s">
        <v>41</v>
      </c>
      <c r="J24" s="374"/>
      <c r="K24" s="374" t="s">
        <v>42</v>
      </c>
      <c r="L24" s="374"/>
      <c r="M24" s="361" t="s">
        <v>242</v>
      </c>
      <c r="N24" s="361" t="s">
        <v>243</v>
      </c>
    </row>
    <row r="25" spans="3:16" ht="27.75" thickBot="1" x14ac:dyDescent="0.3">
      <c r="C25" s="109" t="e">
        <f>+#REF!/#REF!*100</f>
        <v>#REF!</v>
      </c>
      <c r="F25" s="131" t="s">
        <v>215</v>
      </c>
      <c r="G25" s="132" t="s">
        <v>130</v>
      </c>
      <c r="H25" s="132" t="s">
        <v>20</v>
      </c>
      <c r="I25" s="132" t="s">
        <v>130</v>
      </c>
      <c r="J25" s="132" t="s">
        <v>20</v>
      </c>
      <c r="K25" s="132" t="s">
        <v>130</v>
      </c>
      <c r="L25" s="132" t="s">
        <v>20</v>
      </c>
      <c r="M25" s="362"/>
      <c r="N25" s="362"/>
    </row>
    <row r="26" spans="3:16" ht="15.75" thickBot="1" x14ac:dyDescent="0.3">
      <c r="C26" s="109">
        <f>0.0626185958254269*100</f>
        <v>6.2618595825426908</v>
      </c>
      <c r="F26" s="23"/>
      <c r="G26" s="374" t="s">
        <v>16</v>
      </c>
      <c r="H26" s="374"/>
      <c r="I26" s="374"/>
      <c r="J26" s="374"/>
      <c r="K26" s="374"/>
      <c r="L26" s="374"/>
      <c r="M26" s="374"/>
      <c r="N26" s="374"/>
    </row>
    <row r="27" spans="3:16" ht="15.75" thickBot="1" x14ac:dyDescent="0.3">
      <c r="F27" s="23" t="s">
        <v>80</v>
      </c>
      <c r="G27" s="110">
        <v>547</v>
      </c>
      <c r="H27" s="110">
        <v>58.7</v>
      </c>
      <c r="I27" s="110">
        <v>7</v>
      </c>
      <c r="J27" s="111">
        <v>14.29</v>
      </c>
      <c r="K27" s="110">
        <v>887</v>
      </c>
      <c r="L27" s="110">
        <v>55.3</v>
      </c>
      <c r="M27" s="24">
        <v>1.1000000000000001</v>
      </c>
      <c r="N27" s="24">
        <v>157.9</v>
      </c>
      <c r="P27" s="109"/>
    </row>
    <row r="28" spans="3:16" ht="15.75" thickBot="1" x14ac:dyDescent="0.3">
      <c r="F28" s="23" t="s">
        <v>144</v>
      </c>
      <c r="G28" s="110">
        <v>47</v>
      </c>
      <c r="H28" s="111">
        <v>5</v>
      </c>
      <c r="I28" s="110">
        <v>8</v>
      </c>
      <c r="J28" s="110">
        <v>16.3</v>
      </c>
      <c r="K28" s="110">
        <v>106</v>
      </c>
      <c r="L28" s="110">
        <v>6.6</v>
      </c>
      <c r="M28" s="24" t="s">
        <v>145</v>
      </c>
      <c r="N28" s="24">
        <v>183.3</v>
      </c>
      <c r="P28" s="109"/>
    </row>
    <row r="29" spans="3:16" ht="15.75" thickBot="1" x14ac:dyDescent="0.3">
      <c r="F29" s="23" t="s">
        <v>244</v>
      </c>
      <c r="G29" s="110">
        <v>338</v>
      </c>
      <c r="H29" s="110">
        <v>36.299999999999997</v>
      </c>
      <c r="I29" s="110">
        <v>34</v>
      </c>
      <c r="J29" s="110">
        <v>69.400000000000006</v>
      </c>
      <c r="K29" s="110">
        <v>611</v>
      </c>
      <c r="L29" s="110">
        <v>38.1</v>
      </c>
      <c r="M29" s="24">
        <v>7.5</v>
      </c>
      <c r="N29" s="24">
        <v>183.9</v>
      </c>
      <c r="P29" s="109"/>
    </row>
    <row r="30" spans="3:16" ht="15.75" thickBot="1" x14ac:dyDescent="0.3">
      <c r="F30" s="144" t="s">
        <v>15</v>
      </c>
      <c r="G30" s="39"/>
      <c r="H30" s="40"/>
      <c r="I30" s="40"/>
      <c r="J30" s="40"/>
      <c r="K30" s="39"/>
      <c r="L30" s="40"/>
      <c r="M30" s="32">
        <v>3.5</v>
      </c>
      <c r="N30" s="32">
        <v>168.8</v>
      </c>
      <c r="P30" s="109"/>
    </row>
    <row r="31" spans="3:16" ht="15.75" thickBot="1" x14ac:dyDescent="0.3">
      <c r="F31" s="23"/>
      <c r="G31" s="374" t="s">
        <v>17</v>
      </c>
      <c r="H31" s="374"/>
      <c r="I31" s="374"/>
      <c r="J31" s="374"/>
      <c r="K31" s="374"/>
      <c r="L31" s="374"/>
      <c r="M31" s="374"/>
      <c r="N31" s="374"/>
    </row>
    <row r="32" spans="3:16" ht="15.75" thickBot="1" x14ac:dyDescent="0.3">
      <c r="F32" s="23" t="s">
        <v>80</v>
      </c>
      <c r="G32" s="110">
        <v>278</v>
      </c>
      <c r="H32" s="110">
        <v>52.8</v>
      </c>
      <c r="I32" s="110">
        <v>3</v>
      </c>
      <c r="J32" s="110">
        <v>9.1</v>
      </c>
      <c r="K32" s="110">
        <v>447</v>
      </c>
      <c r="L32" s="110">
        <v>49.9</v>
      </c>
      <c r="M32" s="24">
        <v>0.6</v>
      </c>
      <c r="N32" s="24">
        <v>159.69999999999999</v>
      </c>
      <c r="P32" s="109"/>
    </row>
    <row r="33" spans="6:16" ht="15.75" thickBot="1" x14ac:dyDescent="0.3">
      <c r="F33" s="23" t="s">
        <v>144</v>
      </c>
      <c r="G33" s="110">
        <v>47</v>
      </c>
      <c r="H33" s="110">
        <v>8.9</v>
      </c>
      <c r="I33" s="110">
        <v>8</v>
      </c>
      <c r="J33" s="110">
        <v>24.2</v>
      </c>
      <c r="K33" s="110">
        <v>106</v>
      </c>
      <c r="L33" s="180">
        <v>11.8</v>
      </c>
      <c r="M33" s="24" t="s">
        <v>145</v>
      </c>
      <c r="N33" s="24">
        <v>183.3</v>
      </c>
      <c r="P33" s="109"/>
    </row>
    <row r="34" spans="6:16" ht="15.75" thickBot="1" x14ac:dyDescent="0.3">
      <c r="F34" s="23" t="s">
        <v>244</v>
      </c>
      <c r="G34" s="110">
        <v>202</v>
      </c>
      <c r="H34" s="110">
        <v>38.299999999999997</v>
      </c>
      <c r="I34" s="110">
        <v>22</v>
      </c>
      <c r="J34" s="110">
        <v>66.7</v>
      </c>
      <c r="K34" s="110">
        <v>343</v>
      </c>
      <c r="L34" s="110">
        <v>38.299999999999997</v>
      </c>
      <c r="M34" s="24">
        <v>8.5</v>
      </c>
      <c r="N34" s="24">
        <v>179.8</v>
      </c>
      <c r="P34" s="109"/>
    </row>
    <row r="35" spans="6:16" ht="15.75" thickBot="1" x14ac:dyDescent="0.3">
      <c r="F35" s="144" t="s">
        <v>15</v>
      </c>
      <c r="G35" s="40"/>
      <c r="H35" s="40"/>
      <c r="I35" s="40"/>
      <c r="J35" s="40"/>
      <c r="K35" s="39"/>
      <c r="L35" s="40"/>
      <c r="M35" s="32">
        <v>3.7</v>
      </c>
      <c r="N35" s="32">
        <v>169.6</v>
      </c>
      <c r="P35" s="109"/>
    </row>
    <row r="36" spans="6:16" ht="15.75" thickBot="1" x14ac:dyDescent="0.3">
      <c r="F36" s="23"/>
      <c r="G36" s="374" t="s">
        <v>18</v>
      </c>
      <c r="H36" s="374"/>
      <c r="I36" s="374"/>
      <c r="J36" s="374"/>
      <c r="K36" s="374"/>
      <c r="L36" s="374"/>
      <c r="M36" s="374"/>
      <c r="N36" s="374"/>
    </row>
    <row r="37" spans="6:16" ht="15.75" thickBot="1" x14ac:dyDescent="0.3">
      <c r="F37" s="23" t="s">
        <v>80</v>
      </c>
      <c r="G37" s="110">
        <v>269</v>
      </c>
      <c r="H37" s="110">
        <v>66.400000000000006</v>
      </c>
      <c r="I37" s="110">
        <v>4</v>
      </c>
      <c r="J37" s="180">
        <v>25</v>
      </c>
      <c r="K37" s="110">
        <v>440</v>
      </c>
      <c r="L37" s="180">
        <v>62.1</v>
      </c>
      <c r="M37" s="24">
        <v>1.8</v>
      </c>
      <c r="N37" s="24">
        <v>155.80000000000001</v>
      </c>
      <c r="P37" s="109"/>
    </row>
    <row r="38" spans="6:16" ht="15.75" thickBot="1" x14ac:dyDescent="0.3">
      <c r="F38" s="23" t="s">
        <v>144</v>
      </c>
      <c r="G38" s="176" t="s">
        <v>145</v>
      </c>
      <c r="H38" s="176" t="s">
        <v>145</v>
      </c>
      <c r="I38" s="176" t="s">
        <v>145</v>
      </c>
      <c r="J38" s="180" t="s">
        <v>145</v>
      </c>
      <c r="K38" s="176" t="s">
        <v>145</v>
      </c>
      <c r="L38" s="176" t="s">
        <v>145</v>
      </c>
      <c r="M38" s="24" t="s">
        <v>145</v>
      </c>
      <c r="N38" s="24" t="s">
        <v>145</v>
      </c>
      <c r="P38" s="109"/>
    </row>
    <row r="39" spans="6:16" ht="15.75" thickBot="1" x14ac:dyDescent="0.3">
      <c r="F39" s="23" t="s">
        <v>244</v>
      </c>
      <c r="G39" s="110">
        <v>136</v>
      </c>
      <c r="H39" s="110">
        <v>33.6</v>
      </c>
      <c r="I39" s="110">
        <v>12</v>
      </c>
      <c r="J39" s="180">
        <v>75</v>
      </c>
      <c r="K39" s="110">
        <v>268</v>
      </c>
      <c r="L39" s="180">
        <v>37.9</v>
      </c>
      <c r="M39" s="24">
        <v>6</v>
      </c>
      <c r="N39" s="24">
        <v>190.7</v>
      </c>
      <c r="P39" s="109"/>
    </row>
    <row r="40" spans="6:16" ht="15.75" thickBot="1" x14ac:dyDescent="0.3">
      <c r="F40" s="144" t="s">
        <v>15</v>
      </c>
      <c r="G40" s="40"/>
      <c r="H40" s="40"/>
      <c r="I40" s="40"/>
      <c r="J40" s="40"/>
      <c r="K40" s="40"/>
      <c r="L40" s="40"/>
      <c r="M40" s="32">
        <v>3.2</v>
      </c>
      <c r="N40" s="32">
        <v>167.9</v>
      </c>
      <c r="P40" s="109"/>
    </row>
  </sheetData>
  <mergeCells count="8">
    <mergeCell ref="G31:N31"/>
    <mergeCell ref="G36:N36"/>
    <mergeCell ref="G24:H24"/>
    <mergeCell ref="I24:J24"/>
    <mergeCell ref="K24:L24"/>
    <mergeCell ref="M24:M25"/>
    <mergeCell ref="N24:N25"/>
    <mergeCell ref="G26:N26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5"/>
  <sheetViews>
    <sheetView workbookViewId="0">
      <selection activeCell="J3" sqref="J3"/>
    </sheetView>
  </sheetViews>
  <sheetFormatPr defaultRowHeight="15" x14ac:dyDescent="0.25"/>
  <cols>
    <col min="2" max="2" width="14.5703125" customWidth="1"/>
    <col min="6" max="7" width="10.7109375" customWidth="1"/>
    <col min="8" max="9" width="15" customWidth="1"/>
  </cols>
  <sheetData>
    <row r="3" spans="1:3" x14ac:dyDescent="0.25">
      <c r="B3" t="s">
        <v>241</v>
      </c>
      <c r="C3" t="s">
        <v>92</v>
      </c>
    </row>
    <row r="4" spans="1:3" x14ac:dyDescent="0.25">
      <c r="A4" t="s">
        <v>16</v>
      </c>
      <c r="B4" t="s">
        <v>80</v>
      </c>
      <c r="C4" s="109">
        <v>146.69</v>
      </c>
    </row>
    <row r="5" spans="1:3" x14ac:dyDescent="0.25">
      <c r="A5" t="s">
        <v>16</v>
      </c>
      <c r="B5" t="s">
        <v>144</v>
      </c>
      <c r="C5" s="109">
        <v>176.12</v>
      </c>
    </row>
    <row r="6" spans="1:3" x14ac:dyDescent="0.25">
      <c r="A6" t="s">
        <v>16</v>
      </c>
      <c r="B6" t="s">
        <v>244</v>
      </c>
      <c r="C6" s="109">
        <v>172.67</v>
      </c>
    </row>
    <row r="7" spans="1:3" x14ac:dyDescent="0.25">
      <c r="A7" t="s">
        <v>16</v>
      </c>
      <c r="B7" t="s">
        <v>15</v>
      </c>
      <c r="C7" s="109">
        <v>157.41</v>
      </c>
    </row>
    <row r="8" spans="1:3" x14ac:dyDescent="0.25">
      <c r="A8" t="s">
        <v>17</v>
      </c>
      <c r="B8" t="s">
        <v>80</v>
      </c>
      <c r="C8" s="109">
        <v>147.19999999999999</v>
      </c>
    </row>
    <row r="9" spans="1:3" x14ac:dyDescent="0.25">
      <c r="A9" t="s">
        <v>17</v>
      </c>
      <c r="B9" t="s">
        <v>144</v>
      </c>
      <c r="C9" s="109">
        <v>176.12</v>
      </c>
    </row>
    <row r="10" spans="1:3" x14ac:dyDescent="0.25">
      <c r="A10" t="s">
        <v>17</v>
      </c>
      <c r="B10" t="s">
        <v>244</v>
      </c>
      <c r="C10" s="109">
        <v>161.72</v>
      </c>
    </row>
    <row r="11" spans="1:3" x14ac:dyDescent="0.25">
      <c r="A11" t="s">
        <v>17</v>
      </c>
      <c r="B11" t="s">
        <v>15</v>
      </c>
      <c r="C11" s="109">
        <v>156.47999999999999</v>
      </c>
    </row>
    <row r="12" spans="1:3" x14ac:dyDescent="0.25">
      <c r="A12" t="s">
        <v>18</v>
      </c>
      <c r="B12" t="s">
        <v>80</v>
      </c>
      <c r="C12" s="109">
        <v>146.36000000000001</v>
      </c>
    </row>
    <row r="13" spans="1:3" x14ac:dyDescent="0.25">
      <c r="A13" t="s">
        <v>18</v>
      </c>
      <c r="B13" t="s">
        <v>144</v>
      </c>
      <c r="C13" s="109">
        <v>0</v>
      </c>
    </row>
    <row r="14" spans="1:3" x14ac:dyDescent="0.25">
      <c r="A14" t="s">
        <v>18</v>
      </c>
      <c r="B14" t="s">
        <v>244</v>
      </c>
      <c r="C14" s="109">
        <v>180.81</v>
      </c>
    </row>
    <row r="15" spans="1:3" x14ac:dyDescent="0.25">
      <c r="A15" t="s">
        <v>18</v>
      </c>
      <c r="B15" t="s">
        <v>15</v>
      </c>
      <c r="C15" s="109">
        <v>158.16999999999999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opLeftCell="C1" workbookViewId="0">
      <selection activeCell="M32" sqref="M32"/>
    </sheetView>
  </sheetViews>
  <sheetFormatPr defaultRowHeight="15" x14ac:dyDescent="0.25"/>
  <cols>
    <col min="1" max="1" width="6.28515625" hidden="1" customWidth="1"/>
    <col min="2" max="2" width="7.85546875" hidden="1" customWidth="1"/>
    <col min="4" max="4" width="0" hidden="1" customWidth="1"/>
    <col min="13" max="13" width="10.5703125" bestFit="1" customWidth="1"/>
    <col min="15" max="15" width="9.140625" hidden="1" customWidth="1"/>
    <col min="17" max="17" width="0" hidden="1" customWidth="1"/>
    <col min="19" max="19" width="0" hidden="1" customWidth="1"/>
    <col min="257" max="258" width="0" hidden="1" customWidth="1"/>
    <col min="260" max="260" width="0" hidden="1" customWidth="1"/>
    <col min="269" max="269" width="10.5703125" bestFit="1" customWidth="1"/>
    <col min="271" max="271" width="0" hidden="1" customWidth="1"/>
    <col min="273" max="273" width="0" hidden="1" customWidth="1"/>
    <col min="275" max="275" width="0" hidden="1" customWidth="1"/>
    <col min="513" max="514" width="0" hidden="1" customWidth="1"/>
    <col min="516" max="516" width="0" hidden="1" customWidth="1"/>
    <col min="525" max="525" width="10.5703125" bestFit="1" customWidth="1"/>
    <col min="527" max="527" width="0" hidden="1" customWidth="1"/>
    <col min="529" max="529" width="0" hidden="1" customWidth="1"/>
    <col min="531" max="531" width="0" hidden="1" customWidth="1"/>
    <col min="769" max="770" width="0" hidden="1" customWidth="1"/>
    <col min="772" max="772" width="0" hidden="1" customWidth="1"/>
    <col min="781" max="781" width="10.5703125" bestFit="1" customWidth="1"/>
    <col min="783" max="783" width="0" hidden="1" customWidth="1"/>
    <col min="785" max="785" width="0" hidden="1" customWidth="1"/>
    <col min="787" max="787" width="0" hidden="1" customWidth="1"/>
    <col min="1025" max="1026" width="0" hidden="1" customWidth="1"/>
    <col min="1028" max="1028" width="0" hidden="1" customWidth="1"/>
    <col min="1037" max="1037" width="10.5703125" bestFit="1" customWidth="1"/>
    <col min="1039" max="1039" width="0" hidden="1" customWidth="1"/>
    <col min="1041" max="1041" width="0" hidden="1" customWidth="1"/>
    <col min="1043" max="1043" width="0" hidden="1" customWidth="1"/>
    <col min="1281" max="1282" width="0" hidden="1" customWidth="1"/>
    <col min="1284" max="1284" width="0" hidden="1" customWidth="1"/>
    <col min="1293" max="1293" width="10.5703125" bestFit="1" customWidth="1"/>
    <col min="1295" max="1295" width="0" hidden="1" customWidth="1"/>
    <col min="1297" max="1297" width="0" hidden="1" customWidth="1"/>
    <col min="1299" max="1299" width="0" hidden="1" customWidth="1"/>
    <col min="1537" max="1538" width="0" hidden="1" customWidth="1"/>
    <col min="1540" max="1540" width="0" hidden="1" customWidth="1"/>
    <col min="1549" max="1549" width="10.5703125" bestFit="1" customWidth="1"/>
    <col min="1551" max="1551" width="0" hidden="1" customWidth="1"/>
    <col min="1553" max="1553" width="0" hidden="1" customWidth="1"/>
    <col min="1555" max="1555" width="0" hidden="1" customWidth="1"/>
    <col min="1793" max="1794" width="0" hidden="1" customWidth="1"/>
    <col min="1796" max="1796" width="0" hidden="1" customWidth="1"/>
    <col min="1805" max="1805" width="10.5703125" bestFit="1" customWidth="1"/>
    <col min="1807" max="1807" width="0" hidden="1" customWidth="1"/>
    <col min="1809" max="1809" width="0" hidden="1" customWidth="1"/>
    <col min="1811" max="1811" width="0" hidden="1" customWidth="1"/>
    <col min="2049" max="2050" width="0" hidden="1" customWidth="1"/>
    <col min="2052" max="2052" width="0" hidden="1" customWidth="1"/>
    <col min="2061" max="2061" width="10.5703125" bestFit="1" customWidth="1"/>
    <col min="2063" max="2063" width="0" hidden="1" customWidth="1"/>
    <col min="2065" max="2065" width="0" hidden="1" customWidth="1"/>
    <col min="2067" max="2067" width="0" hidden="1" customWidth="1"/>
    <col min="2305" max="2306" width="0" hidden="1" customWidth="1"/>
    <col min="2308" max="2308" width="0" hidden="1" customWidth="1"/>
    <col min="2317" max="2317" width="10.5703125" bestFit="1" customWidth="1"/>
    <col min="2319" max="2319" width="0" hidden="1" customWidth="1"/>
    <col min="2321" max="2321" width="0" hidden="1" customWidth="1"/>
    <col min="2323" max="2323" width="0" hidden="1" customWidth="1"/>
    <col min="2561" max="2562" width="0" hidden="1" customWidth="1"/>
    <col min="2564" max="2564" width="0" hidden="1" customWidth="1"/>
    <col min="2573" max="2573" width="10.5703125" bestFit="1" customWidth="1"/>
    <col min="2575" max="2575" width="0" hidden="1" customWidth="1"/>
    <col min="2577" max="2577" width="0" hidden="1" customWidth="1"/>
    <col min="2579" max="2579" width="0" hidden="1" customWidth="1"/>
    <col min="2817" max="2818" width="0" hidden="1" customWidth="1"/>
    <col min="2820" max="2820" width="0" hidden="1" customWidth="1"/>
    <col min="2829" max="2829" width="10.5703125" bestFit="1" customWidth="1"/>
    <col min="2831" max="2831" width="0" hidden="1" customWidth="1"/>
    <col min="2833" max="2833" width="0" hidden="1" customWidth="1"/>
    <col min="2835" max="2835" width="0" hidden="1" customWidth="1"/>
    <col min="3073" max="3074" width="0" hidden="1" customWidth="1"/>
    <col min="3076" max="3076" width="0" hidden="1" customWidth="1"/>
    <col min="3085" max="3085" width="10.5703125" bestFit="1" customWidth="1"/>
    <col min="3087" max="3087" width="0" hidden="1" customWidth="1"/>
    <col min="3089" max="3089" width="0" hidden="1" customWidth="1"/>
    <col min="3091" max="3091" width="0" hidden="1" customWidth="1"/>
    <col min="3329" max="3330" width="0" hidden="1" customWidth="1"/>
    <col min="3332" max="3332" width="0" hidden="1" customWidth="1"/>
    <col min="3341" max="3341" width="10.5703125" bestFit="1" customWidth="1"/>
    <col min="3343" max="3343" width="0" hidden="1" customWidth="1"/>
    <col min="3345" max="3345" width="0" hidden="1" customWidth="1"/>
    <col min="3347" max="3347" width="0" hidden="1" customWidth="1"/>
    <col min="3585" max="3586" width="0" hidden="1" customWidth="1"/>
    <col min="3588" max="3588" width="0" hidden="1" customWidth="1"/>
    <col min="3597" max="3597" width="10.5703125" bestFit="1" customWidth="1"/>
    <col min="3599" max="3599" width="0" hidden="1" customWidth="1"/>
    <col min="3601" max="3601" width="0" hidden="1" customWidth="1"/>
    <col min="3603" max="3603" width="0" hidden="1" customWidth="1"/>
    <col min="3841" max="3842" width="0" hidden="1" customWidth="1"/>
    <col min="3844" max="3844" width="0" hidden="1" customWidth="1"/>
    <col min="3853" max="3853" width="10.5703125" bestFit="1" customWidth="1"/>
    <col min="3855" max="3855" width="0" hidden="1" customWidth="1"/>
    <col min="3857" max="3857" width="0" hidden="1" customWidth="1"/>
    <col min="3859" max="3859" width="0" hidden="1" customWidth="1"/>
    <col min="4097" max="4098" width="0" hidden="1" customWidth="1"/>
    <col min="4100" max="4100" width="0" hidden="1" customWidth="1"/>
    <col min="4109" max="4109" width="10.5703125" bestFit="1" customWidth="1"/>
    <col min="4111" max="4111" width="0" hidden="1" customWidth="1"/>
    <col min="4113" max="4113" width="0" hidden="1" customWidth="1"/>
    <col min="4115" max="4115" width="0" hidden="1" customWidth="1"/>
    <col min="4353" max="4354" width="0" hidden="1" customWidth="1"/>
    <col min="4356" max="4356" width="0" hidden="1" customWidth="1"/>
    <col min="4365" max="4365" width="10.5703125" bestFit="1" customWidth="1"/>
    <col min="4367" max="4367" width="0" hidden="1" customWidth="1"/>
    <col min="4369" max="4369" width="0" hidden="1" customWidth="1"/>
    <col min="4371" max="4371" width="0" hidden="1" customWidth="1"/>
    <col min="4609" max="4610" width="0" hidden="1" customWidth="1"/>
    <col min="4612" max="4612" width="0" hidden="1" customWidth="1"/>
    <col min="4621" max="4621" width="10.5703125" bestFit="1" customWidth="1"/>
    <col min="4623" max="4623" width="0" hidden="1" customWidth="1"/>
    <col min="4625" max="4625" width="0" hidden="1" customWidth="1"/>
    <col min="4627" max="4627" width="0" hidden="1" customWidth="1"/>
    <col min="4865" max="4866" width="0" hidden="1" customWidth="1"/>
    <col min="4868" max="4868" width="0" hidden="1" customWidth="1"/>
    <col min="4877" max="4877" width="10.5703125" bestFit="1" customWidth="1"/>
    <col min="4879" max="4879" width="0" hidden="1" customWidth="1"/>
    <col min="4881" max="4881" width="0" hidden="1" customWidth="1"/>
    <col min="4883" max="4883" width="0" hidden="1" customWidth="1"/>
    <col min="5121" max="5122" width="0" hidden="1" customWidth="1"/>
    <col min="5124" max="5124" width="0" hidden="1" customWidth="1"/>
    <col min="5133" max="5133" width="10.5703125" bestFit="1" customWidth="1"/>
    <col min="5135" max="5135" width="0" hidden="1" customWidth="1"/>
    <col min="5137" max="5137" width="0" hidden="1" customWidth="1"/>
    <col min="5139" max="5139" width="0" hidden="1" customWidth="1"/>
    <col min="5377" max="5378" width="0" hidden="1" customWidth="1"/>
    <col min="5380" max="5380" width="0" hidden="1" customWidth="1"/>
    <col min="5389" max="5389" width="10.5703125" bestFit="1" customWidth="1"/>
    <col min="5391" max="5391" width="0" hidden="1" customWidth="1"/>
    <col min="5393" max="5393" width="0" hidden="1" customWidth="1"/>
    <col min="5395" max="5395" width="0" hidden="1" customWidth="1"/>
    <col min="5633" max="5634" width="0" hidden="1" customWidth="1"/>
    <col min="5636" max="5636" width="0" hidden="1" customWidth="1"/>
    <col min="5645" max="5645" width="10.5703125" bestFit="1" customWidth="1"/>
    <col min="5647" max="5647" width="0" hidden="1" customWidth="1"/>
    <col min="5649" max="5649" width="0" hidden="1" customWidth="1"/>
    <col min="5651" max="5651" width="0" hidden="1" customWidth="1"/>
    <col min="5889" max="5890" width="0" hidden="1" customWidth="1"/>
    <col min="5892" max="5892" width="0" hidden="1" customWidth="1"/>
    <col min="5901" max="5901" width="10.5703125" bestFit="1" customWidth="1"/>
    <col min="5903" max="5903" width="0" hidden="1" customWidth="1"/>
    <col min="5905" max="5905" width="0" hidden="1" customWidth="1"/>
    <col min="5907" max="5907" width="0" hidden="1" customWidth="1"/>
    <col min="6145" max="6146" width="0" hidden="1" customWidth="1"/>
    <col min="6148" max="6148" width="0" hidden="1" customWidth="1"/>
    <col min="6157" max="6157" width="10.5703125" bestFit="1" customWidth="1"/>
    <col min="6159" max="6159" width="0" hidden="1" customWidth="1"/>
    <col min="6161" max="6161" width="0" hidden="1" customWidth="1"/>
    <col min="6163" max="6163" width="0" hidden="1" customWidth="1"/>
    <col min="6401" max="6402" width="0" hidden="1" customWidth="1"/>
    <col min="6404" max="6404" width="0" hidden="1" customWidth="1"/>
    <col min="6413" max="6413" width="10.5703125" bestFit="1" customWidth="1"/>
    <col min="6415" max="6415" width="0" hidden="1" customWidth="1"/>
    <col min="6417" max="6417" width="0" hidden="1" customWidth="1"/>
    <col min="6419" max="6419" width="0" hidden="1" customWidth="1"/>
    <col min="6657" max="6658" width="0" hidden="1" customWidth="1"/>
    <col min="6660" max="6660" width="0" hidden="1" customWidth="1"/>
    <col min="6669" max="6669" width="10.5703125" bestFit="1" customWidth="1"/>
    <col min="6671" max="6671" width="0" hidden="1" customWidth="1"/>
    <col min="6673" max="6673" width="0" hidden="1" customWidth="1"/>
    <col min="6675" max="6675" width="0" hidden="1" customWidth="1"/>
    <col min="6913" max="6914" width="0" hidden="1" customWidth="1"/>
    <col min="6916" max="6916" width="0" hidden="1" customWidth="1"/>
    <col min="6925" max="6925" width="10.5703125" bestFit="1" customWidth="1"/>
    <col min="6927" max="6927" width="0" hidden="1" customWidth="1"/>
    <col min="6929" max="6929" width="0" hidden="1" customWidth="1"/>
    <col min="6931" max="6931" width="0" hidden="1" customWidth="1"/>
    <col min="7169" max="7170" width="0" hidden="1" customWidth="1"/>
    <col min="7172" max="7172" width="0" hidden="1" customWidth="1"/>
    <col min="7181" max="7181" width="10.5703125" bestFit="1" customWidth="1"/>
    <col min="7183" max="7183" width="0" hidden="1" customWidth="1"/>
    <col min="7185" max="7185" width="0" hidden="1" customWidth="1"/>
    <col min="7187" max="7187" width="0" hidden="1" customWidth="1"/>
    <col min="7425" max="7426" width="0" hidden="1" customWidth="1"/>
    <col min="7428" max="7428" width="0" hidden="1" customWidth="1"/>
    <col min="7437" max="7437" width="10.5703125" bestFit="1" customWidth="1"/>
    <col min="7439" max="7439" width="0" hidden="1" customWidth="1"/>
    <col min="7441" max="7441" width="0" hidden="1" customWidth="1"/>
    <col min="7443" max="7443" width="0" hidden="1" customWidth="1"/>
    <col min="7681" max="7682" width="0" hidden="1" customWidth="1"/>
    <col min="7684" max="7684" width="0" hidden="1" customWidth="1"/>
    <col min="7693" max="7693" width="10.5703125" bestFit="1" customWidth="1"/>
    <col min="7695" max="7695" width="0" hidden="1" customWidth="1"/>
    <col min="7697" max="7697" width="0" hidden="1" customWidth="1"/>
    <col min="7699" max="7699" width="0" hidden="1" customWidth="1"/>
    <col min="7937" max="7938" width="0" hidden="1" customWidth="1"/>
    <col min="7940" max="7940" width="0" hidden="1" customWidth="1"/>
    <col min="7949" max="7949" width="10.5703125" bestFit="1" customWidth="1"/>
    <col min="7951" max="7951" width="0" hidden="1" customWidth="1"/>
    <col min="7953" max="7953" width="0" hidden="1" customWidth="1"/>
    <col min="7955" max="7955" width="0" hidden="1" customWidth="1"/>
    <col min="8193" max="8194" width="0" hidden="1" customWidth="1"/>
    <col min="8196" max="8196" width="0" hidden="1" customWidth="1"/>
    <col min="8205" max="8205" width="10.5703125" bestFit="1" customWidth="1"/>
    <col min="8207" max="8207" width="0" hidden="1" customWidth="1"/>
    <col min="8209" max="8209" width="0" hidden="1" customWidth="1"/>
    <col min="8211" max="8211" width="0" hidden="1" customWidth="1"/>
    <col min="8449" max="8450" width="0" hidden="1" customWidth="1"/>
    <col min="8452" max="8452" width="0" hidden="1" customWidth="1"/>
    <col min="8461" max="8461" width="10.5703125" bestFit="1" customWidth="1"/>
    <col min="8463" max="8463" width="0" hidden="1" customWidth="1"/>
    <col min="8465" max="8465" width="0" hidden="1" customWidth="1"/>
    <col min="8467" max="8467" width="0" hidden="1" customWidth="1"/>
    <col min="8705" max="8706" width="0" hidden="1" customWidth="1"/>
    <col min="8708" max="8708" width="0" hidden="1" customWidth="1"/>
    <col min="8717" max="8717" width="10.5703125" bestFit="1" customWidth="1"/>
    <col min="8719" max="8719" width="0" hidden="1" customWidth="1"/>
    <col min="8721" max="8721" width="0" hidden="1" customWidth="1"/>
    <col min="8723" max="8723" width="0" hidden="1" customWidth="1"/>
    <col min="8961" max="8962" width="0" hidden="1" customWidth="1"/>
    <col min="8964" max="8964" width="0" hidden="1" customWidth="1"/>
    <col min="8973" max="8973" width="10.5703125" bestFit="1" customWidth="1"/>
    <col min="8975" max="8975" width="0" hidden="1" customWidth="1"/>
    <col min="8977" max="8977" width="0" hidden="1" customWidth="1"/>
    <col min="8979" max="8979" width="0" hidden="1" customWidth="1"/>
    <col min="9217" max="9218" width="0" hidden="1" customWidth="1"/>
    <col min="9220" max="9220" width="0" hidden="1" customWidth="1"/>
    <col min="9229" max="9229" width="10.5703125" bestFit="1" customWidth="1"/>
    <col min="9231" max="9231" width="0" hidden="1" customWidth="1"/>
    <col min="9233" max="9233" width="0" hidden="1" customWidth="1"/>
    <col min="9235" max="9235" width="0" hidden="1" customWidth="1"/>
    <col min="9473" max="9474" width="0" hidden="1" customWidth="1"/>
    <col min="9476" max="9476" width="0" hidden="1" customWidth="1"/>
    <col min="9485" max="9485" width="10.5703125" bestFit="1" customWidth="1"/>
    <col min="9487" max="9487" width="0" hidden="1" customWidth="1"/>
    <col min="9489" max="9489" width="0" hidden="1" customWidth="1"/>
    <col min="9491" max="9491" width="0" hidden="1" customWidth="1"/>
    <col min="9729" max="9730" width="0" hidden="1" customWidth="1"/>
    <col min="9732" max="9732" width="0" hidden="1" customWidth="1"/>
    <col min="9741" max="9741" width="10.5703125" bestFit="1" customWidth="1"/>
    <col min="9743" max="9743" width="0" hidden="1" customWidth="1"/>
    <col min="9745" max="9745" width="0" hidden="1" customWidth="1"/>
    <col min="9747" max="9747" width="0" hidden="1" customWidth="1"/>
    <col min="9985" max="9986" width="0" hidden="1" customWidth="1"/>
    <col min="9988" max="9988" width="0" hidden="1" customWidth="1"/>
    <col min="9997" max="9997" width="10.5703125" bestFit="1" customWidth="1"/>
    <col min="9999" max="9999" width="0" hidden="1" customWidth="1"/>
    <col min="10001" max="10001" width="0" hidden="1" customWidth="1"/>
    <col min="10003" max="10003" width="0" hidden="1" customWidth="1"/>
    <col min="10241" max="10242" width="0" hidden="1" customWidth="1"/>
    <col min="10244" max="10244" width="0" hidden="1" customWidth="1"/>
    <col min="10253" max="10253" width="10.5703125" bestFit="1" customWidth="1"/>
    <col min="10255" max="10255" width="0" hidden="1" customWidth="1"/>
    <col min="10257" max="10257" width="0" hidden="1" customWidth="1"/>
    <col min="10259" max="10259" width="0" hidden="1" customWidth="1"/>
    <col min="10497" max="10498" width="0" hidden="1" customWidth="1"/>
    <col min="10500" max="10500" width="0" hidden="1" customWidth="1"/>
    <col min="10509" max="10509" width="10.5703125" bestFit="1" customWidth="1"/>
    <col min="10511" max="10511" width="0" hidden="1" customWidth="1"/>
    <col min="10513" max="10513" width="0" hidden="1" customWidth="1"/>
    <col min="10515" max="10515" width="0" hidden="1" customWidth="1"/>
    <col min="10753" max="10754" width="0" hidden="1" customWidth="1"/>
    <col min="10756" max="10756" width="0" hidden="1" customWidth="1"/>
    <col min="10765" max="10765" width="10.5703125" bestFit="1" customWidth="1"/>
    <col min="10767" max="10767" width="0" hidden="1" customWidth="1"/>
    <col min="10769" max="10769" width="0" hidden="1" customWidth="1"/>
    <col min="10771" max="10771" width="0" hidden="1" customWidth="1"/>
    <col min="11009" max="11010" width="0" hidden="1" customWidth="1"/>
    <col min="11012" max="11012" width="0" hidden="1" customWidth="1"/>
    <col min="11021" max="11021" width="10.5703125" bestFit="1" customWidth="1"/>
    <col min="11023" max="11023" width="0" hidden="1" customWidth="1"/>
    <col min="11025" max="11025" width="0" hidden="1" customWidth="1"/>
    <col min="11027" max="11027" width="0" hidden="1" customWidth="1"/>
    <col min="11265" max="11266" width="0" hidden="1" customWidth="1"/>
    <col min="11268" max="11268" width="0" hidden="1" customWidth="1"/>
    <col min="11277" max="11277" width="10.5703125" bestFit="1" customWidth="1"/>
    <col min="11279" max="11279" width="0" hidden="1" customWidth="1"/>
    <col min="11281" max="11281" width="0" hidden="1" customWidth="1"/>
    <col min="11283" max="11283" width="0" hidden="1" customWidth="1"/>
    <col min="11521" max="11522" width="0" hidden="1" customWidth="1"/>
    <col min="11524" max="11524" width="0" hidden="1" customWidth="1"/>
    <col min="11533" max="11533" width="10.5703125" bestFit="1" customWidth="1"/>
    <col min="11535" max="11535" width="0" hidden="1" customWidth="1"/>
    <col min="11537" max="11537" width="0" hidden="1" customWidth="1"/>
    <col min="11539" max="11539" width="0" hidden="1" customWidth="1"/>
    <col min="11777" max="11778" width="0" hidden="1" customWidth="1"/>
    <col min="11780" max="11780" width="0" hidden="1" customWidth="1"/>
    <col min="11789" max="11789" width="10.5703125" bestFit="1" customWidth="1"/>
    <col min="11791" max="11791" width="0" hidden="1" customWidth="1"/>
    <col min="11793" max="11793" width="0" hidden="1" customWidth="1"/>
    <col min="11795" max="11795" width="0" hidden="1" customWidth="1"/>
    <col min="12033" max="12034" width="0" hidden="1" customWidth="1"/>
    <col min="12036" max="12036" width="0" hidden="1" customWidth="1"/>
    <col min="12045" max="12045" width="10.5703125" bestFit="1" customWidth="1"/>
    <col min="12047" max="12047" width="0" hidden="1" customWidth="1"/>
    <col min="12049" max="12049" width="0" hidden="1" customWidth="1"/>
    <col min="12051" max="12051" width="0" hidden="1" customWidth="1"/>
    <col min="12289" max="12290" width="0" hidden="1" customWidth="1"/>
    <col min="12292" max="12292" width="0" hidden="1" customWidth="1"/>
    <col min="12301" max="12301" width="10.5703125" bestFit="1" customWidth="1"/>
    <col min="12303" max="12303" width="0" hidden="1" customWidth="1"/>
    <col min="12305" max="12305" width="0" hidden="1" customWidth="1"/>
    <col min="12307" max="12307" width="0" hidden="1" customWidth="1"/>
    <col min="12545" max="12546" width="0" hidden="1" customWidth="1"/>
    <col min="12548" max="12548" width="0" hidden="1" customWidth="1"/>
    <col min="12557" max="12557" width="10.5703125" bestFit="1" customWidth="1"/>
    <col min="12559" max="12559" width="0" hidden="1" customWidth="1"/>
    <col min="12561" max="12561" width="0" hidden="1" customWidth="1"/>
    <col min="12563" max="12563" width="0" hidden="1" customWidth="1"/>
    <col min="12801" max="12802" width="0" hidden="1" customWidth="1"/>
    <col min="12804" max="12804" width="0" hidden="1" customWidth="1"/>
    <col min="12813" max="12813" width="10.5703125" bestFit="1" customWidth="1"/>
    <col min="12815" max="12815" width="0" hidden="1" customWidth="1"/>
    <col min="12817" max="12817" width="0" hidden="1" customWidth="1"/>
    <col min="12819" max="12819" width="0" hidden="1" customWidth="1"/>
    <col min="13057" max="13058" width="0" hidden="1" customWidth="1"/>
    <col min="13060" max="13060" width="0" hidden="1" customWidth="1"/>
    <col min="13069" max="13069" width="10.5703125" bestFit="1" customWidth="1"/>
    <col min="13071" max="13071" width="0" hidden="1" customWidth="1"/>
    <col min="13073" max="13073" width="0" hidden="1" customWidth="1"/>
    <col min="13075" max="13075" width="0" hidden="1" customWidth="1"/>
    <col min="13313" max="13314" width="0" hidden="1" customWidth="1"/>
    <col min="13316" max="13316" width="0" hidden="1" customWidth="1"/>
    <col min="13325" max="13325" width="10.5703125" bestFit="1" customWidth="1"/>
    <col min="13327" max="13327" width="0" hidden="1" customWidth="1"/>
    <col min="13329" max="13329" width="0" hidden="1" customWidth="1"/>
    <col min="13331" max="13331" width="0" hidden="1" customWidth="1"/>
    <col min="13569" max="13570" width="0" hidden="1" customWidth="1"/>
    <col min="13572" max="13572" width="0" hidden="1" customWidth="1"/>
    <col min="13581" max="13581" width="10.5703125" bestFit="1" customWidth="1"/>
    <col min="13583" max="13583" width="0" hidden="1" customWidth="1"/>
    <col min="13585" max="13585" width="0" hidden="1" customWidth="1"/>
    <col min="13587" max="13587" width="0" hidden="1" customWidth="1"/>
    <col min="13825" max="13826" width="0" hidden="1" customWidth="1"/>
    <col min="13828" max="13828" width="0" hidden="1" customWidth="1"/>
    <col min="13837" max="13837" width="10.5703125" bestFit="1" customWidth="1"/>
    <col min="13839" max="13839" width="0" hidden="1" customWidth="1"/>
    <col min="13841" max="13841" width="0" hidden="1" customWidth="1"/>
    <col min="13843" max="13843" width="0" hidden="1" customWidth="1"/>
    <col min="14081" max="14082" width="0" hidden="1" customWidth="1"/>
    <col min="14084" max="14084" width="0" hidden="1" customWidth="1"/>
    <col min="14093" max="14093" width="10.5703125" bestFit="1" customWidth="1"/>
    <col min="14095" max="14095" width="0" hidden="1" customWidth="1"/>
    <col min="14097" max="14097" width="0" hidden="1" customWidth="1"/>
    <col min="14099" max="14099" width="0" hidden="1" customWidth="1"/>
    <col min="14337" max="14338" width="0" hidden="1" customWidth="1"/>
    <col min="14340" max="14340" width="0" hidden="1" customWidth="1"/>
    <col min="14349" max="14349" width="10.5703125" bestFit="1" customWidth="1"/>
    <col min="14351" max="14351" width="0" hidden="1" customWidth="1"/>
    <col min="14353" max="14353" width="0" hidden="1" customWidth="1"/>
    <col min="14355" max="14355" width="0" hidden="1" customWidth="1"/>
    <col min="14593" max="14594" width="0" hidden="1" customWidth="1"/>
    <col min="14596" max="14596" width="0" hidden="1" customWidth="1"/>
    <col min="14605" max="14605" width="10.5703125" bestFit="1" customWidth="1"/>
    <col min="14607" max="14607" width="0" hidden="1" customWidth="1"/>
    <col min="14609" max="14609" width="0" hidden="1" customWidth="1"/>
    <col min="14611" max="14611" width="0" hidden="1" customWidth="1"/>
    <col min="14849" max="14850" width="0" hidden="1" customWidth="1"/>
    <col min="14852" max="14852" width="0" hidden="1" customWidth="1"/>
    <col min="14861" max="14861" width="10.5703125" bestFit="1" customWidth="1"/>
    <col min="14863" max="14863" width="0" hidden="1" customWidth="1"/>
    <col min="14865" max="14865" width="0" hidden="1" customWidth="1"/>
    <col min="14867" max="14867" width="0" hidden="1" customWidth="1"/>
    <col min="15105" max="15106" width="0" hidden="1" customWidth="1"/>
    <col min="15108" max="15108" width="0" hidden="1" customWidth="1"/>
    <col min="15117" max="15117" width="10.5703125" bestFit="1" customWidth="1"/>
    <col min="15119" max="15119" width="0" hidden="1" customWidth="1"/>
    <col min="15121" max="15121" width="0" hidden="1" customWidth="1"/>
    <col min="15123" max="15123" width="0" hidden="1" customWidth="1"/>
    <col min="15361" max="15362" width="0" hidden="1" customWidth="1"/>
    <col min="15364" max="15364" width="0" hidden="1" customWidth="1"/>
    <col min="15373" max="15373" width="10.5703125" bestFit="1" customWidth="1"/>
    <col min="15375" max="15375" width="0" hidden="1" customWidth="1"/>
    <col min="15377" max="15377" width="0" hidden="1" customWidth="1"/>
    <col min="15379" max="15379" width="0" hidden="1" customWidth="1"/>
    <col min="15617" max="15618" width="0" hidden="1" customWidth="1"/>
    <col min="15620" max="15620" width="0" hidden="1" customWidth="1"/>
    <col min="15629" max="15629" width="10.5703125" bestFit="1" customWidth="1"/>
    <col min="15631" max="15631" width="0" hidden="1" customWidth="1"/>
    <col min="15633" max="15633" width="0" hidden="1" customWidth="1"/>
    <col min="15635" max="15635" width="0" hidden="1" customWidth="1"/>
    <col min="15873" max="15874" width="0" hidden="1" customWidth="1"/>
    <col min="15876" max="15876" width="0" hidden="1" customWidth="1"/>
    <col min="15885" max="15885" width="10.5703125" bestFit="1" customWidth="1"/>
    <col min="15887" max="15887" width="0" hidden="1" customWidth="1"/>
    <col min="15889" max="15889" width="0" hidden="1" customWidth="1"/>
    <col min="15891" max="15891" width="0" hidden="1" customWidth="1"/>
    <col min="16129" max="16130" width="0" hidden="1" customWidth="1"/>
    <col min="16132" max="16132" width="0" hidden="1" customWidth="1"/>
    <col min="16141" max="16141" width="10.5703125" bestFit="1" customWidth="1"/>
    <col min="16143" max="16143" width="0" hidden="1" customWidth="1"/>
    <col min="16145" max="16145" width="0" hidden="1" customWidth="1"/>
    <col min="16147" max="16147" width="0" hidden="1" customWidth="1"/>
  </cols>
  <sheetData>
    <row r="1" spans="3:17" ht="21" x14ac:dyDescent="0.25">
      <c r="C1" s="415" t="s">
        <v>29</v>
      </c>
      <c r="D1" s="416"/>
      <c r="E1" s="1" t="s">
        <v>176</v>
      </c>
      <c r="F1" s="1" t="s">
        <v>177</v>
      </c>
      <c r="G1" s="1" t="s">
        <v>178</v>
      </c>
      <c r="H1" s="1" t="s">
        <v>179</v>
      </c>
      <c r="I1" s="1" t="s">
        <v>180</v>
      </c>
      <c r="J1" s="1" t="s">
        <v>181</v>
      </c>
      <c r="K1" s="1" t="s">
        <v>182</v>
      </c>
      <c r="L1" s="1" t="s">
        <v>183</v>
      </c>
      <c r="M1" s="1" t="s">
        <v>184</v>
      </c>
      <c r="N1" s="1" t="s">
        <v>185</v>
      </c>
      <c r="O1" s="1" t="s">
        <v>186</v>
      </c>
      <c r="P1" s="1" t="s">
        <v>187</v>
      </c>
      <c r="Q1" s="1" t="s">
        <v>27</v>
      </c>
    </row>
    <row r="2" spans="3:17" ht="22.5" hidden="1" customHeight="1" x14ac:dyDescent="0.25">
      <c r="C2" s="2" t="s">
        <v>33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  <c r="I2" s="3" t="s">
        <v>34</v>
      </c>
      <c r="J2" s="3" t="s">
        <v>34</v>
      </c>
      <c r="K2" s="3" t="s">
        <v>34</v>
      </c>
      <c r="L2" s="3" t="s">
        <v>34</v>
      </c>
      <c r="M2" s="3" t="s">
        <v>34</v>
      </c>
      <c r="N2" s="3" t="s">
        <v>34</v>
      </c>
      <c r="O2" s="3" t="s">
        <v>34</v>
      </c>
      <c r="P2" s="3" t="s">
        <v>34</v>
      </c>
      <c r="Q2" s="3" t="s">
        <v>34</v>
      </c>
    </row>
    <row r="3" spans="3:17" ht="13.5" hidden="1" customHeight="1" x14ac:dyDescent="0.25">
      <c r="C3" s="4" t="s">
        <v>188</v>
      </c>
      <c r="D3" s="3" t="s">
        <v>34</v>
      </c>
      <c r="E3" s="5">
        <v>13925</v>
      </c>
      <c r="F3" s="5">
        <v>14099</v>
      </c>
      <c r="G3" s="5">
        <v>15673</v>
      </c>
      <c r="H3" s="5">
        <v>18199</v>
      </c>
      <c r="I3" s="5">
        <v>20274</v>
      </c>
      <c r="J3" s="5">
        <v>18996</v>
      </c>
      <c r="K3" s="5">
        <v>19515</v>
      </c>
      <c r="L3" s="5">
        <v>16768</v>
      </c>
      <c r="M3" s="5">
        <v>18655</v>
      </c>
      <c r="N3" s="5">
        <v>18307</v>
      </c>
      <c r="O3" s="5">
        <v>15815</v>
      </c>
      <c r="P3" s="5">
        <v>15412</v>
      </c>
      <c r="Q3" s="5">
        <v>205638</v>
      </c>
    </row>
    <row r="4" spans="3:17" x14ac:dyDescent="0.25">
      <c r="C4" s="4" t="s">
        <v>19</v>
      </c>
      <c r="D4" s="3" t="s">
        <v>34</v>
      </c>
      <c r="E4" s="193">
        <v>87</v>
      </c>
      <c r="F4" s="193">
        <v>61</v>
      </c>
      <c r="G4" s="193">
        <v>61</v>
      </c>
      <c r="H4" s="193">
        <v>71</v>
      </c>
      <c r="I4" s="193">
        <v>93</v>
      </c>
      <c r="J4" s="193">
        <v>95</v>
      </c>
      <c r="K4" s="193">
        <v>89</v>
      </c>
      <c r="L4" s="193">
        <v>84</v>
      </c>
      <c r="M4" s="193">
        <v>65</v>
      </c>
      <c r="N4" s="193">
        <v>78</v>
      </c>
      <c r="O4" s="193">
        <v>72</v>
      </c>
      <c r="P4" s="193">
        <v>76</v>
      </c>
      <c r="Q4" s="6">
        <v>1054</v>
      </c>
    </row>
    <row r="5" spans="3:17" ht="21" x14ac:dyDescent="0.25">
      <c r="C5" s="4" t="s">
        <v>21</v>
      </c>
      <c r="D5" s="3"/>
      <c r="E5" s="8">
        <v>4</v>
      </c>
      <c r="F5" s="8">
        <v>3</v>
      </c>
      <c r="G5" s="8">
        <v>1</v>
      </c>
      <c r="H5" s="8">
        <v>5</v>
      </c>
      <c r="I5" s="8">
        <v>5</v>
      </c>
      <c r="J5" s="8">
        <v>1</v>
      </c>
      <c r="K5" s="8">
        <v>4</v>
      </c>
      <c r="L5" s="8">
        <v>4</v>
      </c>
      <c r="M5" s="8">
        <v>5</v>
      </c>
      <c r="N5" s="8">
        <v>3</v>
      </c>
      <c r="O5" s="8">
        <v>4</v>
      </c>
      <c r="P5" s="8">
        <v>1</v>
      </c>
      <c r="Q5" s="8">
        <v>31</v>
      </c>
    </row>
    <row r="6" spans="3:17" ht="21" hidden="1" customHeight="1" x14ac:dyDescent="0.25">
      <c r="C6" s="4" t="s">
        <v>189</v>
      </c>
      <c r="D6" s="3" t="s">
        <v>34</v>
      </c>
      <c r="E6" s="5">
        <v>40</v>
      </c>
      <c r="F6" s="5">
        <v>39</v>
      </c>
      <c r="G6" s="5">
        <v>43</v>
      </c>
      <c r="H6" s="5">
        <v>49</v>
      </c>
      <c r="I6" s="5">
        <v>63</v>
      </c>
      <c r="J6" s="5">
        <v>52</v>
      </c>
      <c r="K6" s="5">
        <v>58</v>
      </c>
      <c r="L6" s="5">
        <v>59</v>
      </c>
      <c r="M6" s="5">
        <v>53</v>
      </c>
      <c r="N6" s="5">
        <v>53</v>
      </c>
      <c r="O6" s="5">
        <v>55</v>
      </c>
      <c r="P6" s="5">
        <v>57</v>
      </c>
      <c r="Q6" s="5">
        <v>621</v>
      </c>
    </row>
    <row r="7" spans="3:17" ht="13.5" hidden="1" customHeight="1" x14ac:dyDescent="0.25">
      <c r="C7" s="4" t="s">
        <v>190</v>
      </c>
      <c r="D7" s="3" t="s">
        <v>34</v>
      </c>
      <c r="E7" s="6">
        <v>23</v>
      </c>
      <c r="F7" s="6">
        <v>24</v>
      </c>
      <c r="G7" s="6">
        <v>35</v>
      </c>
      <c r="H7" s="6">
        <v>41</v>
      </c>
      <c r="I7" s="6">
        <v>56</v>
      </c>
      <c r="J7" s="6">
        <v>33</v>
      </c>
      <c r="K7" s="6">
        <v>43</v>
      </c>
      <c r="L7" s="6">
        <v>37</v>
      </c>
      <c r="M7" s="6">
        <v>26</v>
      </c>
      <c r="N7" s="6">
        <v>38</v>
      </c>
      <c r="O7" s="6">
        <v>35</v>
      </c>
      <c r="P7" s="6">
        <v>42</v>
      </c>
      <c r="Q7" s="6">
        <v>433</v>
      </c>
    </row>
  </sheetData>
  <mergeCells count="1">
    <mergeCell ref="C1:D1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9:E53"/>
  <sheetViews>
    <sheetView topLeftCell="D18" workbookViewId="0">
      <selection activeCell="N41" sqref="N41"/>
    </sheetView>
  </sheetViews>
  <sheetFormatPr defaultRowHeight="15" x14ac:dyDescent="0.25"/>
  <cols>
    <col min="3" max="5" width="9.140625" customWidth="1"/>
  </cols>
  <sheetData>
    <row r="29" spans="3:5" ht="45" x14ac:dyDescent="0.25">
      <c r="D29" s="8" t="s">
        <v>91</v>
      </c>
      <c r="E29" t="s">
        <v>92</v>
      </c>
    </row>
    <row r="30" spans="3:5" x14ac:dyDescent="0.25">
      <c r="C30" s="118" t="s">
        <v>61</v>
      </c>
      <c r="D30" s="119">
        <v>12.5</v>
      </c>
      <c r="E30" s="126">
        <v>250</v>
      </c>
    </row>
    <row r="31" spans="3:5" x14ac:dyDescent="0.25">
      <c r="C31" s="120" t="s">
        <v>69</v>
      </c>
      <c r="D31" s="126">
        <v>0</v>
      </c>
      <c r="E31" s="126">
        <v>185.71428571428572</v>
      </c>
    </row>
    <row r="32" spans="3:5" x14ac:dyDescent="0.25">
      <c r="C32" s="120" t="s">
        <v>72</v>
      </c>
      <c r="D32" s="122">
        <v>25</v>
      </c>
      <c r="E32" s="126">
        <v>133.33333333333331</v>
      </c>
    </row>
    <row r="33" spans="3:5" x14ac:dyDescent="0.25">
      <c r="C33" s="124" t="s">
        <v>73</v>
      </c>
      <c r="D33" s="126">
        <v>0</v>
      </c>
      <c r="E33" s="126">
        <v>125</v>
      </c>
    </row>
    <row r="34" spans="3:5" x14ac:dyDescent="0.25">
      <c r="C34" s="125" t="s">
        <v>74</v>
      </c>
      <c r="D34" s="126">
        <v>50</v>
      </c>
      <c r="E34" s="126">
        <v>325</v>
      </c>
    </row>
    <row r="35" spans="3:5" x14ac:dyDescent="0.25">
      <c r="C35" s="125" t="s">
        <v>75</v>
      </c>
      <c r="D35" s="126">
        <v>6.666666666666667</v>
      </c>
      <c r="E35" s="126">
        <v>180</v>
      </c>
    </row>
    <row r="36" spans="3:5" x14ac:dyDescent="0.25">
      <c r="C36" s="125" t="s">
        <v>76</v>
      </c>
      <c r="D36" s="126">
        <v>0</v>
      </c>
      <c r="E36" s="126">
        <v>180</v>
      </c>
    </row>
    <row r="37" spans="3:5" x14ac:dyDescent="0.25">
      <c r="C37" s="125" t="s">
        <v>77</v>
      </c>
      <c r="D37" s="126">
        <v>3.5714285714285712</v>
      </c>
      <c r="E37" s="126">
        <v>160.71428571428572</v>
      </c>
    </row>
    <row r="38" spans="3:5" x14ac:dyDescent="0.25">
      <c r="C38" s="125" t="s">
        <v>78</v>
      </c>
      <c r="D38" s="126">
        <v>1.5384615384615385</v>
      </c>
      <c r="E38" s="126">
        <v>170.76923076923077</v>
      </c>
    </row>
    <row r="39" spans="3:5" x14ac:dyDescent="0.25">
      <c r="C39" s="125" t="s">
        <v>10</v>
      </c>
      <c r="D39" s="126">
        <v>5.3571428571428568</v>
      </c>
      <c r="E39" s="126">
        <v>196.42857142857142</v>
      </c>
    </row>
    <row r="40" spans="3:5" x14ac:dyDescent="0.25">
      <c r="C40" s="125" t="s">
        <v>2</v>
      </c>
      <c r="D40" s="126">
        <v>1.9607843137254901</v>
      </c>
      <c r="E40" s="126">
        <v>158.8235294117647</v>
      </c>
    </row>
    <row r="41" spans="3:5" x14ac:dyDescent="0.25">
      <c r="C41" s="125" t="s">
        <v>12</v>
      </c>
      <c r="D41" s="126">
        <v>6.25</v>
      </c>
      <c r="E41" s="126">
        <v>129.6875</v>
      </c>
    </row>
    <row r="42" spans="3:5" x14ac:dyDescent="0.25">
      <c r="C42" s="125" t="s">
        <v>62</v>
      </c>
      <c r="D42" s="126">
        <v>4.10958904109589</v>
      </c>
      <c r="E42" s="126">
        <v>176.7123287671233</v>
      </c>
    </row>
    <row r="43" spans="3:5" x14ac:dyDescent="0.25">
      <c r="C43" s="125" t="s">
        <v>63</v>
      </c>
      <c r="D43" s="126">
        <v>4.0540540540540544</v>
      </c>
      <c r="E43" s="126">
        <v>181.08108108108107</v>
      </c>
    </row>
    <row r="44" spans="3:5" x14ac:dyDescent="0.25">
      <c r="C44" s="125" t="s">
        <v>64</v>
      </c>
      <c r="D44" s="126">
        <v>4.5454545454545459</v>
      </c>
      <c r="E44" s="126">
        <v>161.36363636363635</v>
      </c>
    </row>
    <row r="45" spans="3:5" x14ac:dyDescent="0.25">
      <c r="C45" s="125" t="s">
        <v>65</v>
      </c>
      <c r="D45" s="126">
        <v>2.8571428571428572</v>
      </c>
      <c r="E45" s="126">
        <v>185.71428571428572</v>
      </c>
    </row>
    <row r="46" spans="3:5" x14ac:dyDescent="0.25">
      <c r="C46" s="125" t="s">
        <v>66</v>
      </c>
      <c r="D46" s="126">
        <v>1.7543859649122806</v>
      </c>
      <c r="E46" s="126">
        <v>175.43859649122805</v>
      </c>
    </row>
    <row r="47" spans="3:5" x14ac:dyDescent="0.25">
      <c r="C47" s="125" t="s">
        <v>67</v>
      </c>
      <c r="D47" s="126">
        <v>3.7735849056603774</v>
      </c>
      <c r="E47" s="126">
        <v>181.13207547169813</v>
      </c>
    </row>
    <row r="48" spans="3:5" x14ac:dyDescent="0.25">
      <c r="C48" s="125" t="s">
        <v>68</v>
      </c>
      <c r="D48" s="126">
        <v>8.4507042253521121</v>
      </c>
      <c r="E48" s="126">
        <v>173.2394366197183</v>
      </c>
    </row>
    <row r="49" spans="3:5" x14ac:dyDescent="0.25">
      <c r="C49" s="125" t="s">
        <v>70</v>
      </c>
      <c r="D49" s="126">
        <v>3.225806451612903</v>
      </c>
      <c r="E49" s="126">
        <v>159.67741935483869</v>
      </c>
    </row>
    <row r="50" spans="3:5" x14ac:dyDescent="0.25">
      <c r="C50" s="125" t="s">
        <v>71</v>
      </c>
      <c r="D50" s="126">
        <v>8.8888888888888893</v>
      </c>
      <c r="E50" s="126">
        <v>177.77777777777777</v>
      </c>
    </row>
    <row r="51" spans="3:5" x14ac:dyDescent="0.25">
      <c r="C51" s="125" t="s">
        <v>43</v>
      </c>
      <c r="D51" s="126">
        <v>8.3333333333333321</v>
      </c>
      <c r="E51" s="126">
        <v>177.77777777777777</v>
      </c>
    </row>
    <row r="52" spans="3:5" x14ac:dyDescent="0.25">
      <c r="C52" s="125" t="s">
        <v>44</v>
      </c>
      <c r="D52" s="126">
        <v>0</v>
      </c>
      <c r="E52" s="126">
        <v>147.82608695652172</v>
      </c>
    </row>
    <row r="53" spans="3:5" x14ac:dyDescent="0.25">
      <c r="C53" s="125" t="s">
        <v>45</v>
      </c>
      <c r="D53" s="126">
        <v>25</v>
      </c>
      <c r="E53" s="126">
        <v>193.75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3" sqref="I2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N12" sqref="N12"/>
    </sheetView>
  </sheetViews>
  <sheetFormatPr defaultRowHeight="15" x14ac:dyDescent="0.25"/>
  <cols>
    <col min="1" max="1" width="36.5703125" style="193" customWidth="1"/>
    <col min="2" max="2" width="8.28515625" style="193" customWidth="1"/>
    <col min="3" max="3" width="14.5703125" style="193" customWidth="1"/>
    <col min="4" max="16384" width="9.140625" style="193"/>
  </cols>
  <sheetData>
    <row r="1" spans="1:3" ht="39" customHeight="1" x14ac:dyDescent="0.25">
      <c r="A1" s="417" t="s">
        <v>375</v>
      </c>
      <c r="B1" s="417"/>
      <c r="C1" s="417"/>
    </row>
    <row r="2" spans="1:3" x14ac:dyDescent="0.25">
      <c r="A2" s="328" t="s">
        <v>1</v>
      </c>
      <c r="B2" s="329" t="s">
        <v>15</v>
      </c>
    </row>
    <row r="3" spans="1:3" x14ac:dyDescent="0.25">
      <c r="A3" s="204"/>
      <c r="B3" s="205" t="s">
        <v>19</v>
      </c>
      <c r="C3" s="205" t="s">
        <v>21</v>
      </c>
    </row>
    <row r="4" spans="1:3" x14ac:dyDescent="0.25">
      <c r="A4" s="212" t="s">
        <v>60</v>
      </c>
      <c r="B4" s="213">
        <v>602</v>
      </c>
      <c r="C4" s="193">
        <v>18</v>
      </c>
    </row>
    <row r="5" spans="1:3" x14ac:dyDescent="0.25">
      <c r="A5" s="330" t="s">
        <v>7</v>
      </c>
      <c r="B5" s="331">
        <v>98</v>
      </c>
      <c r="C5" s="193">
        <v>4</v>
      </c>
    </row>
    <row r="6" spans="1:3" x14ac:dyDescent="0.25">
      <c r="A6" s="212" t="s">
        <v>376</v>
      </c>
      <c r="B6" s="213">
        <v>232</v>
      </c>
      <c r="C6" s="193">
        <v>18</v>
      </c>
    </row>
    <row r="7" spans="1:3" x14ac:dyDescent="0.25">
      <c r="A7" s="332" t="s">
        <v>15</v>
      </c>
      <c r="B7" s="269">
        <v>932</v>
      </c>
      <c r="C7" s="193">
        <f>SUM(C4:C6)</f>
        <v>40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topLeftCell="H1" workbookViewId="0">
      <selection activeCell="Q31" sqref="Q31"/>
    </sheetView>
  </sheetViews>
  <sheetFormatPr defaultRowHeight="15" x14ac:dyDescent="0.25"/>
  <cols>
    <col min="1" max="1" width="51.42578125" style="193" bestFit="1" customWidth="1"/>
    <col min="2" max="5" width="9.140625" style="193"/>
    <col min="6" max="6" width="51.42578125" style="193" bestFit="1" customWidth="1"/>
    <col min="7" max="16384" width="9.140625" style="193"/>
  </cols>
  <sheetData>
    <row r="1" spans="1:9" x14ac:dyDescent="0.25">
      <c r="B1" s="422">
        <v>2011</v>
      </c>
      <c r="C1" s="422"/>
      <c r="D1" s="422"/>
      <c r="G1" s="422">
        <v>2012</v>
      </c>
      <c r="H1" s="422"/>
      <c r="I1" s="422"/>
    </row>
    <row r="2" spans="1:9" x14ac:dyDescent="0.25">
      <c r="A2" s="418" t="s">
        <v>124</v>
      </c>
      <c r="B2" s="333" t="s">
        <v>80</v>
      </c>
      <c r="C2" s="333" t="s">
        <v>125</v>
      </c>
      <c r="D2" s="333" t="s">
        <v>15</v>
      </c>
      <c r="E2" s="333"/>
      <c r="F2" s="418" t="s">
        <v>124</v>
      </c>
      <c r="G2" s="333" t="s">
        <v>80</v>
      </c>
      <c r="H2" s="333" t="s">
        <v>125</v>
      </c>
      <c r="I2" s="333" t="s">
        <v>15</v>
      </c>
    </row>
    <row r="3" spans="1:9" x14ac:dyDescent="0.25">
      <c r="A3" s="418"/>
      <c r="B3" s="334" t="s">
        <v>96</v>
      </c>
      <c r="C3" s="334" t="s">
        <v>96</v>
      </c>
      <c r="D3" s="334" t="s">
        <v>96</v>
      </c>
      <c r="E3" s="334"/>
      <c r="F3" s="418"/>
      <c r="G3" s="334" t="s">
        <v>96</v>
      </c>
      <c r="H3" s="334" t="s">
        <v>96</v>
      </c>
      <c r="I3" s="334" t="s">
        <v>96</v>
      </c>
    </row>
    <row r="4" spans="1:9" x14ac:dyDescent="0.25">
      <c r="A4" s="35" t="s">
        <v>102</v>
      </c>
      <c r="B4" s="16">
        <v>131</v>
      </c>
      <c r="C4" s="16">
        <v>34</v>
      </c>
      <c r="D4" s="18">
        <v>165</v>
      </c>
      <c r="E4" s="18"/>
      <c r="F4" s="35" t="s">
        <v>102</v>
      </c>
      <c r="G4" s="16">
        <v>135</v>
      </c>
      <c r="H4" s="16">
        <v>19</v>
      </c>
      <c r="I4" s="18">
        <v>154</v>
      </c>
    </row>
    <row r="5" spans="1:9" x14ac:dyDescent="0.25">
      <c r="A5" s="35" t="s">
        <v>25</v>
      </c>
      <c r="B5" s="16">
        <v>157</v>
      </c>
      <c r="C5" s="16">
        <v>150</v>
      </c>
      <c r="D5" s="17">
        <v>307</v>
      </c>
      <c r="E5" s="17"/>
      <c r="F5" s="35" t="s">
        <v>25</v>
      </c>
      <c r="G5" s="16">
        <v>120</v>
      </c>
      <c r="H5" s="16">
        <v>140</v>
      </c>
      <c r="I5" s="17">
        <v>260</v>
      </c>
    </row>
    <row r="6" spans="1:9" x14ac:dyDescent="0.25">
      <c r="A6" s="35" t="s">
        <v>108</v>
      </c>
      <c r="B6" s="16">
        <v>129</v>
      </c>
      <c r="C6" s="16">
        <v>114</v>
      </c>
      <c r="D6" s="17">
        <v>243</v>
      </c>
      <c r="E6" s="17"/>
      <c r="F6" s="35" t="s">
        <v>108</v>
      </c>
      <c r="G6" s="16">
        <v>104</v>
      </c>
      <c r="H6" s="16">
        <v>104</v>
      </c>
      <c r="I6" s="17">
        <v>208</v>
      </c>
    </row>
    <row r="7" spans="1:9" x14ac:dyDescent="0.25">
      <c r="A7" s="35" t="s">
        <v>26</v>
      </c>
      <c r="B7" s="16">
        <v>89</v>
      </c>
      <c r="C7" s="16">
        <v>37</v>
      </c>
      <c r="D7" s="17">
        <v>126</v>
      </c>
      <c r="E7" s="17"/>
      <c r="F7" s="35" t="s">
        <v>26</v>
      </c>
      <c r="G7" s="16">
        <v>63</v>
      </c>
      <c r="H7" s="16">
        <v>46</v>
      </c>
      <c r="I7" s="17">
        <v>109</v>
      </c>
    </row>
    <row r="8" spans="1:9" x14ac:dyDescent="0.25">
      <c r="A8" s="35" t="s">
        <v>111</v>
      </c>
      <c r="B8" s="16">
        <v>92</v>
      </c>
      <c r="C8" s="16">
        <v>26</v>
      </c>
      <c r="D8" s="18">
        <v>118</v>
      </c>
      <c r="E8" s="18"/>
      <c r="F8" s="35" t="s">
        <v>111</v>
      </c>
      <c r="G8" s="16">
        <v>59</v>
      </c>
      <c r="H8" s="16">
        <v>27</v>
      </c>
      <c r="I8" s="18">
        <v>86</v>
      </c>
    </row>
    <row r="9" spans="1:9" x14ac:dyDescent="0.25">
      <c r="A9" s="35" t="s">
        <v>112</v>
      </c>
      <c r="B9" s="16">
        <v>32</v>
      </c>
      <c r="C9" s="16">
        <v>11</v>
      </c>
      <c r="D9" s="18">
        <v>43</v>
      </c>
      <c r="E9" s="18"/>
      <c r="F9" s="35" t="s">
        <v>112</v>
      </c>
      <c r="G9" s="16">
        <v>30</v>
      </c>
      <c r="H9" s="16">
        <v>8</v>
      </c>
      <c r="I9" s="18">
        <v>38</v>
      </c>
    </row>
    <row r="10" spans="1:9" x14ac:dyDescent="0.25">
      <c r="A10" s="35" t="s">
        <v>113</v>
      </c>
      <c r="B10" s="16">
        <v>29</v>
      </c>
      <c r="C10" s="16">
        <v>8</v>
      </c>
      <c r="D10" s="18">
        <v>37</v>
      </c>
      <c r="E10" s="18"/>
      <c r="F10" s="35" t="s">
        <v>113</v>
      </c>
      <c r="G10" s="16">
        <v>11</v>
      </c>
      <c r="H10" s="16">
        <v>11</v>
      </c>
      <c r="I10" s="18">
        <v>22</v>
      </c>
    </row>
    <row r="11" spans="1:9" x14ac:dyDescent="0.25">
      <c r="A11" s="35" t="s">
        <v>114</v>
      </c>
      <c r="B11" s="16">
        <v>14</v>
      </c>
      <c r="C11" s="16">
        <v>10</v>
      </c>
      <c r="D11" s="18">
        <v>24</v>
      </c>
      <c r="E11" s="18"/>
      <c r="F11" s="35" t="s">
        <v>114</v>
      </c>
      <c r="G11" s="16">
        <v>13</v>
      </c>
      <c r="H11" s="16">
        <v>13</v>
      </c>
      <c r="I11" s="18">
        <v>26</v>
      </c>
    </row>
    <row r="12" spans="1:9" x14ac:dyDescent="0.25">
      <c r="A12" s="35" t="s">
        <v>115</v>
      </c>
      <c r="B12" s="16">
        <v>20</v>
      </c>
      <c r="C12" s="16">
        <v>13</v>
      </c>
      <c r="D12" s="18">
        <v>33</v>
      </c>
      <c r="E12" s="18"/>
      <c r="F12" s="35" t="s">
        <v>115</v>
      </c>
      <c r="G12" s="16">
        <v>17</v>
      </c>
      <c r="H12" s="16">
        <v>25</v>
      </c>
      <c r="I12" s="18">
        <v>42</v>
      </c>
    </row>
    <row r="13" spans="1:9" x14ac:dyDescent="0.25">
      <c r="A13" s="35" t="s">
        <v>120</v>
      </c>
      <c r="B13" s="16">
        <v>49</v>
      </c>
      <c r="C13" s="16">
        <v>2</v>
      </c>
      <c r="D13" s="18">
        <v>51</v>
      </c>
      <c r="E13" s="18"/>
      <c r="F13" s="35" t="s">
        <v>120</v>
      </c>
      <c r="G13" s="16">
        <v>35</v>
      </c>
      <c r="H13" s="16">
        <v>6</v>
      </c>
      <c r="I13" s="18">
        <v>41</v>
      </c>
    </row>
    <row r="14" spans="1:9" s="38" customFormat="1" x14ac:dyDescent="0.25">
      <c r="A14" s="35" t="s">
        <v>121</v>
      </c>
      <c r="B14" s="37">
        <f>SUM(B15:B21)</f>
        <v>190</v>
      </c>
      <c r="C14" s="37">
        <f>SUM(C15:C21)</f>
        <v>143</v>
      </c>
      <c r="D14" s="37">
        <f>SUM(D15:D21)</f>
        <v>333</v>
      </c>
      <c r="E14" s="37"/>
      <c r="F14" s="35" t="s">
        <v>121</v>
      </c>
      <c r="G14" s="37">
        <v>118</v>
      </c>
      <c r="H14" s="37">
        <v>111</v>
      </c>
      <c r="I14" s="37">
        <v>229</v>
      </c>
    </row>
    <row r="15" spans="1:9" x14ac:dyDescent="0.25">
      <c r="A15" s="15" t="s">
        <v>116</v>
      </c>
      <c r="B15" s="16">
        <v>41</v>
      </c>
      <c r="C15" s="16">
        <v>33</v>
      </c>
      <c r="D15" s="18">
        <v>74</v>
      </c>
      <c r="E15" s="18"/>
      <c r="F15" s="15" t="s">
        <v>116</v>
      </c>
      <c r="G15" s="16">
        <v>6</v>
      </c>
      <c r="H15" s="16">
        <v>6</v>
      </c>
      <c r="I15" s="18">
        <v>12</v>
      </c>
    </row>
    <row r="16" spans="1:9" x14ac:dyDescent="0.25">
      <c r="A16" s="15" t="s">
        <v>23</v>
      </c>
      <c r="B16" s="16">
        <v>28</v>
      </c>
      <c r="C16" s="16">
        <v>1</v>
      </c>
      <c r="D16" s="18">
        <v>29</v>
      </c>
      <c r="E16" s="18"/>
      <c r="F16" s="15" t="s">
        <v>23</v>
      </c>
      <c r="G16" s="16">
        <v>38</v>
      </c>
      <c r="H16" s="16">
        <v>1</v>
      </c>
      <c r="I16" s="18">
        <v>39</v>
      </c>
    </row>
    <row r="17" spans="1:9" x14ac:dyDescent="0.25">
      <c r="A17" s="15" t="s">
        <v>117</v>
      </c>
      <c r="B17" s="16">
        <v>7</v>
      </c>
      <c r="C17" s="16">
        <v>4</v>
      </c>
      <c r="D17" s="18">
        <v>11</v>
      </c>
      <c r="E17" s="18"/>
      <c r="F17" s="15" t="s">
        <v>117</v>
      </c>
      <c r="G17" s="16">
        <v>1</v>
      </c>
      <c r="H17" s="16">
        <v>7</v>
      </c>
      <c r="I17" s="18">
        <v>8</v>
      </c>
    </row>
    <row r="18" spans="1:9" x14ac:dyDescent="0.25">
      <c r="A18" s="15" t="s">
        <v>22</v>
      </c>
      <c r="B18" s="16">
        <v>3</v>
      </c>
      <c r="C18" s="16">
        <v>2</v>
      </c>
      <c r="D18" s="18">
        <v>5</v>
      </c>
      <c r="E18" s="18"/>
      <c r="F18" s="15" t="s">
        <v>22</v>
      </c>
      <c r="G18" s="16">
        <v>8</v>
      </c>
      <c r="H18" s="16">
        <v>4</v>
      </c>
      <c r="I18" s="18">
        <v>12</v>
      </c>
    </row>
    <row r="19" spans="1:9" x14ac:dyDescent="0.25">
      <c r="A19" s="15" t="s">
        <v>118</v>
      </c>
      <c r="B19" s="16">
        <v>9</v>
      </c>
      <c r="C19" s="16">
        <v>4</v>
      </c>
      <c r="D19" s="18">
        <v>13</v>
      </c>
      <c r="E19" s="18"/>
      <c r="F19" s="15" t="s">
        <v>118</v>
      </c>
      <c r="G19" s="16">
        <v>4</v>
      </c>
      <c r="H19" s="16">
        <v>4</v>
      </c>
      <c r="I19" s="18">
        <v>8</v>
      </c>
    </row>
    <row r="20" spans="1:9" x14ac:dyDescent="0.25">
      <c r="A20" s="15" t="s">
        <v>119</v>
      </c>
      <c r="B20" s="16">
        <v>56</v>
      </c>
      <c r="C20" s="16">
        <v>34</v>
      </c>
      <c r="D20" s="18">
        <v>90</v>
      </c>
      <c r="E20" s="18"/>
      <c r="F20" s="15" t="s">
        <v>119</v>
      </c>
      <c r="G20" s="16">
        <v>20</v>
      </c>
      <c r="H20" s="16">
        <v>23</v>
      </c>
      <c r="I20" s="18">
        <v>43</v>
      </c>
    </row>
    <row r="21" spans="1:9" x14ac:dyDescent="0.25">
      <c r="A21" s="19" t="s">
        <v>121</v>
      </c>
      <c r="B21" s="20">
        <v>46</v>
      </c>
      <c r="C21" s="20">
        <v>65</v>
      </c>
      <c r="D21" s="21">
        <v>111</v>
      </c>
      <c r="E21" s="21"/>
      <c r="F21" s="19" t="s">
        <v>121</v>
      </c>
      <c r="G21" s="20">
        <v>41</v>
      </c>
      <c r="H21" s="20">
        <v>66</v>
      </c>
      <c r="I21" s="21">
        <v>107</v>
      </c>
    </row>
    <row r="52" spans="1:14" ht="15.75" thickBot="1" x14ac:dyDescent="0.3"/>
    <row r="53" spans="1:14" x14ac:dyDescent="0.25">
      <c r="A53" s="419" t="s">
        <v>124</v>
      </c>
      <c r="B53" s="361" t="s">
        <v>126</v>
      </c>
      <c r="C53" s="361"/>
      <c r="F53" s="419" t="s">
        <v>124</v>
      </c>
      <c r="G53" s="361" t="s">
        <v>126</v>
      </c>
      <c r="H53" s="361"/>
      <c r="I53" s="361" t="s">
        <v>126</v>
      </c>
      <c r="J53" s="361"/>
      <c r="K53" s="361" t="s">
        <v>129</v>
      </c>
      <c r="L53" s="361"/>
    </row>
    <row r="54" spans="1:14" ht="15.75" thickBot="1" x14ac:dyDescent="0.3">
      <c r="A54" s="420"/>
      <c r="B54" s="362" t="s">
        <v>127</v>
      </c>
      <c r="C54" s="362"/>
      <c r="F54" s="420"/>
      <c r="G54" s="362" t="s">
        <v>127</v>
      </c>
      <c r="H54" s="362"/>
      <c r="I54" s="362" t="s">
        <v>128</v>
      </c>
      <c r="J54" s="362"/>
      <c r="K54" s="362"/>
      <c r="L54" s="362"/>
    </row>
    <row r="55" spans="1:14" ht="15.75" thickBot="1" x14ac:dyDescent="0.3">
      <c r="A55" s="421"/>
      <c r="B55" s="22" t="s">
        <v>130</v>
      </c>
      <c r="C55" s="22" t="s">
        <v>20</v>
      </c>
      <c r="D55" s="22" t="s">
        <v>130</v>
      </c>
      <c r="E55" s="22"/>
      <c r="F55" s="421"/>
      <c r="G55" s="22" t="s">
        <v>130</v>
      </c>
      <c r="H55" s="22" t="s">
        <v>20</v>
      </c>
      <c r="I55" s="22" t="s">
        <v>130</v>
      </c>
      <c r="J55" s="22" t="s">
        <v>20</v>
      </c>
      <c r="K55" s="22" t="s">
        <v>130</v>
      </c>
      <c r="L55" s="22" t="s">
        <v>20</v>
      </c>
    </row>
    <row r="56" spans="1:14" ht="15.75" thickBot="1" x14ac:dyDescent="0.3">
      <c r="A56" s="34" t="s">
        <v>102</v>
      </c>
      <c r="B56" s="24">
        <v>247</v>
      </c>
      <c r="C56" s="24">
        <v>10.7</v>
      </c>
      <c r="D56" s="25">
        <v>1358</v>
      </c>
      <c r="E56" s="25"/>
      <c r="F56" s="34" t="s">
        <v>102</v>
      </c>
      <c r="G56" s="24">
        <v>247</v>
      </c>
      <c r="H56" s="24">
        <v>10.7</v>
      </c>
      <c r="I56" s="25">
        <v>1358</v>
      </c>
      <c r="J56" s="24">
        <v>24.3</v>
      </c>
      <c r="K56" s="33">
        <v>1605</v>
      </c>
      <c r="L56" s="24">
        <v>20.3</v>
      </c>
      <c r="N56" s="193">
        <v>1605</v>
      </c>
    </row>
    <row r="57" spans="1:14" ht="15.75" thickBot="1" x14ac:dyDescent="0.3">
      <c r="A57" s="34" t="s">
        <v>25</v>
      </c>
      <c r="B57" s="24">
        <v>505</v>
      </c>
      <c r="C57" s="24">
        <v>21.9</v>
      </c>
      <c r="D57" s="24">
        <v>783</v>
      </c>
      <c r="E57" s="24"/>
      <c r="F57" s="34" t="s">
        <v>25</v>
      </c>
      <c r="G57" s="24">
        <v>505</v>
      </c>
      <c r="H57" s="24">
        <v>21.9</v>
      </c>
      <c r="I57" s="24">
        <v>783</v>
      </c>
      <c r="J57" s="24">
        <v>14</v>
      </c>
      <c r="K57" s="33">
        <v>1288</v>
      </c>
      <c r="L57" s="24">
        <v>16.3</v>
      </c>
      <c r="N57" s="36">
        <v>1288</v>
      </c>
    </row>
    <row r="58" spans="1:14" ht="15.75" thickBot="1" x14ac:dyDescent="0.3">
      <c r="A58" s="34" t="s">
        <v>108</v>
      </c>
      <c r="B58" s="24">
        <v>416</v>
      </c>
      <c r="C58" s="24">
        <v>18</v>
      </c>
      <c r="D58" s="24">
        <v>551</v>
      </c>
      <c r="E58" s="24"/>
      <c r="F58" s="34" t="s">
        <v>108</v>
      </c>
      <c r="G58" s="24">
        <v>416</v>
      </c>
      <c r="H58" s="24">
        <v>18</v>
      </c>
      <c r="I58" s="24">
        <v>551</v>
      </c>
      <c r="J58" s="24">
        <v>9.9</v>
      </c>
      <c r="K58" s="33">
        <v>967</v>
      </c>
      <c r="L58" s="24">
        <v>12.3</v>
      </c>
      <c r="N58" s="36">
        <v>967</v>
      </c>
    </row>
    <row r="59" spans="1:14" ht="15.75" thickBot="1" x14ac:dyDescent="0.3">
      <c r="A59" s="34" t="s">
        <v>26</v>
      </c>
      <c r="B59" s="24">
        <v>261</v>
      </c>
      <c r="C59" s="24">
        <v>11.3</v>
      </c>
      <c r="D59" s="24">
        <v>607</v>
      </c>
      <c r="E59" s="24"/>
      <c r="F59" s="34" t="s">
        <v>26</v>
      </c>
      <c r="G59" s="24">
        <v>261</v>
      </c>
      <c r="H59" s="24">
        <v>11.3</v>
      </c>
      <c r="I59" s="24">
        <v>607</v>
      </c>
      <c r="J59" s="24">
        <v>10.9</v>
      </c>
      <c r="K59" s="33">
        <v>868</v>
      </c>
      <c r="L59" s="24">
        <v>11</v>
      </c>
      <c r="N59" s="36">
        <v>868</v>
      </c>
    </row>
    <row r="60" spans="1:14" ht="15.75" thickBot="1" x14ac:dyDescent="0.3">
      <c r="A60" s="34" t="s">
        <v>111</v>
      </c>
      <c r="B60" s="24">
        <v>135</v>
      </c>
      <c r="C60" s="24">
        <v>5.8</v>
      </c>
      <c r="D60" s="24">
        <v>550</v>
      </c>
      <c r="E60" s="24"/>
      <c r="F60" s="34" t="s">
        <v>111</v>
      </c>
      <c r="G60" s="24">
        <v>135</v>
      </c>
      <c r="H60" s="24">
        <v>5.8</v>
      </c>
      <c r="I60" s="24">
        <v>550</v>
      </c>
      <c r="J60" s="24">
        <v>9.9</v>
      </c>
      <c r="K60" s="33">
        <v>685</v>
      </c>
      <c r="L60" s="24">
        <v>8.6999999999999993</v>
      </c>
      <c r="N60" s="36">
        <v>685</v>
      </c>
    </row>
    <row r="61" spans="1:14" ht="15.75" thickBot="1" x14ac:dyDescent="0.3">
      <c r="A61" s="34" t="s">
        <v>112</v>
      </c>
      <c r="B61" s="24">
        <v>52</v>
      </c>
      <c r="C61" s="24">
        <v>2.2999999999999998</v>
      </c>
      <c r="D61" s="24">
        <v>184</v>
      </c>
      <c r="E61" s="24"/>
      <c r="F61" s="34" t="s">
        <v>112</v>
      </c>
      <c r="G61" s="24">
        <v>52</v>
      </c>
      <c r="H61" s="24">
        <v>2.2999999999999998</v>
      </c>
      <c r="I61" s="24">
        <v>184</v>
      </c>
      <c r="J61" s="24">
        <v>3.3</v>
      </c>
      <c r="K61" s="33">
        <v>236</v>
      </c>
      <c r="L61" s="24">
        <v>3</v>
      </c>
      <c r="N61" s="36">
        <v>304</v>
      </c>
    </row>
    <row r="62" spans="1:14" ht="15.75" thickBot="1" x14ac:dyDescent="0.3">
      <c r="A62" s="34" t="s">
        <v>113</v>
      </c>
      <c r="B62" s="24">
        <v>76</v>
      </c>
      <c r="C62" s="24">
        <v>3.3</v>
      </c>
      <c r="D62" s="24">
        <v>143</v>
      </c>
      <c r="E62" s="24"/>
      <c r="F62" s="34" t="s">
        <v>113</v>
      </c>
      <c r="G62" s="24">
        <v>76</v>
      </c>
      <c r="H62" s="24">
        <v>3.3</v>
      </c>
      <c r="I62" s="24">
        <v>143</v>
      </c>
      <c r="J62" s="24">
        <v>2.6</v>
      </c>
      <c r="K62" s="33">
        <v>219</v>
      </c>
      <c r="L62" s="24">
        <v>2.8</v>
      </c>
      <c r="N62" s="36">
        <v>236</v>
      </c>
    </row>
    <row r="63" spans="1:14" ht="15.75" thickBot="1" x14ac:dyDescent="0.3">
      <c r="A63" s="34" t="s">
        <v>114</v>
      </c>
      <c r="B63" s="24">
        <v>59</v>
      </c>
      <c r="C63" s="24">
        <v>2.6</v>
      </c>
      <c r="D63" s="24">
        <v>129</v>
      </c>
      <c r="E63" s="24"/>
      <c r="F63" s="34" t="s">
        <v>114</v>
      </c>
      <c r="G63" s="24">
        <v>59</v>
      </c>
      <c r="H63" s="24">
        <v>2.6</v>
      </c>
      <c r="I63" s="24">
        <v>129</v>
      </c>
      <c r="J63" s="24">
        <v>2.2999999999999998</v>
      </c>
      <c r="K63" s="33">
        <v>188</v>
      </c>
      <c r="L63" s="24">
        <v>2.4</v>
      </c>
      <c r="N63" s="36">
        <v>219</v>
      </c>
    </row>
    <row r="64" spans="1:14" ht="15.75" thickBot="1" x14ac:dyDescent="0.3">
      <c r="A64" s="34" t="s">
        <v>24</v>
      </c>
      <c r="B64" s="24">
        <v>102</v>
      </c>
      <c r="C64" s="24">
        <v>4.4000000000000004</v>
      </c>
      <c r="D64" s="24">
        <v>87</v>
      </c>
      <c r="E64" s="24"/>
      <c r="F64" s="34" t="s">
        <v>24</v>
      </c>
      <c r="G64" s="24">
        <v>102</v>
      </c>
      <c r="H64" s="24">
        <v>4.4000000000000004</v>
      </c>
      <c r="I64" s="24">
        <v>87</v>
      </c>
      <c r="J64" s="24">
        <v>1.6</v>
      </c>
      <c r="K64" s="33">
        <v>189</v>
      </c>
      <c r="L64" s="24">
        <v>2.4</v>
      </c>
      <c r="N64" s="36">
        <v>189</v>
      </c>
    </row>
    <row r="65" spans="1:14" ht="15.75" thickBot="1" x14ac:dyDescent="0.3">
      <c r="A65" s="26" t="s">
        <v>116</v>
      </c>
      <c r="B65" s="24">
        <v>95</v>
      </c>
      <c r="C65" s="24">
        <v>4.0999999999999996</v>
      </c>
      <c r="D65" s="24">
        <v>71</v>
      </c>
      <c r="E65" s="24"/>
      <c r="F65" s="26" t="s">
        <v>116</v>
      </c>
      <c r="G65" s="24">
        <v>95</v>
      </c>
      <c r="H65" s="24">
        <v>4.0999999999999996</v>
      </c>
      <c r="I65" s="24">
        <v>71</v>
      </c>
      <c r="J65" s="24">
        <v>1.3</v>
      </c>
      <c r="K65" s="24">
        <v>166</v>
      </c>
      <c r="L65" s="24">
        <v>2.1</v>
      </c>
      <c r="N65" s="36">
        <v>188</v>
      </c>
    </row>
    <row r="66" spans="1:14" ht="15.75" thickBot="1" x14ac:dyDescent="0.3">
      <c r="A66" s="23" t="s">
        <v>23</v>
      </c>
      <c r="B66" s="24">
        <v>1</v>
      </c>
      <c r="C66" s="24">
        <v>0</v>
      </c>
      <c r="D66" s="24">
        <v>171</v>
      </c>
      <c r="E66" s="24"/>
      <c r="F66" s="23" t="s">
        <v>23</v>
      </c>
      <c r="G66" s="24">
        <v>1</v>
      </c>
      <c r="H66" s="24">
        <v>0</v>
      </c>
      <c r="I66" s="24">
        <v>171</v>
      </c>
      <c r="J66" s="24">
        <v>3.1</v>
      </c>
      <c r="K66" s="24">
        <v>172</v>
      </c>
      <c r="L66" s="24">
        <v>2.2000000000000002</v>
      </c>
      <c r="N66" s="36">
        <v>1338</v>
      </c>
    </row>
    <row r="67" spans="1:14" ht="15.75" thickBot="1" x14ac:dyDescent="0.3">
      <c r="A67" s="26" t="s">
        <v>117</v>
      </c>
      <c r="B67" s="24">
        <v>34</v>
      </c>
      <c r="C67" s="24">
        <v>1.5</v>
      </c>
      <c r="D67" s="24">
        <v>23</v>
      </c>
      <c r="E67" s="24"/>
      <c r="F67" s="26" t="s">
        <v>117</v>
      </c>
      <c r="G67" s="24">
        <v>34</v>
      </c>
      <c r="H67" s="24">
        <v>1.5</v>
      </c>
      <c r="I67" s="24">
        <v>23</v>
      </c>
      <c r="J67" s="24">
        <v>0.4</v>
      </c>
      <c r="K67" s="24">
        <v>57</v>
      </c>
      <c r="L67" s="24">
        <v>0.7</v>
      </c>
    </row>
    <row r="68" spans="1:14" ht="15.75" thickBot="1" x14ac:dyDescent="0.3">
      <c r="A68" s="26" t="s">
        <v>22</v>
      </c>
      <c r="B68" s="24">
        <v>52</v>
      </c>
      <c r="C68" s="24">
        <v>2.2999999999999998</v>
      </c>
      <c r="D68" s="24">
        <v>218</v>
      </c>
      <c r="E68" s="24"/>
      <c r="F68" s="26" t="s">
        <v>22</v>
      </c>
      <c r="G68" s="24">
        <v>52</v>
      </c>
      <c r="H68" s="24">
        <v>2.2999999999999998</v>
      </c>
      <c r="I68" s="24">
        <v>218</v>
      </c>
      <c r="J68" s="24">
        <v>3.9</v>
      </c>
      <c r="K68" s="24">
        <v>270</v>
      </c>
      <c r="L68" s="24">
        <v>3.4</v>
      </c>
    </row>
    <row r="69" spans="1:14" ht="15.75" thickBot="1" x14ac:dyDescent="0.3">
      <c r="A69" s="26" t="s">
        <v>118</v>
      </c>
      <c r="B69" s="24">
        <v>14</v>
      </c>
      <c r="C69" s="24">
        <v>0.6</v>
      </c>
      <c r="D69" s="24">
        <v>57</v>
      </c>
      <c r="E69" s="24"/>
      <c r="F69" s="26" t="s">
        <v>118</v>
      </c>
      <c r="G69" s="24">
        <v>14</v>
      </c>
      <c r="H69" s="24">
        <v>0.6</v>
      </c>
      <c r="I69" s="24">
        <v>57</v>
      </c>
      <c r="J69" s="24">
        <v>1</v>
      </c>
      <c r="K69" s="24">
        <v>71</v>
      </c>
      <c r="L69" s="24">
        <v>0.9</v>
      </c>
    </row>
    <row r="70" spans="1:14" ht="15.75" thickBot="1" x14ac:dyDescent="0.3">
      <c r="A70" s="26" t="s">
        <v>119</v>
      </c>
      <c r="B70" s="24">
        <v>113</v>
      </c>
      <c r="C70" s="24">
        <v>4.9000000000000004</v>
      </c>
      <c r="D70" s="24">
        <v>197</v>
      </c>
      <c r="E70" s="24"/>
      <c r="F70" s="26" t="s">
        <v>119</v>
      </c>
      <c r="G70" s="24">
        <v>113</v>
      </c>
      <c r="H70" s="24">
        <v>4.9000000000000004</v>
      </c>
      <c r="I70" s="24">
        <v>197</v>
      </c>
      <c r="J70" s="24">
        <v>3.5</v>
      </c>
      <c r="K70" s="24">
        <v>310</v>
      </c>
      <c r="L70" s="24">
        <v>3.9</v>
      </c>
    </row>
    <row r="71" spans="1:14" ht="15.75" thickBot="1" x14ac:dyDescent="0.3">
      <c r="A71" s="34" t="s">
        <v>120</v>
      </c>
      <c r="B71" s="24">
        <v>32</v>
      </c>
      <c r="C71" s="24">
        <v>1.4</v>
      </c>
      <c r="D71" s="24">
        <v>272</v>
      </c>
      <c r="E71" s="24"/>
      <c r="F71" s="34" t="s">
        <v>120</v>
      </c>
      <c r="G71" s="24">
        <v>32</v>
      </c>
      <c r="H71" s="24">
        <v>1.4</v>
      </c>
      <c r="I71" s="24">
        <v>272</v>
      </c>
      <c r="J71" s="24">
        <v>4.9000000000000004</v>
      </c>
      <c r="K71" s="33">
        <v>304</v>
      </c>
      <c r="L71" s="24">
        <v>3.9</v>
      </c>
    </row>
    <row r="72" spans="1:14" ht="15.75" thickBot="1" x14ac:dyDescent="0.3">
      <c r="A72" s="27" t="s">
        <v>123</v>
      </c>
      <c r="B72" s="28">
        <v>2194</v>
      </c>
      <c r="C72" s="29">
        <v>95</v>
      </c>
      <c r="D72" s="28">
        <v>5401</v>
      </c>
      <c r="E72" s="28"/>
      <c r="F72" s="27" t="s">
        <v>123</v>
      </c>
      <c r="G72" s="28">
        <v>2194</v>
      </c>
      <c r="H72" s="29">
        <v>95</v>
      </c>
      <c r="I72" s="28">
        <v>5401</v>
      </c>
      <c r="J72" s="29">
        <v>96.8</v>
      </c>
      <c r="K72" s="28">
        <v>7595</v>
      </c>
      <c r="L72" s="29">
        <v>96</v>
      </c>
    </row>
    <row r="73" spans="1:14" ht="15.75" thickBot="1" x14ac:dyDescent="0.3">
      <c r="A73" s="26" t="s">
        <v>121</v>
      </c>
      <c r="B73" s="24">
        <v>115</v>
      </c>
      <c r="C73" s="24">
        <v>5</v>
      </c>
      <c r="D73" s="24">
        <v>177</v>
      </c>
      <c r="E73" s="24"/>
      <c r="F73" s="26" t="s">
        <v>121</v>
      </c>
      <c r="G73" s="24">
        <v>115</v>
      </c>
      <c r="H73" s="24">
        <v>5</v>
      </c>
      <c r="I73" s="24">
        <v>177</v>
      </c>
      <c r="J73" s="24">
        <v>3.2</v>
      </c>
      <c r="K73" s="24">
        <v>292</v>
      </c>
      <c r="L73" s="24">
        <v>3.7</v>
      </c>
    </row>
    <row r="74" spans="1:14" ht="15.75" thickBot="1" x14ac:dyDescent="0.3">
      <c r="A74" s="30" t="s">
        <v>131</v>
      </c>
      <c r="B74" s="31">
        <v>2309</v>
      </c>
      <c r="C74" s="32">
        <v>100</v>
      </c>
      <c r="D74" s="31">
        <v>5578</v>
      </c>
      <c r="E74" s="31"/>
      <c r="F74" s="30" t="s">
        <v>131</v>
      </c>
      <c r="G74" s="31">
        <v>2309</v>
      </c>
      <c r="H74" s="32">
        <v>100</v>
      </c>
      <c r="I74" s="31">
        <v>5578</v>
      </c>
      <c r="J74" s="32">
        <v>100</v>
      </c>
      <c r="K74" s="31">
        <v>7887</v>
      </c>
      <c r="L74" s="32">
        <v>100</v>
      </c>
    </row>
  </sheetData>
  <mergeCells count="13">
    <mergeCell ref="K53:L54"/>
    <mergeCell ref="B54:C54"/>
    <mergeCell ref="G54:H54"/>
    <mergeCell ref="I54:J54"/>
    <mergeCell ref="B1:D1"/>
    <mergeCell ref="G1:I1"/>
    <mergeCell ref="G53:H53"/>
    <mergeCell ref="I53:J53"/>
    <mergeCell ref="A2:A3"/>
    <mergeCell ref="F2:F3"/>
    <mergeCell ref="A53:A55"/>
    <mergeCell ref="B53:C53"/>
    <mergeCell ref="F53:F55"/>
  </mergeCells>
  <pageMargins left="0.7" right="0.7" top="0.75" bottom="0.75" header="0.3" footer="0.3"/>
  <pageSetup paperSize="9" orientation="portrait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opLeftCell="A5" workbookViewId="0">
      <selection activeCell="A30" sqref="A30:XFD41"/>
    </sheetView>
  </sheetViews>
  <sheetFormatPr defaultRowHeight="15" x14ac:dyDescent="0.25"/>
  <cols>
    <col min="1" max="1" width="20.140625" style="193" customWidth="1"/>
    <col min="2" max="4" width="9.140625" style="193"/>
    <col min="5" max="5" width="1.140625" style="193" customWidth="1"/>
    <col min="6" max="16384" width="9.140625" style="193"/>
  </cols>
  <sheetData>
    <row r="1" spans="1:9" x14ac:dyDescent="0.25">
      <c r="A1" s="252" t="s">
        <v>377</v>
      </c>
    </row>
    <row r="2" spans="1:9" x14ac:dyDescent="0.25">
      <c r="A2" s="423" t="s">
        <v>306</v>
      </c>
      <c r="B2" s="424" t="s">
        <v>42</v>
      </c>
      <c r="C2" s="424"/>
      <c r="D2" s="424"/>
      <c r="E2" s="335"/>
      <c r="F2" s="424" t="s">
        <v>41</v>
      </c>
      <c r="G2" s="424"/>
      <c r="H2" s="424"/>
      <c r="I2" s="254"/>
    </row>
    <row r="3" spans="1:9" x14ac:dyDescent="0.25">
      <c r="A3" s="394"/>
      <c r="B3" s="255" t="s">
        <v>208</v>
      </c>
      <c r="C3" s="255" t="s">
        <v>209</v>
      </c>
      <c r="D3" s="255" t="s">
        <v>15</v>
      </c>
      <c r="E3" s="256"/>
      <c r="F3" s="255" t="s">
        <v>208</v>
      </c>
      <c r="G3" s="255" t="s">
        <v>209</v>
      </c>
      <c r="H3" s="255" t="s">
        <v>15</v>
      </c>
    </row>
    <row r="4" spans="1:9" x14ac:dyDescent="0.25">
      <c r="A4" s="257" t="s">
        <v>307</v>
      </c>
      <c r="B4" s="258">
        <v>18</v>
      </c>
      <c r="C4" s="258">
        <v>9</v>
      </c>
      <c r="D4" s="258">
        <v>27</v>
      </c>
      <c r="E4" s="259"/>
      <c r="F4" s="259"/>
      <c r="G4" s="260"/>
      <c r="H4" s="260"/>
      <c r="I4" s="261"/>
    </row>
    <row r="5" spans="1:9" x14ac:dyDescent="0.25">
      <c r="A5" s="262" t="s">
        <v>308</v>
      </c>
      <c r="B5" s="263">
        <v>17</v>
      </c>
      <c r="C5" s="263">
        <v>8</v>
      </c>
      <c r="D5" s="263">
        <v>25</v>
      </c>
      <c r="E5" s="264"/>
      <c r="F5" s="264"/>
      <c r="G5" s="265"/>
      <c r="H5" s="265"/>
      <c r="I5" s="261"/>
    </row>
    <row r="6" spans="1:9" x14ac:dyDescent="0.25">
      <c r="A6" s="262" t="s">
        <v>214</v>
      </c>
      <c r="B6" s="263">
        <v>21</v>
      </c>
      <c r="C6" s="263">
        <v>22</v>
      </c>
      <c r="D6" s="263">
        <v>43</v>
      </c>
      <c r="E6" s="264"/>
      <c r="F6" s="264"/>
      <c r="G6" s="265"/>
      <c r="H6" s="265"/>
      <c r="I6" s="261"/>
    </row>
    <row r="7" spans="1:9" x14ac:dyDescent="0.25">
      <c r="A7" s="262" t="s">
        <v>219</v>
      </c>
      <c r="B7" s="263">
        <v>94</v>
      </c>
      <c r="C7" s="263">
        <v>47</v>
      </c>
      <c r="D7" s="263">
        <v>141</v>
      </c>
      <c r="E7" s="262"/>
      <c r="F7" s="263">
        <v>3</v>
      </c>
      <c r="G7" s="263">
        <v>1</v>
      </c>
      <c r="H7" s="263">
        <v>4</v>
      </c>
      <c r="I7" s="261"/>
    </row>
    <row r="8" spans="1:9" x14ac:dyDescent="0.25">
      <c r="A8" s="262" t="s">
        <v>220</v>
      </c>
      <c r="B8" s="263">
        <v>138</v>
      </c>
      <c r="C8" s="263">
        <v>72</v>
      </c>
      <c r="D8" s="263">
        <v>210</v>
      </c>
      <c r="E8" s="262"/>
      <c r="F8" s="263">
        <v>3</v>
      </c>
      <c r="G8" s="263">
        <v>1</v>
      </c>
      <c r="H8" s="263">
        <v>4</v>
      </c>
      <c r="I8" s="261"/>
    </row>
    <row r="9" spans="1:9" x14ac:dyDescent="0.25">
      <c r="A9" s="262" t="s">
        <v>211</v>
      </c>
      <c r="B9" s="263">
        <v>102</v>
      </c>
      <c r="C9" s="263">
        <v>59</v>
      </c>
      <c r="D9" s="263">
        <v>161</v>
      </c>
      <c r="E9" s="262"/>
      <c r="F9" s="263">
        <v>4</v>
      </c>
      <c r="G9" s="263">
        <v>1</v>
      </c>
      <c r="H9" s="263">
        <v>5</v>
      </c>
      <c r="I9" s="261"/>
    </row>
    <row r="10" spans="1:9" x14ac:dyDescent="0.25">
      <c r="A10" s="262" t="s">
        <v>221</v>
      </c>
      <c r="B10" s="263">
        <v>91</v>
      </c>
      <c r="C10" s="263">
        <v>70</v>
      </c>
      <c r="D10" s="263">
        <v>161</v>
      </c>
      <c r="E10" s="262"/>
      <c r="F10" s="263">
        <v>3</v>
      </c>
      <c r="G10" s="266"/>
      <c r="H10" s="263">
        <v>3</v>
      </c>
      <c r="I10" s="261"/>
    </row>
    <row r="11" spans="1:9" x14ac:dyDescent="0.25">
      <c r="A11" s="262" t="s">
        <v>222</v>
      </c>
      <c r="B11" s="263">
        <v>79</v>
      </c>
      <c r="C11" s="263">
        <v>56</v>
      </c>
      <c r="D11" s="263">
        <v>135</v>
      </c>
      <c r="E11" s="262"/>
      <c r="F11" s="263">
        <v>4</v>
      </c>
      <c r="G11" s="263">
        <v>1</v>
      </c>
      <c r="H11" s="263">
        <v>5</v>
      </c>
      <c r="I11" s="261"/>
    </row>
    <row r="12" spans="1:9" x14ac:dyDescent="0.25">
      <c r="A12" s="262" t="s">
        <v>223</v>
      </c>
      <c r="B12" s="263">
        <v>74</v>
      </c>
      <c r="C12" s="263">
        <v>59</v>
      </c>
      <c r="D12" s="263">
        <v>133</v>
      </c>
      <c r="E12" s="262"/>
      <c r="F12" s="263">
        <v>4</v>
      </c>
      <c r="G12" s="263">
        <v>1</v>
      </c>
      <c r="H12" s="263">
        <v>5</v>
      </c>
      <c r="I12" s="261"/>
    </row>
    <row r="13" spans="1:9" x14ac:dyDescent="0.25">
      <c r="A13" s="262" t="s">
        <v>224</v>
      </c>
      <c r="B13" s="263">
        <v>78</v>
      </c>
      <c r="C13" s="263">
        <v>48</v>
      </c>
      <c r="D13" s="263">
        <v>126</v>
      </c>
      <c r="E13" s="262"/>
      <c r="F13" s="263">
        <v>5</v>
      </c>
      <c r="G13" s="263">
        <v>1</v>
      </c>
      <c r="H13" s="263">
        <v>6</v>
      </c>
      <c r="I13" s="261"/>
    </row>
    <row r="14" spans="1:9" x14ac:dyDescent="0.25">
      <c r="A14" s="262" t="s">
        <v>225</v>
      </c>
      <c r="B14" s="263">
        <v>66</v>
      </c>
      <c r="C14" s="263">
        <v>43</v>
      </c>
      <c r="D14" s="263">
        <v>109</v>
      </c>
      <c r="E14" s="262"/>
      <c r="F14" s="263">
        <v>4</v>
      </c>
      <c r="G14" s="266"/>
      <c r="H14" s="263">
        <v>4</v>
      </c>
      <c r="I14" s="261"/>
    </row>
    <row r="15" spans="1:9" x14ac:dyDescent="0.25">
      <c r="A15" s="262" t="s">
        <v>212</v>
      </c>
      <c r="B15" s="263">
        <v>45</v>
      </c>
      <c r="C15" s="263">
        <v>33</v>
      </c>
      <c r="D15" s="263">
        <v>78</v>
      </c>
      <c r="E15" s="262"/>
      <c r="F15" s="263">
        <v>1</v>
      </c>
      <c r="G15" s="266"/>
      <c r="H15" s="263">
        <v>1</v>
      </c>
      <c r="I15" s="261"/>
    </row>
    <row r="16" spans="1:9" x14ac:dyDescent="0.25">
      <c r="A16" s="262" t="s">
        <v>213</v>
      </c>
      <c r="B16" s="263">
        <v>38</v>
      </c>
      <c r="C16" s="263">
        <v>27</v>
      </c>
      <c r="D16" s="263">
        <v>65</v>
      </c>
      <c r="E16" s="262"/>
      <c r="F16" s="263">
        <v>2</v>
      </c>
      <c r="G16" s="263">
        <v>1</v>
      </c>
      <c r="H16" s="263">
        <v>3</v>
      </c>
      <c r="I16" s="261"/>
    </row>
    <row r="17" spans="1:9" x14ac:dyDescent="0.25">
      <c r="A17" s="262" t="s">
        <v>226</v>
      </c>
      <c r="B17" s="263">
        <v>24</v>
      </c>
      <c r="C17" s="263">
        <v>22</v>
      </c>
      <c r="D17" s="263">
        <v>46</v>
      </c>
      <c r="E17" s="262"/>
      <c r="F17" s="263">
        <v>5</v>
      </c>
      <c r="G17" s="266"/>
      <c r="H17" s="263">
        <v>5</v>
      </c>
      <c r="I17" s="261"/>
    </row>
    <row r="18" spans="1:9" x14ac:dyDescent="0.25">
      <c r="A18" s="262" t="s">
        <v>227</v>
      </c>
      <c r="B18" s="263">
        <v>22</v>
      </c>
      <c r="C18" s="263">
        <v>21</v>
      </c>
      <c r="D18" s="263">
        <v>43</v>
      </c>
      <c r="E18" s="262"/>
      <c r="F18" s="263">
        <v>1</v>
      </c>
      <c r="G18" s="266"/>
      <c r="H18" s="263">
        <v>1</v>
      </c>
      <c r="I18" s="261"/>
    </row>
    <row r="19" spans="1:9" x14ac:dyDescent="0.25">
      <c r="A19" s="262" t="s">
        <v>228</v>
      </c>
      <c r="B19" s="263">
        <v>26</v>
      </c>
      <c r="C19" s="263">
        <v>16</v>
      </c>
      <c r="D19" s="263">
        <v>42</v>
      </c>
      <c r="E19" s="262"/>
      <c r="F19" s="263">
        <v>2</v>
      </c>
      <c r="G19" s="263">
        <v>1</v>
      </c>
      <c r="H19" s="263">
        <v>3</v>
      </c>
      <c r="I19" s="261"/>
    </row>
    <row r="20" spans="1:9" x14ac:dyDescent="0.25">
      <c r="A20" s="262" t="s">
        <v>229</v>
      </c>
      <c r="B20" s="263">
        <v>21</v>
      </c>
      <c r="C20" s="263">
        <v>7</v>
      </c>
      <c r="D20" s="263">
        <v>28</v>
      </c>
      <c r="E20" s="264"/>
      <c r="F20" s="264"/>
      <c r="G20" s="265"/>
      <c r="H20" s="265"/>
      <c r="I20" s="261"/>
    </row>
    <row r="21" spans="1:9" x14ac:dyDescent="0.25">
      <c r="A21" s="262" t="s">
        <v>230</v>
      </c>
      <c r="B21" s="263">
        <v>7</v>
      </c>
      <c r="C21" s="263">
        <v>4</v>
      </c>
      <c r="D21" s="263">
        <v>11</v>
      </c>
      <c r="E21" s="264"/>
      <c r="F21" s="264"/>
      <c r="G21" s="265"/>
      <c r="H21" s="265"/>
      <c r="I21" s="261"/>
    </row>
    <row r="22" spans="1:9" x14ac:dyDescent="0.25">
      <c r="A22" s="262" t="s">
        <v>231</v>
      </c>
      <c r="B22" s="263">
        <v>1</v>
      </c>
      <c r="C22" s="263">
        <v>1</v>
      </c>
      <c r="D22" s="263">
        <v>2</v>
      </c>
      <c r="E22" s="264"/>
      <c r="F22" s="264"/>
      <c r="G22" s="265"/>
      <c r="H22" s="265"/>
      <c r="I22" s="261"/>
    </row>
    <row r="23" spans="1:9" x14ac:dyDescent="0.25">
      <c r="A23" s="262" t="s">
        <v>378</v>
      </c>
      <c r="B23" s="263">
        <v>13</v>
      </c>
      <c r="C23" s="263">
        <v>5</v>
      </c>
      <c r="D23" s="263">
        <v>18</v>
      </c>
      <c r="E23" s="267"/>
      <c r="F23" s="267"/>
      <c r="G23" s="267"/>
      <c r="H23" s="267"/>
    </row>
    <row r="24" spans="1:9" x14ac:dyDescent="0.25">
      <c r="A24" s="268" t="s">
        <v>15</v>
      </c>
      <c r="B24" s="269">
        <f>SUM(B4:B23)</f>
        <v>975</v>
      </c>
      <c r="C24" s="269">
        <f>SUM(C4:C23)</f>
        <v>629</v>
      </c>
      <c r="D24" s="269">
        <f>SUM(D4:D23)</f>
        <v>1604</v>
      </c>
      <c r="E24" s="269"/>
      <c r="F24" s="269">
        <f>SUM(F4:F22)</f>
        <v>41</v>
      </c>
      <c r="G24" s="269">
        <f>SUM(G4:G22)</f>
        <v>8</v>
      </c>
      <c r="H24" s="269">
        <f>SUM(H4:H22)</f>
        <v>49</v>
      </c>
    </row>
    <row r="25" spans="1:9" x14ac:dyDescent="0.25">
      <c r="E25" s="270"/>
    </row>
    <row r="26" spans="1:9" x14ac:dyDescent="0.25">
      <c r="E26" s="108"/>
    </row>
  </sheetData>
  <mergeCells count="3">
    <mergeCell ref="A2:A3"/>
    <mergeCell ref="B2:D2"/>
    <mergeCell ref="F2:H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23"/>
  <sheetViews>
    <sheetView topLeftCell="B1" workbookViewId="0">
      <selection activeCell="G18" sqref="G18"/>
    </sheetView>
  </sheetViews>
  <sheetFormatPr defaultRowHeight="15" x14ac:dyDescent="0.25"/>
  <sheetData>
    <row r="2" spans="2:8" ht="15.75" thickBot="1" x14ac:dyDescent="0.3">
      <c r="B2" s="149" t="s">
        <v>261</v>
      </c>
    </row>
    <row r="3" spans="2:8" ht="15" customHeight="1" x14ac:dyDescent="0.25">
      <c r="B3" s="365" t="s">
        <v>19</v>
      </c>
      <c r="C3" s="365" t="s">
        <v>41</v>
      </c>
      <c r="D3" s="365" t="s">
        <v>42</v>
      </c>
      <c r="E3" s="365" t="s">
        <v>235</v>
      </c>
      <c r="F3" s="368" t="s">
        <v>236</v>
      </c>
      <c r="G3" s="361" t="s">
        <v>237</v>
      </c>
      <c r="H3" s="361"/>
    </row>
    <row r="4" spans="2:8" ht="15.75" thickBot="1" x14ac:dyDescent="0.3">
      <c r="B4" s="366"/>
      <c r="C4" s="366"/>
      <c r="D4" s="366"/>
      <c r="E4" s="366"/>
      <c r="F4" s="369"/>
      <c r="G4" s="362" t="s">
        <v>238</v>
      </c>
      <c r="H4" s="362"/>
    </row>
    <row r="5" spans="2:8" ht="27" x14ac:dyDescent="0.25">
      <c r="B5" s="366"/>
      <c r="C5" s="366"/>
      <c r="D5" s="366"/>
      <c r="E5" s="366"/>
      <c r="F5" s="369"/>
      <c r="G5" s="363" t="s">
        <v>239</v>
      </c>
      <c r="H5" s="135" t="s">
        <v>240</v>
      </c>
    </row>
    <row r="6" spans="2:8" ht="15.75" thickBot="1" x14ac:dyDescent="0.3">
      <c r="B6" s="367"/>
      <c r="C6" s="367"/>
      <c r="D6" s="367"/>
      <c r="E6" s="367"/>
      <c r="F6" s="370"/>
      <c r="G6" s="364"/>
      <c r="H6" s="115"/>
    </row>
    <row r="7" spans="2:8" ht="15.75" thickBot="1" x14ac:dyDescent="0.3">
      <c r="B7" s="24">
        <v>911</v>
      </c>
      <c r="C7" s="24">
        <v>59</v>
      </c>
      <c r="D7" s="25">
        <v>1434</v>
      </c>
      <c r="E7" s="24">
        <v>6.5</v>
      </c>
      <c r="F7" s="24">
        <v>4</v>
      </c>
      <c r="G7" s="24">
        <v>0</v>
      </c>
      <c r="H7" s="24">
        <v>0</v>
      </c>
    </row>
    <row r="8" spans="2:8" ht="15.75" thickBot="1" x14ac:dyDescent="0.3">
      <c r="B8" s="24">
        <v>918</v>
      </c>
      <c r="C8" s="24">
        <v>69</v>
      </c>
      <c r="D8" s="25">
        <v>1556</v>
      </c>
      <c r="E8" s="24">
        <v>7.5</v>
      </c>
      <c r="F8" s="24">
        <v>4.2</v>
      </c>
      <c r="G8" s="24">
        <v>16.899999999999999</v>
      </c>
      <c r="H8" s="24">
        <v>16.899999999999999</v>
      </c>
    </row>
    <row r="9" spans="2:8" ht="15.75" thickBot="1" x14ac:dyDescent="0.3">
      <c r="B9" s="24">
        <v>888</v>
      </c>
      <c r="C9" s="24">
        <v>49</v>
      </c>
      <c r="D9" s="25">
        <v>1482</v>
      </c>
      <c r="E9" s="24">
        <v>5.5</v>
      </c>
      <c r="F9" s="24">
        <v>3.2</v>
      </c>
      <c r="G9" s="24">
        <v>-29</v>
      </c>
      <c r="H9" s="24">
        <v>-16.899999999999999</v>
      </c>
    </row>
    <row r="10" spans="2:8" ht="15.75" thickBot="1" x14ac:dyDescent="0.3">
      <c r="B10" s="24">
        <v>835</v>
      </c>
      <c r="C10" s="24">
        <v>40</v>
      </c>
      <c r="D10" s="25">
        <v>1407</v>
      </c>
      <c r="E10" s="24">
        <v>4.8</v>
      </c>
      <c r="F10" s="24">
        <v>2.8</v>
      </c>
      <c r="G10" s="24">
        <v>-18.399999999999999</v>
      </c>
      <c r="H10" s="24">
        <v>-32.200000000000003</v>
      </c>
    </row>
    <row r="11" spans="2:8" ht="15.75" thickBot="1" x14ac:dyDescent="0.3">
      <c r="B11" s="24">
        <v>889</v>
      </c>
      <c r="C11" s="24">
        <v>57</v>
      </c>
      <c r="D11" s="25">
        <v>1444</v>
      </c>
      <c r="E11" s="24">
        <v>6.4</v>
      </c>
      <c r="F11" s="24">
        <v>3.8</v>
      </c>
      <c r="G11" s="24">
        <v>42.5</v>
      </c>
      <c r="H11" s="24">
        <v>-3.4</v>
      </c>
    </row>
    <row r="12" spans="2:8" ht="15.75" thickBot="1" x14ac:dyDescent="0.3">
      <c r="B12" s="24">
        <v>921</v>
      </c>
      <c r="C12" s="24">
        <v>59</v>
      </c>
      <c r="D12" s="25">
        <v>1522</v>
      </c>
      <c r="E12" s="24">
        <v>6.4</v>
      </c>
      <c r="F12" s="24">
        <v>3.7</v>
      </c>
      <c r="G12" s="24">
        <v>3.5</v>
      </c>
      <c r="H12" s="24">
        <v>0</v>
      </c>
    </row>
    <row r="13" spans="2:8" ht="15.75" thickBot="1" x14ac:dyDescent="0.3">
      <c r="B13" s="24">
        <v>900</v>
      </c>
      <c r="C13" s="24">
        <v>37</v>
      </c>
      <c r="D13" s="25">
        <v>1512</v>
      </c>
      <c r="E13" s="24">
        <v>4.0999999999999996</v>
      </c>
      <c r="F13" s="24">
        <v>2.4</v>
      </c>
      <c r="G13" s="24">
        <v>-37.299999999999997</v>
      </c>
      <c r="H13" s="24">
        <v>-37.299999999999997</v>
      </c>
    </row>
    <row r="14" spans="2:8" ht="15.75" thickBot="1" x14ac:dyDescent="0.3">
      <c r="B14" s="24">
        <v>954</v>
      </c>
      <c r="C14" s="24">
        <v>35</v>
      </c>
      <c r="D14" s="25">
        <v>1622</v>
      </c>
      <c r="E14" s="24">
        <v>3.7</v>
      </c>
      <c r="F14" s="24">
        <v>2.1</v>
      </c>
      <c r="G14" s="24">
        <v>-5.4</v>
      </c>
      <c r="H14" s="24">
        <v>-40.700000000000003</v>
      </c>
    </row>
    <row r="15" spans="2:8" ht="15.75" thickBot="1" x14ac:dyDescent="0.3">
      <c r="B15" s="24">
        <v>942</v>
      </c>
      <c r="C15" s="24">
        <v>46</v>
      </c>
      <c r="D15" s="25">
        <v>1627</v>
      </c>
      <c r="E15" s="24">
        <v>4.9000000000000004</v>
      </c>
      <c r="F15" s="24">
        <v>2.7</v>
      </c>
      <c r="G15" s="24">
        <v>31.4</v>
      </c>
      <c r="H15" s="24">
        <v>-22</v>
      </c>
    </row>
    <row r="16" spans="2:8" ht="15.75" thickBot="1" x14ac:dyDescent="0.3">
      <c r="B16" s="25">
        <v>1147</v>
      </c>
      <c r="C16" s="24">
        <v>48</v>
      </c>
      <c r="D16" s="25">
        <v>2015</v>
      </c>
      <c r="E16" s="24">
        <v>4.2</v>
      </c>
      <c r="F16" s="24">
        <v>2.2999999999999998</v>
      </c>
      <c r="G16" s="24">
        <v>4.3</v>
      </c>
      <c r="H16" s="24">
        <v>-18.600000000000001</v>
      </c>
    </row>
    <row r="17" spans="2:19" ht="15.75" thickBot="1" x14ac:dyDescent="0.3">
      <c r="B17" s="25">
        <v>1054</v>
      </c>
      <c r="C17" s="24">
        <v>37</v>
      </c>
      <c r="D17" s="25">
        <v>1780</v>
      </c>
      <c r="E17" s="24">
        <v>3.5</v>
      </c>
      <c r="F17" s="24">
        <v>2</v>
      </c>
      <c r="G17" s="24">
        <v>-22.9</v>
      </c>
      <c r="H17" s="24">
        <v>-37.299999999999997</v>
      </c>
    </row>
    <row r="18" spans="2:19" x14ac:dyDescent="0.25">
      <c r="B18" s="137">
        <v>932</v>
      </c>
      <c r="C18" s="136">
        <v>49</v>
      </c>
      <c r="D18" s="137">
        <v>1604</v>
      </c>
      <c r="E18" s="136">
        <v>5.3</v>
      </c>
      <c r="F18" s="136">
        <v>3</v>
      </c>
      <c r="G18" s="136">
        <v>32.4</v>
      </c>
      <c r="H18" s="136">
        <v>-16.899999999999999</v>
      </c>
    </row>
    <row r="19" spans="2:19" x14ac:dyDescent="0.25">
      <c r="B19" s="360" t="s">
        <v>233</v>
      </c>
      <c r="C19" s="360"/>
      <c r="D19" s="360"/>
      <c r="E19" s="360"/>
      <c r="F19" s="360"/>
      <c r="G19" s="360"/>
      <c r="H19" s="360"/>
      <c r="I19" s="360"/>
      <c r="L19" s="167"/>
      <c r="M19" s="168"/>
      <c r="N19" s="167"/>
      <c r="O19" s="168"/>
      <c r="P19" s="167"/>
      <c r="Q19" s="167"/>
      <c r="R19" s="167"/>
      <c r="S19" s="167"/>
    </row>
    <row r="20" spans="2:19" x14ac:dyDescent="0.25">
      <c r="B20" s="360" t="s">
        <v>234</v>
      </c>
      <c r="C20" s="360"/>
      <c r="D20" s="360"/>
      <c r="E20" s="360"/>
      <c r="F20" s="360"/>
      <c r="G20" s="360"/>
      <c r="H20" s="360"/>
      <c r="I20" s="360"/>
      <c r="L20" s="169"/>
      <c r="M20" s="169"/>
      <c r="N20" s="169"/>
      <c r="O20" s="169"/>
      <c r="P20" s="169"/>
      <c r="Q20" s="169"/>
      <c r="R20" s="169"/>
      <c r="S20" s="169"/>
    </row>
    <row r="23" spans="2:19" x14ac:dyDescent="0.25">
      <c r="Q23">
        <f>49/59*100-100</f>
        <v>-16.949152542372886</v>
      </c>
    </row>
  </sheetData>
  <mergeCells count="10">
    <mergeCell ref="B19:I19"/>
    <mergeCell ref="B20:I20"/>
    <mergeCell ref="G3:H3"/>
    <mergeCell ref="G4:H4"/>
    <mergeCell ref="G5:G6"/>
    <mergeCell ref="B3:B6"/>
    <mergeCell ref="C3:C6"/>
    <mergeCell ref="D3:D6"/>
    <mergeCell ref="E3:E6"/>
    <mergeCell ref="F3:F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workbookViewId="0">
      <selection activeCell="N27" sqref="N27"/>
    </sheetView>
  </sheetViews>
  <sheetFormatPr defaultRowHeight="15" x14ac:dyDescent="0.25"/>
  <cols>
    <col min="1" max="1" width="20.140625" style="193" customWidth="1"/>
    <col min="2" max="4" width="9.140625" style="193"/>
    <col min="5" max="5" width="1.140625" style="193" customWidth="1"/>
    <col min="6" max="16384" width="9.140625" style="193"/>
  </cols>
  <sheetData>
    <row r="1" spans="1:9" x14ac:dyDescent="0.25">
      <c r="A1" s="252" t="s">
        <v>379</v>
      </c>
    </row>
    <row r="2" spans="1:9" x14ac:dyDescent="0.25">
      <c r="A2" s="423" t="s">
        <v>306</v>
      </c>
      <c r="B2" s="424" t="s">
        <v>42</v>
      </c>
      <c r="C2" s="424"/>
      <c r="D2" s="424"/>
      <c r="E2" s="335"/>
      <c r="F2" s="424" t="s">
        <v>41</v>
      </c>
      <c r="G2" s="424"/>
      <c r="H2" s="424"/>
      <c r="I2" s="254"/>
    </row>
    <row r="3" spans="1:9" x14ac:dyDescent="0.25">
      <c r="A3" s="394"/>
      <c r="B3" s="255" t="s">
        <v>208</v>
      </c>
      <c r="C3" s="255" t="s">
        <v>209</v>
      </c>
      <c r="D3" s="255" t="s">
        <v>15</v>
      </c>
      <c r="E3" s="256"/>
      <c r="F3" s="255" t="s">
        <v>208</v>
      </c>
      <c r="G3" s="255" t="s">
        <v>209</v>
      </c>
      <c r="H3" s="255" t="s">
        <v>15</v>
      </c>
    </row>
    <row r="4" spans="1:9" x14ac:dyDescent="0.25">
      <c r="A4" s="257" t="s">
        <v>307</v>
      </c>
      <c r="B4" s="258">
        <v>18</v>
      </c>
      <c r="C4" s="258">
        <v>9</v>
      </c>
      <c r="D4" s="258">
        <v>27</v>
      </c>
      <c r="E4" s="259"/>
      <c r="F4" s="259"/>
      <c r="G4" s="260"/>
      <c r="H4" s="260"/>
      <c r="I4" s="261"/>
    </row>
    <row r="5" spans="1:9" x14ac:dyDescent="0.25">
      <c r="A5" s="262" t="s">
        <v>308</v>
      </c>
      <c r="B5" s="263">
        <v>17</v>
      </c>
      <c r="C5" s="263">
        <v>8</v>
      </c>
      <c r="D5" s="263">
        <v>25</v>
      </c>
      <c r="E5" s="264"/>
      <c r="F5" s="264"/>
      <c r="G5" s="265"/>
      <c r="H5" s="265"/>
      <c r="I5" s="261"/>
    </row>
    <row r="6" spans="1:9" x14ac:dyDescent="0.25">
      <c r="A6" s="262" t="s">
        <v>214</v>
      </c>
      <c r="B6" s="263">
        <v>21</v>
      </c>
      <c r="C6" s="263">
        <v>22</v>
      </c>
      <c r="D6" s="263">
        <v>43</v>
      </c>
      <c r="E6" s="264"/>
      <c r="F6" s="264"/>
      <c r="G6" s="265"/>
      <c r="H6" s="265"/>
      <c r="I6" s="261"/>
    </row>
    <row r="7" spans="1:9" x14ac:dyDescent="0.25">
      <c r="A7" s="262" t="s">
        <v>219</v>
      </c>
      <c r="B7" s="263">
        <v>94</v>
      </c>
      <c r="C7" s="263">
        <v>47</v>
      </c>
      <c r="D7" s="263">
        <v>141</v>
      </c>
      <c r="E7" s="262"/>
      <c r="F7" s="263">
        <v>3</v>
      </c>
      <c r="G7" s="263">
        <v>1</v>
      </c>
      <c r="H7" s="263">
        <v>4</v>
      </c>
      <c r="I7" s="261"/>
    </row>
    <row r="8" spans="1:9" x14ac:dyDescent="0.25">
      <c r="A8" s="262" t="s">
        <v>220</v>
      </c>
      <c r="B8" s="263">
        <v>138</v>
      </c>
      <c r="C8" s="263">
        <v>72</v>
      </c>
      <c r="D8" s="263">
        <v>210</v>
      </c>
      <c r="E8" s="262"/>
      <c r="F8" s="263">
        <v>3</v>
      </c>
      <c r="G8" s="263">
        <v>1</v>
      </c>
      <c r="H8" s="263">
        <v>4</v>
      </c>
      <c r="I8" s="261"/>
    </row>
    <row r="9" spans="1:9" x14ac:dyDescent="0.25">
      <c r="A9" s="262" t="s">
        <v>211</v>
      </c>
      <c r="B9" s="263">
        <v>102</v>
      </c>
      <c r="C9" s="263">
        <v>59</v>
      </c>
      <c r="D9" s="263">
        <v>161</v>
      </c>
      <c r="E9" s="262"/>
      <c r="F9" s="263">
        <v>4</v>
      </c>
      <c r="G9" s="263">
        <v>1</v>
      </c>
      <c r="H9" s="263">
        <v>5</v>
      </c>
      <c r="I9" s="261"/>
    </row>
    <row r="10" spans="1:9" x14ac:dyDescent="0.25">
      <c r="A10" s="262" t="s">
        <v>221</v>
      </c>
      <c r="B10" s="263">
        <v>91</v>
      </c>
      <c r="C10" s="263">
        <v>70</v>
      </c>
      <c r="D10" s="263">
        <v>161</v>
      </c>
      <c r="E10" s="262"/>
      <c r="F10" s="263">
        <v>3</v>
      </c>
      <c r="G10" s="266"/>
      <c r="H10" s="263">
        <v>3</v>
      </c>
      <c r="I10" s="261"/>
    </row>
    <row r="11" spans="1:9" x14ac:dyDescent="0.25">
      <c r="A11" s="262" t="s">
        <v>222</v>
      </c>
      <c r="B11" s="263">
        <v>79</v>
      </c>
      <c r="C11" s="263">
        <v>56</v>
      </c>
      <c r="D11" s="263">
        <v>135</v>
      </c>
      <c r="E11" s="262"/>
      <c r="F11" s="263">
        <v>4</v>
      </c>
      <c r="G11" s="263">
        <v>1</v>
      </c>
      <c r="H11" s="263">
        <v>5</v>
      </c>
      <c r="I11" s="261"/>
    </row>
    <row r="12" spans="1:9" x14ac:dyDescent="0.25">
      <c r="A12" s="262" t="s">
        <v>223</v>
      </c>
      <c r="B12" s="263">
        <v>74</v>
      </c>
      <c r="C12" s="263">
        <v>59</v>
      </c>
      <c r="D12" s="263">
        <v>133</v>
      </c>
      <c r="E12" s="262"/>
      <c r="F12" s="263">
        <v>4</v>
      </c>
      <c r="G12" s="263">
        <v>1</v>
      </c>
      <c r="H12" s="263">
        <v>5</v>
      </c>
      <c r="I12" s="261"/>
    </row>
    <row r="13" spans="1:9" x14ac:dyDescent="0.25">
      <c r="A13" s="262" t="s">
        <v>224</v>
      </c>
      <c r="B13" s="263">
        <v>78</v>
      </c>
      <c r="C13" s="263">
        <v>48</v>
      </c>
      <c r="D13" s="263">
        <v>126</v>
      </c>
      <c r="E13" s="262"/>
      <c r="F13" s="263">
        <v>5</v>
      </c>
      <c r="G13" s="263">
        <v>1</v>
      </c>
      <c r="H13" s="263">
        <v>6</v>
      </c>
      <c r="I13" s="261"/>
    </row>
    <row r="14" spans="1:9" x14ac:dyDescent="0.25">
      <c r="A14" s="262" t="s">
        <v>225</v>
      </c>
      <c r="B14" s="263">
        <v>66</v>
      </c>
      <c r="C14" s="263">
        <v>43</v>
      </c>
      <c r="D14" s="263">
        <v>109</v>
      </c>
      <c r="E14" s="262"/>
      <c r="F14" s="263">
        <v>4</v>
      </c>
      <c r="G14" s="266"/>
      <c r="H14" s="263">
        <v>4</v>
      </c>
      <c r="I14" s="261"/>
    </row>
    <row r="15" spans="1:9" x14ac:dyDescent="0.25">
      <c r="A15" s="262" t="s">
        <v>212</v>
      </c>
      <c r="B15" s="263">
        <v>45</v>
      </c>
      <c r="C15" s="263">
        <v>33</v>
      </c>
      <c r="D15" s="263">
        <v>78</v>
      </c>
      <c r="E15" s="262"/>
      <c r="F15" s="263">
        <v>1</v>
      </c>
      <c r="G15" s="266"/>
      <c r="H15" s="263">
        <v>1</v>
      </c>
      <c r="I15" s="261"/>
    </row>
    <row r="16" spans="1:9" x14ac:dyDescent="0.25">
      <c r="A16" s="262" t="s">
        <v>213</v>
      </c>
      <c r="B16" s="263">
        <v>38</v>
      </c>
      <c r="C16" s="263">
        <v>27</v>
      </c>
      <c r="D16" s="263">
        <v>65</v>
      </c>
      <c r="E16" s="262"/>
      <c r="F16" s="263">
        <v>2</v>
      </c>
      <c r="G16" s="263">
        <v>1</v>
      </c>
      <c r="H16" s="263">
        <v>3</v>
      </c>
      <c r="I16" s="261"/>
    </row>
    <row r="17" spans="1:9" x14ac:dyDescent="0.25">
      <c r="A17" s="262" t="s">
        <v>226</v>
      </c>
      <c r="B17" s="263">
        <v>24</v>
      </c>
      <c r="C17" s="263">
        <v>22</v>
      </c>
      <c r="D17" s="263">
        <v>46</v>
      </c>
      <c r="E17" s="262"/>
      <c r="F17" s="263">
        <v>5</v>
      </c>
      <c r="G17" s="266"/>
      <c r="H17" s="263">
        <v>5</v>
      </c>
      <c r="I17" s="261"/>
    </row>
    <row r="18" spans="1:9" x14ac:dyDescent="0.25">
      <c r="A18" s="262" t="s">
        <v>227</v>
      </c>
      <c r="B18" s="263">
        <v>22</v>
      </c>
      <c r="C18" s="263">
        <v>21</v>
      </c>
      <c r="D18" s="263">
        <v>43</v>
      </c>
      <c r="E18" s="262"/>
      <c r="F18" s="263">
        <v>1</v>
      </c>
      <c r="G18" s="266"/>
      <c r="H18" s="263">
        <v>1</v>
      </c>
      <c r="I18" s="261"/>
    </row>
    <row r="19" spans="1:9" x14ac:dyDescent="0.25">
      <c r="A19" s="262" t="s">
        <v>228</v>
      </c>
      <c r="B19" s="263">
        <v>26</v>
      </c>
      <c r="C19" s="263">
        <v>16</v>
      </c>
      <c r="D19" s="263">
        <v>42</v>
      </c>
      <c r="E19" s="262"/>
      <c r="F19" s="263">
        <v>2</v>
      </c>
      <c r="G19" s="263">
        <v>1</v>
      </c>
      <c r="H19" s="263">
        <v>3</v>
      </c>
      <c r="I19" s="261"/>
    </row>
    <row r="20" spans="1:9" x14ac:dyDescent="0.25">
      <c r="A20" s="262" t="s">
        <v>229</v>
      </c>
      <c r="B20" s="263">
        <v>21</v>
      </c>
      <c r="C20" s="263">
        <v>7</v>
      </c>
      <c r="D20" s="263">
        <v>28</v>
      </c>
      <c r="E20" s="264"/>
      <c r="F20" s="264"/>
      <c r="G20" s="265"/>
      <c r="H20" s="265"/>
      <c r="I20" s="261"/>
    </row>
    <row r="21" spans="1:9" x14ac:dyDescent="0.25">
      <c r="A21" s="262" t="s">
        <v>230</v>
      </c>
      <c r="B21" s="263">
        <v>7</v>
      </c>
      <c r="C21" s="263">
        <v>4</v>
      </c>
      <c r="D21" s="263">
        <v>11</v>
      </c>
      <c r="E21" s="264"/>
      <c r="F21" s="264"/>
      <c r="G21" s="265"/>
      <c r="H21" s="265"/>
      <c r="I21" s="261"/>
    </row>
    <row r="22" spans="1:9" x14ac:dyDescent="0.25">
      <c r="A22" s="262" t="s">
        <v>231</v>
      </c>
      <c r="B22" s="263">
        <v>1</v>
      </c>
      <c r="C22" s="263">
        <v>1</v>
      </c>
      <c r="D22" s="263">
        <v>2</v>
      </c>
      <c r="E22" s="264"/>
      <c r="F22" s="264"/>
      <c r="G22" s="265"/>
      <c r="H22" s="265"/>
      <c r="I22" s="261"/>
    </row>
    <row r="23" spans="1:9" x14ac:dyDescent="0.25">
      <c r="A23" s="262" t="s">
        <v>378</v>
      </c>
      <c r="B23" s="263">
        <v>13</v>
      </c>
      <c r="C23" s="263">
        <v>5</v>
      </c>
      <c r="D23" s="263">
        <v>18</v>
      </c>
      <c r="E23" s="267"/>
      <c r="F23" s="267"/>
      <c r="G23" s="267"/>
      <c r="H23" s="267"/>
    </row>
    <row r="24" spans="1:9" x14ac:dyDescent="0.25">
      <c r="A24" s="268" t="s">
        <v>15</v>
      </c>
      <c r="B24" s="269">
        <f>SUM(B4:B23)</f>
        <v>975</v>
      </c>
      <c r="C24" s="269">
        <f>SUM(C4:C23)</f>
        <v>629</v>
      </c>
      <c r="D24" s="269">
        <f>SUM(D4:D23)</f>
        <v>1604</v>
      </c>
      <c r="E24" s="269"/>
      <c r="F24" s="269">
        <f>SUM(F4:F22)</f>
        <v>41</v>
      </c>
      <c r="G24" s="269">
        <f>SUM(G4:G22)</f>
        <v>8</v>
      </c>
      <c r="H24" s="269">
        <f>SUM(H4:H22)</f>
        <v>49</v>
      </c>
    </row>
    <row r="25" spans="1:9" x14ac:dyDescent="0.25">
      <c r="E25" s="270"/>
    </row>
    <row r="26" spans="1:9" x14ac:dyDescent="0.25">
      <c r="E26" s="108"/>
    </row>
    <row r="32" spans="1:9" ht="15" customHeight="1" x14ac:dyDescent="0.25"/>
    <row r="33" spans="10:12" ht="15" customHeight="1" x14ac:dyDescent="0.25"/>
    <row r="34" spans="10:12" ht="15" customHeight="1" x14ac:dyDescent="0.25"/>
    <row r="35" spans="10:12" ht="15" customHeight="1" x14ac:dyDescent="0.25"/>
    <row r="36" spans="10:12" ht="15" customHeight="1" x14ac:dyDescent="0.25">
      <c r="J36" s="271" t="s">
        <v>310</v>
      </c>
      <c r="K36" s="271" t="s">
        <v>311</v>
      </c>
      <c r="L36" s="271" t="s">
        <v>312</v>
      </c>
    </row>
    <row r="37" spans="10:12" x14ac:dyDescent="0.25">
      <c r="J37" s="272">
        <v>0</v>
      </c>
      <c r="K37" s="272">
        <v>10</v>
      </c>
      <c r="L37" s="272">
        <v>5</v>
      </c>
    </row>
  </sheetData>
  <mergeCells count="3">
    <mergeCell ref="A2:A3"/>
    <mergeCell ref="B2:D2"/>
    <mergeCell ref="F2:H2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0"/>
  <sheetViews>
    <sheetView topLeftCell="D1" workbookViewId="0">
      <selection activeCell="Q23" sqref="Q23"/>
    </sheetView>
  </sheetViews>
  <sheetFormatPr defaultRowHeight="15" x14ac:dyDescent="0.25"/>
  <cols>
    <col min="1" max="11" width="9.140625" style="193"/>
    <col min="12" max="24" width="8.28515625" style="193" customWidth="1"/>
    <col min="25" max="28" width="9.140625" style="193"/>
    <col min="29" max="29" width="14.42578125" style="193" customWidth="1"/>
    <col min="30" max="32" width="7.28515625" style="193" customWidth="1"/>
    <col min="33" max="33" width="5.85546875" style="193" customWidth="1"/>
    <col min="34" max="36" width="7.28515625" style="193" customWidth="1"/>
    <col min="37" max="37" width="5.85546875" style="193" customWidth="1"/>
    <col min="38" max="243" width="9.140625" style="193"/>
    <col min="244" max="244" width="0" style="193" hidden="1" customWidth="1"/>
    <col min="245" max="245" width="9.140625" style="193"/>
    <col min="246" max="246" width="0" style="193" hidden="1" customWidth="1"/>
    <col min="247" max="247" width="9.140625" style="193"/>
    <col min="248" max="248" width="8.140625" style="193" customWidth="1"/>
    <col min="249" max="499" width="9.140625" style="193"/>
    <col min="500" max="500" width="0" style="193" hidden="1" customWidth="1"/>
    <col min="501" max="501" width="9.140625" style="193"/>
    <col min="502" max="502" width="0" style="193" hidden="1" customWidth="1"/>
    <col min="503" max="503" width="9.140625" style="193"/>
    <col min="504" max="504" width="8.140625" style="193" customWidth="1"/>
    <col min="505" max="755" width="9.140625" style="193"/>
    <col min="756" max="756" width="0" style="193" hidden="1" customWidth="1"/>
    <col min="757" max="757" width="9.140625" style="193"/>
    <col min="758" max="758" width="0" style="193" hidden="1" customWidth="1"/>
    <col min="759" max="759" width="9.140625" style="193"/>
    <col min="760" max="760" width="8.140625" style="193" customWidth="1"/>
    <col min="761" max="1011" width="9.140625" style="193"/>
    <col min="1012" max="1012" width="0" style="193" hidden="1" customWidth="1"/>
    <col min="1013" max="1013" width="9.140625" style="193"/>
    <col min="1014" max="1014" width="0" style="193" hidden="1" customWidth="1"/>
    <col min="1015" max="1015" width="9.140625" style="193"/>
    <col min="1016" max="1016" width="8.140625" style="193" customWidth="1"/>
    <col min="1017" max="1267" width="9.140625" style="193"/>
    <col min="1268" max="1268" width="0" style="193" hidden="1" customWidth="1"/>
    <col min="1269" max="1269" width="9.140625" style="193"/>
    <col min="1270" max="1270" width="0" style="193" hidden="1" customWidth="1"/>
    <col min="1271" max="1271" width="9.140625" style="193"/>
    <col min="1272" max="1272" width="8.140625" style="193" customWidth="1"/>
    <col min="1273" max="1523" width="9.140625" style="193"/>
    <col min="1524" max="1524" width="0" style="193" hidden="1" customWidth="1"/>
    <col min="1525" max="1525" width="9.140625" style="193"/>
    <col min="1526" max="1526" width="0" style="193" hidden="1" customWidth="1"/>
    <col min="1527" max="1527" width="9.140625" style="193"/>
    <col min="1528" max="1528" width="8.140625" style="193" customWidth="1"/>
    <col min="1529" max="1779" width="9.140625" style="193"/>
    <col min="1780" max="1780" width="0" style="193" hidden="1" customWidth="1"/>
    <col min="1781" max="1781" width="9.140625" style="193"/>
    <col min="1782" max="1782" width="0" style="193" hidden="1" customWidth="1"/>
    <col min="1783" max="1783" width="9.140625" style="193"/>
    <col min="1784" max="1784" width="8.140625" style="193" customWidth="1"/>
    <col min="1785" max="2035" width="9.140625" style="193"/>
    <col min="2036" max="2036" width="0" style="193" hidden="1" customWidth="1"/>
    <col min="2037" max="2037" width="9.140625" style="193"/>
    <col min="2038" max="2038" width="0" style="193" hidden="1" customWidth="1"/>
    <col min="2039" max="2039" width="9.140625" style="193"/>
    <col min="2040" max="2040" width="8.140625" style="193" customWidth="1"/>
    <col min="2041" max="2291" width="9.140625" style="193"/>
    <col min="2292" max="2292" width="0" style="193" hidden="1" customWidth="1"/>
    <col min="2293" max="2293" width="9.140625" style="193"/>
    <col min="2294" max="2294" width="0" style="193" hidden="1" customWidth="1"/>
    <col min="2295" max="2295" width="9.140625" style="193"/>
    <col min="2296" max="2296" width="8.140625" style="193" customWidth="1"/>
    <col min="2297" max="2547" width="9.140625" style="193"/>
    <col min="2548" max="2548" width="0" style="193" hidden="1" customWidth="1"/>
    <col min="2549" max="2549" width="9.140625" style="193"/>
    <col min="2550" max="2550" width="0" style="193" hidden="1" customWidth="1"/>
    <col min="2551" max="2551" width="9.140625" style="193"/>
    <col min="2552" max="2552" width="8.140625" style="193" customWidth="1"/>
    <col min="2553" max="2803" width="9.140625" style="193"/>
    <col min="2804" max="2804" width="0" style="193" hidden="1" customWidth="1"/>
    <col min="2805" max="2805" width="9.140625" style="193"/>
    <col min="2806" max="2806" width="0" style="193" hidden="1" customWidth="1"/>
    <col min="2807" max="2807" width="9.140625" style="193"/>
    <col min="2808" max="2808" width="8.140625" style="193" customWidth="1"/>
    <col min="2809" max="3059" width="9.140625" style="193"/>
    <col min="3060" max="3060" width="0" style="193" hidden="1" customWidth="1"/>
    <col min="3061" max="3061" width="9.140625" style="193"/>
    <col min="3062" max="3062" width="0" style="193" hidden="1" customWidth="1"/>
    <col min="3063" max="3063" width="9.140625" style="193"/>
    <col min="3064" max="3064" width="8.140625" style="193" customWidth="1"/>
    <col min="3065" max="3315" width="9.140625" style="193"/>
    <col min="3316" max="3316" width="0" style="193" hidden="1" customWidth="1"/>
    <col min="3317" max="3317" width="9.140625" style="193"/>
    <col min="3318" max="3318" width="0" style="193" hidden="1" customWidth="1"/>
    <col min="3319" max="3319" width="9.140625" style="193"/>
    <col min="3320" max="3320" width="8.140625" style="193" customWidth="1"/>
    <col min="3321" max="3571" width="9.140625" style="193"/>
    <col min="3572" max="3572" width="0" style="193" hidden="1" customWidth="1"/>
    <col min="3573" max="3573" width="9.140625" style="193"/>
    <col min="3574" max="3574" width="0" style="193" hidden="1" customWidth="1"/>
    <col min="3575" max="3575" width="9.140625" style="193"/>
    <col min="3576" max="3576" width="8.140625" style="193" customWidth="1"/>
    <col min="3577" max="3827" width="9.140625" style="193"/>
    <col min="3828" max="3828" width="0" style="193" hidden="1" customWidth="1"/>
    <col min="3829" max="3829" width="9.140625" style="193"/>
    <col min="3830" max="3830" width="0" style="193" hidden="1" customWidth="1"/>
    <col min="3831" max="3831" width="9.140625" style="193"/>
    <col min="3832" max="3832" width="8.140625" style="193" customWidth="1"/>
    <col min="3833" max="4083" width="9.140625" style="193"/>
    <col min="4084" max="4084" width="0" style="193" hidden="1" customWidth="1"/>
    <col min="4085" max="4085" width="9.140625" style="193"/>
    <col min="4086" max="4086" width="0" style="193" hidden="1" customWidth="1"/>
    <col min="4087" max="4087" width="9.140625" style="193"/>
    <col min="4088" max="4088" width="8.140625" style="193" customWidth="1"/>
    <col min="4089" max="4339" width="9.140625" style="193"/>
    <col min="4340" max="4340" width="0" style="193" hidden="1" customWidth="1"/>
    <col min="4341" max="4341" width="9.140625" style="193"/>
    <col min="4342" max="4342" width="0" style="193" hidden="1" customWidth="1"/>
    <col min="4343" max="4343" width="9.140625" style="193"/>
    <col min="4344" max="4344" width="8.140625" style="193" customWidth="1"/>
    <col min="4345" max="4595" width="9.140625" style="193"/>
    <col min="4596" max="4596" width="0" style="193" hidden="1" customWidth="1"/>
    <col min="4597" max="4597" width="9.140625" style="193"/>
    <col min="4598" max="4598" width="0" style="193" hidden="1" customWidth="1"/>
    <col min="4599" max="4599" width="9.140625" style="193"/>
    <col min="4600" max="4600" width="8.140625" style="193" customWidth="1"/>
    <col min="4601" max="4851" width="9.140625" style="193"/>
    <col min="4852" max="4852" width="0" style="193" hidden="1" customWidth="1"/>
    <col min="4853" max="4853" width="9.140625" style="193"/>
    <col min="4854" max="4854" width="0" style="193" hidden="1" customWidth="1"/>
    <col min="4855" max="4855" width="9.140625" style="193"/>
    <col min="4856" max="4856" width="8.140625" style="193" customWidth="1"/>
    <col min="4857" max="5107" width="9.140625" style="193"/>
    <col min="5108" max="5108" width="0" style="193" hidden="1" customWidth="1"/>
    <col min="5109" max="5109" width="9.140625" style="193"/>
    <col min="5110" max="5110" width="0" style="193" hidden="1" customWidth="1"/>
    <col min="5111" max="5111" width="9.140625" style="193"/>
    <col min="5112" max="5112" width="8.140625" style="193" customWidth="1"/>
    <col min="5113" max="5363" width="9.140625" style="193"/>
    <col min="5364" max="5364" width="0" style="193" hidden="1" customWidth="1"/>
    <col min="5365" max="5365" width="9.140625" style="193"/>
    <col min="5366" max="5366" width="0" style="193" hidden="1" customWidth="1"/>
    <col min="5367" max="5367" width="9.140625" style="193"/>
    <col min="5368" max="5368" width="8.140625" style="193" customWidth="1"/>
    <col min="5369" max="5619" width="9.140625" style="193"/>
    <col min="5620" max="5620" width="0" style="193" hidden="1" customWidth="1"/>
    <col min="5621" max="5621" width="9.140625" style="193"/>
    <col min="5622" max="5622" width="0" style="193" hidden="1" customWidth="1"/>
    <col min="5623" max="5623" width="9.140625" style="193"/>
    <col min="5624" max="5624" width="8.140625" style="193" customWidth="1"/>
    <col min="5625" max="5875" width="9.140625" style="193"/>
    <col min="5876" max="5876" width="0" style="193" hidden="1" customWidth="1"/>
    <col min="5877" max="5877" width="9.140625" style="193"/>
    <col min="5878" max="5878" width="0" style="193" hidden="1" customWidth="1"/>
    <col min="5879" max="5879" width="9.140625" style="193"/>
    <col min="5880" max="5880" width="8.140625" style="193" customWidth="1"/>
    <col min="5881" max="6131" width="9.140625" style="193"/>
    <col min="6132" max="6132" width="0" style="193" hidden="1" customWidth="1"/>
    <col min="6133" max="6133" width="9.140625" style="193"/>
    <col min="6134" max="6134" width="0" style="193" hidden="1" customWidth="1"/>
    <col min="6135" max="6135" width="9.140625" style="193"/>
    <col min="6136" max="6136" width="8.140625" style="193" customWidth="1"/>
    <col min="6137" max="6387" width="9.140625" style="193"/>
    <col min="6388" max="6388" width="0" style="193" hidden="1" customWidth="1"/>
    <col min="6389" max="6389" width="9.140625" style="193"/>
    <col min="6390" max="6390" width="0" style="193" hidden="1" customWidth="1"/>
    <col min="6391" max="6391" width="9.140625" style="193"/>
    <col min="6392" max="6392" width="8.140625" style="193" customWidth="1"/>
    <col min="6393" max="6643" width="9.140625" style="193"/>
    <col min="6644" max="6644" width="0" style="193" hidden="1" customWidth="1"/>
    <col min="6645" max="6645" width="9.140625" style="193"/>
    <col min="6646" max="6646" width="0" style="193" hidden="1" customWidth="1"/>
    <col min="6647" max="6647" width="9.140625" style="193"/>
    <col min="6648" max="6648" width="8.140625" style="193" customWidth="1"/>
    <col min="6649" max="6899" width="9.140625" style="193"/>
    <col min="6900" max="6900" width="0" style="193" hidden="1" customWidth="1"/>
    <col min="6901" max="6901" width="9.140625" style="193"/>
    <col min="6902" max="6902" width="0" style="193" hidden="1" customWidth="1"/>
    <col min="6903" max="6903" width="9.140625" style="193"/>
    <col min="6904" max="6904" width="8.140625" style="193" customWidth="1"/>
    <col min="6905" max="7155" width="9.140625" style="193"/>
    <col min="7156" max="7156" width="0" style="193" hidden="1" customWidth="1"/>
    <col min="7157" max="7157" width="9.140625" style="193"/>
    <col min="7158" max="7158" width="0" style="193" hidden="1" customWidth="1"/>
    <col min="7159" max="7159" width="9.140625" style="193"/>
    <col min="7160" max="7160" width="8.140625" style="193" customWidth="1"/>
    <col min="7161" max="7411" width="9.140625" style="193"/>
    <col min="7412" max="7412" width="0" style="193" hidden="1" customWidth="1"/>
    <col min="7413" max="7413" width="9.140625" style="193"/>
    <col min="7414" max="7414" width="0" style="193" hidden="1" customWidth="1"/>
    <col min="7415" max="7415" width="9.140625" style="193"/>
    <col min="7416" max="7416" width="8.140625" style="193" customWidth="1"/>
    <col min="7417" max="7667" width="9.140625" style="193"/>
    <col min="7668" max="7668" width="0" style="193" hidden="1" customWidth="1"/>
    <col min="7669" max="7669" width="9.140625" style="193"/>
    <col min="7670" max="7670" width="0" style="193" hidden="1" customWidth="1"/>
    <col min="7671" max="7671" width="9.140625" style="193"/>
    <col min="7672" max="7672" width="8.140625" style="193" customWidth="1"/>
    <col min="7673" max="7923" width="9.140625" style="193"/>
    <col min="7924" max="7924" width="0" style="193" hidden="1" customWidth="1"/>
    <col min="7925" max="7925" width="9.140625" style="193"/>
    <col min="7926" max="7926" width="0" style="193" hidden="1" customWidth="1"/>
    <col min="7927" max="7927" width="9.140625" style="193"/>
    <col min="7928" max="7928" width="8.140625" style="193" customWidth="1"/>
    <col min="7929" max="8179" width="9.140625" style="193"/>
    <col min="8180" max="8180" width="0" style="193" hidden="1" customWidth="1"/>
    <col min="8181" max="8181" width="9.140625" style="193"/>
    <col min="8182" max="8182" width="0" style="193" hidden="1" customWidth="1"/>
    <col min="8183" max="8183" width="9.140625" style="193"/>
    <col min="8184" max="8184" width="8.140625" style="193" customWidth="1"/>
    <col min="8185" max="8435" width="9.140625" style="193"/>
    <col min="8436" max="8436" width="0" style="193" hidden="1" customWidth="1"/>
    <col min="8437" max="8437" width="9.140625" style="193"/>
    <col min="8438" max="8438" width="0" style="193" hidden="1" customWidth="1"/>
    <col min="8439" max="8439" width="9.140625" style="193"/>
    <col min="8440" max="8440" width="8.140625" style="193" customWidth="1"/>
    <col min="8441" max="8691" width="9.140625" style="193"/>
    <col min="8692" max="8692" width="0" style="193" hidden="1" customWidth="1"/>
    <col min="8693" max="8693" width="9.140625" style="193"/>
    <col min="8694" max="8694" width="0" style="193" hidden="1" customWidth="1"/>
    <col min="8695" max="8695" width="9.140625" style="193"/>
    <col min="8696" max="8696" width="8.140625" style="193" customWidth="1"/>
    <col min="8697" max="8947" width="9.140625" style="193"/>
    <col min="8948" max="8948" width="0" style="193" hidden="1" customWidth="1"/>
    <col min="8949" max="8949" width="9.140625" style="193"/>
    <col min="8950" max="8950" width="0" style="193" hidden="1" customWidth="1"/>
    <col min="8951" max="8951" width="9.140625" style="193"/>
    <col min="8952" max="8952" width="8.140625" style="193" customWidth="1"/>
    <col min="8953" max="9203" width="9.140625" style="193"/>
    <col min="9204" max="9204" width="0" style="193" hidden="1" customWidth="1"/>
    <col min="9205" max="9205" width="9.140625" style="193"/>
    <col min="9206" max="9206" width="0" style="193" hidden="1" customWidth="1"/>
    <col min="9207" max="9207" width="9.140625" style="193"/>
    <col min="9208" max="9208" width="8.140625" style="193" customWidth="1"/>
    <col min="9209" max="9459" width="9.140625" style="193"/>
    <col min="9460" max="9460" width="0" style="193" hidden="1" customWidth="1"/>
    <col min="9461" max="9461" width="9.140625" style="193"/>
    <col min="9462" max="9462" width="0" style="193" hidden="1" customWidth="1"/>
    <col min="9463" max="9463" width="9.140625" style="193"/>
    <col min="9464" max="9464" width="8.140625" style="193" customWidth="1"/>
    <col min="9465" max="9715" width="9.140625" style="193"/>
    <col min="9716" max="9716" width="0" style="193" hidden="1" customWidth="1"/>
    <col min="9717" max="9717" width="9.140625" style="193"/>
    <col min="9718" max="9718" width="0" style="193" hidden="1" customWidth="1"/>
    <col min="9719" max="9719" width="9.140625" style="193"/>
    <col min="9720" max="9720" width="8.140625" style="193" customWidth="1"/>
    <col min="9721" max="9971" width="9.140625" style="193"/>
    <col min="9972" max="9972" width="0" style="193" hidden="1" customWidth="1"/>
    <col min="9973" max="9973" width="9.140625" style="193"/>
    <col min="9974" max="9974" width="0" style="193" hidden="1" customWidth="1"/>
    <col min="9975" max="9975" width="9.140625" style="193"/>
    <col min="9976" max="9976" width="8.140625" style="193" customWidth="1"/>
    <col min="9977" max="10227" width="9.140625" style="193"/>
    <col min="10228" max="10228" width="0" style="193" hidden="1" customWidth="1"/>
    <col min="10229" max="10229" width="9.140625" style="193"/>
    <col min="10230" max="10230" width="0" style="193" hidden="1" customWidth="1"/>
    <col min="10231" max="10231" width="9.140625" style="193"/>
    <col min="10232" max="10232" width="8.140625" style="193" customWidth="1"/>
    <col min="10233" max="10483" width="9.140625" style="193"/>
    <col min="10484" max="10484" width="0" style="193" hidden="1" customWidth="1"/>
    <col min="10485" max="10485" width="9.140625" style="193"/>
    <col min="10486" max="10486" width="0" style="193" hidden="1" customWidth="1"/>
    <col min="10487" max="10487" width="9.140625" style="193"/>
    <col min="10488" max="10488" width="8.140625" style="193" customWidth="1"/>
    <col min="10489" max="10739" width="9.140625" style="193"/>
    <col min="10740" max="10740" width="0" style="193" hidden="1" customWidth="1"/>
    <col min="10741" max="10741" width="9.140625" style="193"/>
    <col min="10742" max="10742" width="0" style="193" hidden="1" customWidth="1"/>
    <col min="10743" max="10743" width="9.140625" style="193"/>
    <col min="10744" max="10744" width="8.140625" style="193" customWidth="1"/>
    <col min="10745" max="10995" width="9.140625" style="193"/>
    <col min="10996" max="10996" width="0" style="193" hidden="1" customWidth="1"/>
    <col min="10997" max="10997" width="9.140625" style="193"/>
    <col min="10998" max="10998" width="0" style="193" hidden="1" customWidth="1"/>
    <col min="10999" max="10999" width="9.140625" style="193"/>
    <col min="11000" max="11000" width="8.140625" style="193" customWidth="1"/>
    <col min="11001" max="11251" width="9.140625" style="193"/>
    <col min="11252" max="11252" width="0" style="193" hidden="1" customWidth="1"/>
    <col min="11253" max="11253" width="9.140625" style="193"/>
    <col min="11254" max="11254" width="0" style="193" hidden="1" customWidth="1"/>
    <col min="11255" max="11255" width="9.140625" style="193"/>
    <col min="11256" max="11256" width="8.140625" style="193" customWidth="1"/>
    <col min="11257" max="11507" width="9.140625" style="193"/>
    <col min="11508" max="11508" width="0" style="193" hidden="1" customWidth="1"/>
    <col min="11509" max="11509" width="9.140625" style="193"/>
    <col min="11510" max="11510" width="0" style="193" hidden="1" customWidth="1"/>
    <col min="11511" max="11511" width="9.140625" style="193"/>
    <col min="11512" max="11512" width="8.140625" style="193" customWidth="1"/>
    <col min="11513" max="11763" width="9.140625" style="193"/>
    <col min="11764" max="11764" width="0" style="193" hidden="1" customWidth="1"/>
    <col min="11765" max="11765" width="9.140625" style="193"/>
    <col min="11766" max="11766" width="0" style="193" hidden="1" customWidth="1"/>
    <col min="11767" max="11767" width="9.140625" style="193"/>
    <col min="11768" max="11768" width="8.140625" style="193" customWidth="1"/>
    <col min="11769" max="12019" width="9.140625" style="193"/>
    <col min="12020" max="12020" width="0" style="193" hidden="1" customWidth="1"/>
    <col min="12021" max="12021" width="9.140625" style="193"/>
    <col min="12022" max="12022" width="0" style="193" hidden="1" customWidth="1"/>
    <col min="12023" max="12023" width="9.140625" style="193"/>
    <col min="12024" max="12024" width="8.140625" style="193" customWidth="1"/>
    <col min="12025" max="12275" width="9.140625" style="193"/>
    <col min="12276" max="12276" width="0" style="193" hidden="1" customWidth="1"/>
    <col min="12277" max="12277" width="9.140625" style="193"/>
    <col min="12278" max="12278" width="0" style="193" hidden="1" customWidth="1"/>
    <col min="12279" max="12279" width="9.140625" style="193"/>
    <col min="12280" max="12280" width="8.140625" style="193" customWidth="1"/>
    <col min="12281" max="12531" width="9.140625" style="193"/>
    <col min="12532" max="12532" width="0" style="193" hidden="1" customWidth="1"/>
    <col min="12533" max="12533" width="9.140625" style="193"/>
    <col min="12534" max="12534" width="0" style="193" hidden="1" customWidth="1"/>
    <col min="12535" max="12535" width="9.140625" style="193"/>
    <col min="12536" max="12536" width="8.140625" style="193" customWidth="1"/>
    <col min="12537" max="12787" width="9.140625" style="193"/>
    <col min="12788" max="12788" width="0" style="193" hidden="1" customWidth="1"/>
    <col min="12789" max="12789" width="9.140625" style="193"/>
    <col min="12790" max="12790" width="0" style="193" hidden="1" customWidth="1"/>
    <col min="12791" max="12791" width="9.140625" style="193"/>
    <col min="12792" max="12792" width="8.140625" style="193" customWidth="1"/>
    <col min="12793" max="13043" width="9.140625" style="193"/>
    <col min="13044" max="13044" width="0" style="193" hidden="1" customWidth="1"/>
    <col min="13045" max="13045" width="9.140625" style="193"/>
    <col min="13046" max="13046" width="0" style="193" hidden="1" customWidth="1"/>
    <col min="13047" max="13047" width="9.140625" style="193"/>
    <col min="13048" max="13048" width="8.140625" style="193" customWidth="1"/>
    <col min="13049" max="13299" width="9.140625" style="193"/>
    <col min="13300" max="13300" width="0" style="193" hidden="1" customWidth="1"/>
    <col min="13301" max="13301" width="9.140625" style="193"/>
    <col min="13302" max="13302" width="0" style="193" hidden="1" customWidth="1"/>
    <col min="13303" max="13303" width="9.140625" style="193"/>
    <col min="13304" max="13304" width="8.140625" style="193" customWidth="1"/>
    <col min="13305" max="13555" width="9.140625" style="193"/>
    <col min="13556" max="13556" width="0" style="193" hidden="1" customWidth="1"/>
    <col min="13557" max="13557" width="9.140625" style="193"/>
    <col min="13558" max="13558" width="0" style="193" hidden="1" customWidth="1"/>
    <col min="13559" max="13559" width="9.140625" style="193"/>
    <col min="13560" max="13560" width="8.140625" style="193" customWidth="1"/>
    <col min="13561" max="13811" width="9.140625" style="193"/>
    <col min="13812" max="13812" width="0" style="193" hidden="1" customWidth="1"/>
    <col min="13813" max="13813" width="9.140625" style="193"/>
    <col min="13814" max="13814" width="0" style="193" hidden="1" customWidth="1"/>
    <col min="13815" max="13815" width="9.140625" style="193"/>
    <col min="13816" max="13816" width="8.140625" style="193" customWidth="1"/>
    <col min="13817" max="14067" width="9.140625" style="193"/>
    <col min="14068" max="14068" width="0" style="193" hidden="1" customWidth="1"/>
    <col min="14069" max="14069" width="9.140625" style="193"/>
    <col min="14070" max="14070" width="0" style="193" hidden="1" customWidth="1"/>
    <col min="14071" max="14071" width="9.140625" style="193"/>
    <col min="14072" max="14072" width="8.140625" style="193" customWidth="1"/>
    <col min="14073" max="14323" width="9.140625" style="193"/>
    <col min="14324" max="14324" width="0" style="193" hidden="1" customWidth="1"/>
    <col min="14325" max="14325" width="9.140625" style="193"/>
    <col min="14326" max="14326" width="0" style="193" hidden="1" customWidth="1"/>
    <col min="14327" max="14327" width="9.140625" style="193"/>
    <col min="14328" max="14328" width="8.140625" style="193" customWidth="1"/>
    <col min="14329" max="14579" width="9.140625" style="193"/>
    <col min="14580" max="14580" width="0" style="193" hidden="1" customWidth="1"/>
    <col min="14581" max="14581" width="9.140625" style="193"/>
    <col min="14582" max="14582" width="0" style="193" hidden="1" customWidth="1"/>
    <col min="14583" max="14583" width="9.140625" style="193"/>
    <col min="14584" max="14584" width="8.140625" style="193" customWidth="1"/>
    <col min="14585" max="14835" width="9.140625" style="193"/>
    <col min="14836" max="14836" width="0" style="193" hidden="1" customWidth="1"/>
    <col min="14837" max="14837" width="9.140625" style="193"/>
    <col min="14838" max="14838" width="0" style="193" hidden="1" customWidth="1"/>
    <col min="14839" max="14839" width="9.140625" style="193"/>
    <col min="14840" max="14840" width="8.140625" style="193" customWidth="1"/>
    <col min="14841" max="15091" width="9.140625" style="193"/>
    <col min="15092" max="15092" width="0" style="193" hidden="1" customWidth="1"/>
    <col min="15093" max="15093" width="9.140625" style="193"/>
    <col min="15094" max="15094" width="0" style="193" hidden="1" customWidth="1"/>
    <col min="15095" max="15095" width="9.140625" style="193"/>
    <col min="15096" max="15096" width="8.140625" style="193" customWidth="1"/>
    <col min="15097" max="15347" width="9.140625" style="193"/>
    <col min="15348" max="15348" width="0" style="193" hidden="1" customWidth="1"/>
    <col min="15349" max="15349" width="9.140625" style="193"/>
    <col min="15350" max="15350" width="0" style="193" hidden="1" customWidth="1"/>
    <col min="15351" max="15351" width="9.140625" style="193"/>
    <col min="15352" max="15352" width="8.140625" style="193" customWidth="1"/>
    <col min="15353" max="15603" width="9.140625" style="193"/>
    <col min="15604" max="15604" width="0" style="193" hidden="1" customWidth="1"/>
    <col min="15605" max="15605" width="9.140625" style="193"/>
    <col min="15606" max="15606" width="0" style="193" hidden="1" customWidth="1"/>
    <col min="15607" max="15607" width="9.140625" style="193"/>
    <col min="15608" max="15608" width="8.140625" style="193" customWidth="1"/>
    <col min="15609" max="15859" width="9.140625" style="193"/>
    <col min="15860" max="15860" width="0" style="193" hidden="1" customWidth="1"/>
    <col min="15861" max="15861" width="9.140625" style="193"/>
    <col min="15862" max="15862" width="0" style="193" hidden="1" customWidth="1"/>
    <col min="15863" max="15863" width="9.140625" style="193"/>
    <col min="15864" max="15864" width="8.140625" style="193" customWidth="1"/>
    <col min="15865" max="16115" width="9.140625" style="193"/>
    <col min="16116" max="16116" width="0" style="193" hidden="1" customWidth="1"/>
    <col min="16117" max="16117" width="9.140625" style="193"/>
    <col min="16118" max="16118" width="0" style="193" hidden="1" customWidth="1"/>
    <col min="16119" max="16119" width="9.140625" style="193"/>
    <col min="16120" max="16120" width="8.140625" style="193" customWidth="1"/>
    <col min="16121" max="16384" width="9.140625" style="193"/>
  </cols>
  <sheetData>
    <row r="3" spans="2:10" x14ac:dyDescent="0.25">
      <c r="B3" s="396" t="s">
        <v>252</v>
      </c>
      <c r="C3" s="396"/>
      <c r="D3" s="396"/>
      <c r="E3" s="396"/>
      <c r="F3" s="396"/>
      <c r="G3" s="396"/>
      <c r="H3" s="396"/>
      <c r="I3" s="396"/>
      <c r="J3" s="396"/>
    </row>
    <row r="4" spans="2:10" x14ac:dyDescent="0.25">
      <c r="B4" s="397" t="s">
        <v>313</v>
      </c>
      <c r="C4" s="400" t="s">
        <v>41</v>
      </c>
      <c r="D4" s="400"/>
      <c r="E4" s="400"/>
      <c r="F4" s="400"/>
      <c r="G4" s="400" t="s">
        <v>42</v>
      </c>
      <c r="H4" s="400"/>
      <c r="I4" s="400"/>
      <c r="J4" s="400"/>
    </row>
    <row r="5" spans="2:10" x14ac:dyDescent="0.25">
      <c r="B5" s="398"/>
      <c r="C5" s="274" t="s">
        <v>208</v>
      </c>
      <c r="D5" s="274" t="s">
        <v>209</v>
      </c>
      <c r="E5" s="402" t="s">
        <v>15</v>
      </c>
      <c r="F5" s="402"/>
      <c r="G5" s="274" t="s">
        <v>208</v>
      </c>
      <c r="H5" s="274" t="s">
        <v>209</v>
      </c>
      <c r="I5" s="402" t="s">
        <v>15</v>
      </c>
      <c r="J5" s="402"/>
    </row>
    <row r="6" spans="2:10" x14ac:dyDescent="0.25">
      <c r="B6" s="399"/>
      <c r="C6" s="274" t="s">
        <v>130</v>
      </c>
      <c r="D6" s="274" t="s">
        <v>130</v>
      </c>
      <c r="E6" s="274" t="s">
        <v>130</v>
      </c>
      <c r="F6" s="274" t="s">
        <v>20</v>
      </c>
      <c r="G6" s="274" t="s">
        <v>130</v>
      </c>
      <c r="H6" s="274" t="s">
        <v>130</v>
      </c>
      <c r="I6" s="274" t="s">
        <v>130</v>
      </c>
      <c r="J6" s="274" t="s">
        <v>20</v>
      </c>
    </row>
    <row r="7" spans="2:10" x14ac:dyDescent="0.25">
      <c r="B7" s="277" t="s">
        <v>314</v>
      </c>
      <c r="C7" s="278">
        <v>33</v>
      </c>
      <c r="D7" s="278">
        <v>2</v>
      </c>
      <c r="E7" s="278">
        <v>35</v>
      </c>
      <c r="F7" s="279">
        <f>+E7/E$10*100</f>
        <v>71.428571428571431</v>
      </c>
      <c r="G7" s="278">
        <v>682</v>
      </c>
      <c r="H7" s="278">
        <v>281</v>
      </c>
      <c r="I7" s="278">
        <v>963</v>
      </c>
      <c r="J7" s="279">
        <f>+I7/I$10*100</f>
        <v>60.037406483790519</v>
      </c>
    </row>
    <row r="8" spans="2:10" x14ac:dyDescent="0.25">
      <c r="B8" s="281" t="s">
        <v>315</v>
      </c>
      <c r="C8" s="282">
        <v>6</v>
      </c>
      <c r="D8" s="282">
        <v>4</v>
      </c>
      <c r="E8" s="282">
        <v>10</v>
      </c>
      <c r="F8" s="283">
        <f t="shared" ref="F8:F10" si="0">+E8/E$10*100</f>
        <v>20.408163265306122</v>
      </c>
      <c r="G8" s="282">
        <f>238+5</f>
        <v>243</v>
      </c>
      <c r="H8" s="282">
        <f>283+13</f>
        <v>296</v>
      </c>
      <c r="I8" s="282">
        <f>521+18</f>
        <v>539</v>
      </c>
      <c r="J8" s="283">
        <f t="shared" ref="J8:J10" si="1">+I8/I$10*100</f>
        <v>33.603491271820452</v>
      </c>
    </row>
    <row r="9" spans="2:10" x14ac:dyDescent="0.25">
      <c r="B9" s="281" t="s">
        <v>316</v>
      </c>
      <c r="C9" s="282">
        <v>2</v>
      </c>
      <c r="D9" s="282">
        <v>2</v>
      </c>
      <c r="E9" s="282">
        <v>4</v>
      </c>
      <c r="F9" s="283">
        <f t="shared" si="0"/>
        <v>8.1632653061224492</v>
      </c>
      <c r="G9" s="282">
        <v>42</v>
      </c>
      <c r="H9" s="282">
        <v>60</v>
      </c>
      <c r="I9" s="282">
        <v>102</v>
      </c>
      <c r="J9" s="283">
        <f t="shared" si="1"/>
        <v>6.3591022443890273</v>
      </c>
    </row>
    <row r="10" spans="2:10" x14ac:dyDescent="0.25">
      <c r="B10" s="285" t="s">
        <v>15</v>
      </c>
      <c r="C10" s="286">
        <f>SUM(C7:C9)</f>
        <v>41</v>
      </c>
      <c r="D10" s="286">
        <f>SUM(D7:D9)</f>
        <v>8</v>
      </c>
      <c r="E10" s="286">
        <f>SUM(E7:E9)</f>
        <v>49</v>
      </c>
      <c r="F10" s="279">
        <f t="shared" si="0"/>
        <v>100</v>
      </c>
      <c r="G10" s="286">
        <f>SUM(G7:G9)</f>
        <v>967</v>
      </c>
      <c r="H10" s="286">
        <f>SUM(H7:H9)</f>
        <v>637</v>
      </c>
      <c r="I10" s="286">
        <f>SUM(I7:I9)</f>
        <v>1604</v>
      </c>
      <c r="J10" s="287">
        <f t="shared" si="1"/>
        <v>100</v>
      </c>
    </row>
  </sheetData>
  <mergeCells count="6">
    <mergeCell ref="B3:J3"/>
    <mergeCell ref="B4:B6"/>
    <mergeCell ref="C4:F4"/>
    <mergeCell ref="G4:J4"/>
    <mergeCell ref="E5:F5"/>
    <mergeCell ref="I5:J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workbookViewId="0">
      <selection activeCell="O26" sqref="O26"/>
    </sheetView>
  </sheetViews>
  <sheetFormatPr defaultRowHeight="15" x14ac:dyDescent="0.25"/>
  <cols>
    <col min="1" max="1" width="10.7109375" style="193" customWidth="1"/>
    <col min="2" max="9" width="9.140625" style="193"/>
    <col min="10" max="16" width="11.28515625" style="193" customWidth="1"/>
    <col min="17" max="16384" width="9.140625" style="193"/>
  </cols>
  <sheetData>
    <row r="2" spans="1:11" ht="30" customHeight="1" x14ac:dyDescent="0.25">
      <c r="A2" s="396" t="s">
        <v>317</v>
      </c>
      <c r="B2" s="396"/>
      <c r="C2" s="396"/>
      <c r="D2" s="396"/>
      <c r="E2" s="396"/>
      <c r="F2" s="396"/>
      <c r="G2" s="396"/>
      <c r="H2" s="396"/>
      <c r="I2" s="396"/>
    </row>
    <row r="3" spans="1:11" x14ac:dyDescent="0.25">
      <c r="A3" s="336"/>
      <c r="B3" s="425" t="s">
        <v>41</v>
      </c>
      <c r="C3" s="425"/>
      <c r="D3" s="425"/>
      <c r="E3" s="425" t="s">
        <v>42</v>
      </c>
      <c r="F3" s="425" t="s">
        <v>42</v>
      </c>
      <c r="G3" s="425" t="s">
        <v>42</v>
      </c>
    </row>
    <row r="4" spans="1:11" x14ac:dyDescent="0.25">
      <c r="A4" s="337" t="s">
        <v>318</v>
      </c>
      <c r="B4" s="338" t="s">
        <v>216</v>
      </c>
      <c r="C4" s="338" t="s">
        <v>218</v>
      </c>
      <c r="D4" s="338" t="s">
        <v>217</v>
      </c>
      <c r="E4" s="338" t="s">
        <v>216</v>
      </c>
      <c r="F4" s="338" t="s">
        <v>218</v>
      </c>
      <c r="G4" s="338" t="s">
        <v>217</v>
      </c>
    </row>
    <row r="5" spans="1:11" x14ac:dyDescent="0.25">
      <c r="A5" s="292" t="s">
        <v>307</v>
      </c>
      <c r="B5" s="293"/>
      <c r="C5" s="293"/>
      <c r="D5" s="293"/>
      <c r="E5" s="294">
        <v>1</v>
      </c>
      <c r="F5" s="294">
        <v>24</v>
      </c>
      <c r="G5" s="294">
        <v>2</v>
      </c>
    </row>
    <row r="6" spans="1:11" x14ac:dyDescent="0.25">
      <c r="A6" s="295" t="s">
        <v>308</v>
      </c>
      <c r="B6" s="296"/>
      <c r="C6" s="296"/>
      <c r="D6" s="296"/>
      <c r="E6" s="297"/>
      <c r="F6" s="298">
        <v>21</v>
      </c>
      <c r="G6" s="298">
        <v>4</v>
      </c>
    </row>
    <row r="7" spans="1:11" x14ac:dyDescent="0.25">
      <c r="A7" s="295" t="s">
        <v>214</v>
      </c>
      <c r="B7" s="296"/>
      <c r="C7" s="296"/>
      <c r="D7" s="296"/>
      <c r="E7" s="298">
        <v>5</v>
      </c>
      <c r="F7" s="298">
        <v>31</v>
      </c>
      <c r="G7" s="298">
        <v>7</v>
      </c>
      <c r="K7" s="252" t="s">
        <v>380</v>
      </c>
    </row>
    <row r="8" spans="1:11" x14ac:dyDescent="0.25">
      <c r="A8" s="295" t="s">
        <v>219</v>
      </c>
      <c r="B8" s="298">
        <v>2</v>
      </c>
      <c r="C8" s="298">
        <v>2</v>
      </c>
      <c r="D8" s="297"/>
      <c r="E8" s="298">
        <v>61</v>
      </c>
      <c r="F8" s="298">
        <v>68</v>
      </c>
      <c r="G8" s="298">
        <v>12</v>
      </c>
    </row>
    <row r="9" spans="1:11" x14ac:dyDescent="0.25">
      <c r="A9" s="295" t="s">
        <v>220</v>
      </c>
      <c r="B9" s="298">
        <v>4</v>
      </c>
      <c r="C9" s="297"/>
      <c r="D9" s="297"/>
      <c r="E9" s="298">
        <v>121</v>
      </c>
      <c r="F9" s="298">
        <v>87</v>
      </c>
      <c r="G9" s="298">
        <v>2</v>
      </c>
    </row>
    <row r="10" spans="1:11" x14ac:dyDescent="0.25">
      <c r="A10" s="295" t="s">
        <v>211</v>
      </c>
      <c r="B10" s="298">
        <v>2</v>
      </c>
      <c r="C10" s="298">
        <v>3</v>
      </c>
      <c r="D10" s="297"/>
      <c r="E10" s="298">
        <v>108</v>
      </c>
      <c r="F10" s="298">
        <v>48</v>
      </c>
      <c r="G10" s="298">
        <v>5</v>
      </c>
    </row>
    <row r="11" spans="1:11" x14ac:dyDescent="0.25">
      <c r="A11" s="295" t="s">
        <v>221</v>
      </c>
      <c r="B11" s="298">
        <v>3</v>
      </c>
      <c r="C11" s="297"/>
      <c r="D11" s="297"/>
      <c r="E11" s="298">
        <v>114</v>
      </c>
      <c r="F11" s="298">
        <v>44</v>
      </c>
      <c r="G11" s="298">
        <v>3</v>
      </c>
    </row>
    <row r="12" spans="1:11" x14ac:dyDescent="0.25">
      <c r="A12" s="295" t="s">
        <v>222</v>
      </c>
      <c r="B12" s="298">
        <v>4</v>
      </c>
      <c r="C12" s="297"/>
      <c r="D12" s="298">
        <v>1</v>
      </c>
      <c r="E12" s="298">
        <v>106</v>
      </c>
      <c r="F12" s="298">
        <v>26</v>
      </c>
      <c r="G12" s="298">
        <v>3</v>
      </c>
    </row>
    <row r="13" spans="1:11" x14ac:dyDescent="0.25">
      <c r="A13" s="295" t="s">
        <v>223</v>
      </c>
      <c r="B13" s="298">
        <v>4</v>
      </c>
      <c r="C13" s="298">
        <v>1</v>
      </c>
      <c r="D13" s="297"/>
      <c r="E13" s="298">
        <v>105</v>
      </c>
      <c r="F13" s="298">
        <v>25</v>
      </c>
      <c r="G13" s="298">
        <v>3</v>
      </c>
    </row>
    <row r="14" spans="1:11" x14ac:dyDescent="0.25">
      <c r="A14" s="295" t="s">
        <v>224</v>
      </c>
      <c r="B14" s="298">
        <v>5</v>
      </c>
      <c r="C14" s="298">
        <v>1</v>
      </c>
      <c r="D14" s="297"/>
      <c r="E14" s="298">
        <v>97</v>
      </c>
      <c r="F14" s="298">
        <v>27</v>
      </c>
      <c r="G14" s="298">
        <v>2</v>
      </c>
    </row>
    <row r="15" spans="1:11" x14ac:dyDescent="0.25">
      <c r="A15" s="295" t="s">
        <v>225</v>
      </c>
      <c r="B15" s="298">
        <v>1</v>
      </c>
      <c r="C15" s="298">
        <v>2</v>
      </c>
      <c r="D15" s="298">
        <v>1</v>
      </c>
      <c r="E15" s="298">
        <v>78</v>
      </c>
      <c r="F15" s="298">
        <v>27</v>
      </c>
      <c r="G15" s="298">
        <v>4</v>
      </c>
    </row>
    <row r="16" spans="1:11" x14ac:dyDescent="0.25">
      <c r="A16" s="295" t="s">
        <v>212</v>
      </c>
      <c r="B16" s="298">
        <v>1</v>
      </c>
      <c r="C16" s="297"/>
      <c r="D16" s="297"/>
      <c r="E16" s="298">
        <v>53</v>
      </c>
      <c r="F16" s="298">
        <v>23</v>
      </c>
      <c r="G16" s="298">
        <v>2</v>
      </c>
    </row>
    <row r="17" spans="1:7" x14ac:dyDescent="0.25">
      <c r="A17" s="295" t="s">
        <v>213</v>
      </c>
      <c r="B17" s="298">
        <v>2</v>
      </c>
      <c r="C17" s="298">
        <v>1</v>
      </c>
      <c r="D17" s="297"/>
      <c r="E17" s="298">
        <v>36</v>
      </c>
      <c r="F17" s="298">
        <v>23</v>
      </c>
      <c r="G17" s="298">
        <v>6</v>
      </c>
    </row>
    <row r="18" spans="1:7" x14ac:dyDescent="0.25">
      <c r="A18" s="295" t="s">
        <v>226</v>
      </c>
      <c r="B18" s="298">
        <v>5</v>
      </c>
      <c r="C18" s="297"/>
      <c r="D18" s="297"/>
      <c r="E18" s="298">
        <v>25</v>
      </c>
      <c r="F18" s="298">
        <v>13</v>
      </c>
      <c r="G18" s="298">
        <v>8</v>
      </c>
    </row>
    <row r="19" spans="1:7" x14ac:dyDescent="0.25">
      <c r="A19" s="295" t="s">
        <v>227</v>
      </c>
      <c r="B19" s="298">
        <v>1</v>
      </c>
      <c r="C19" s="297"/>
      <c r="D19" s="297"/>
      <c r="E19" s="298">
        <v>16</v>
      </c>
      <c r="F19" s="298">
        <v>10</v>
      </c>
      <c r="G19" s="298">
        <v>17</v>
      </c>
    </row>
    <row r="20" spans="1:7" x14ac:dyDescent="0.25">
      <c r="A20" s="295" t="s">
        <v>228</v>
      </c>
      <c r="B20" s="298">
        <v>1</v>
      </c>
      <c r="C20" s="297"/>
      <c r="D20" s="298">
        <v>2</v>
      </c>
      <c r="E20" s="298">
        <v>22</v>
      </c>
      <c r="F20" s="298">
        <v>12</v>
      </c>
      <c r="G20" s="298">
        <v>8</v>
      </c>
    </row>
    <row r="21" spans="1:7" x14ac:dyDescent="0.25">
      <c r="A21" s="295" t="s">
        <v>229</v>
      </c>
      <c r="B21" s="296"/>
      <c r="C21" s="296"/>
      <c r="D21" s="296"/>
      <c r="E21" s="298">
        <v>13</v>
      </c>
      <c r="F21" s="298">
        <v>9</v>
      </c>
      <c r="G21" s="298">
        <v>6</v>
      </c>
    </row>
    <row r="22" spans="1:7" x14ac:dyDescent="0.25">
      <c r="A22" s="295" t="s">
        <v>230</v>
      </c>
      <c r="B22" s="296"/>
      <c r="C22" s="296"/>
      <c r="D22" s="296"/>
      <c r="E22" s="298">
        <v>2</v>
      </c>
      <c r="F22" s="298">
        <v>1</v>
      </c>
      <c r="G22" s="298">
        <v>8</v>
      </c>
    </row>
    <row r="23" spans="1:7" x14ac:dyDescent="0.25">
      <c r="A23" s="295" t="s">
        <v>231</v>
      </c>
      <c r="B23" s="296"/>
      <c r="C23" s="296"/>
      <c r="D23" s="296"/>
      <c r="E23" s="297"/>
      <c r="F23" s="298">
        <v>2</v>
      </c>
      <c r="G23" s="297"/>
    </row>
    <row r="24" spans="1:7" ht="26.25" x14ac:dyDescent="0.25">
      <c r="A24" s="295" t="s">
        <v>210</v>
      </c>
      <c r="B24" s="296"/>
      <c r="C24" s="296"/>
      <c r="D24" s="296"/>
      <c r="E24" s="296"/>
      <c r="F24" s="298">
        <v>18</v>
      </c>
      <c r="G24" s="296"/>
    </row>
    <row r="25" spans="1:7" x14ac:dyDescent="0.25">
      <c r="A25" s="269" t="s">
        <v>15</v>
      </c>
      <c r="B25" s="269">
        <f>SUM(B5:B23)</f>
        <v>35</v>
      </c>
      <c r="C25" s="269">
        <f>SUM(C5:C23)</f>
        <v>10</v>
      </c>
      <c r="D25" s="269">
        <f>SUM(D5:D23)</f>
        <v>4</v>
      </c>
      <c r="E25" s="269">
        <f>SUM(E5:E23)</f>
        <v>963</v>
      </c>
      <c r="F25" s="269">
        <f>SUM(F5:F24)</f>
        <v>539</v>
      </c>
      <c r="G25" s="269">
        <f>SUM(G5:G23)</f>
        <v>102</v>
      </c>
    </row>
  </sheetData>
  <mergeCells count="3">
    <mergeCell ref="A2:I2"/>
    <mergeCell ref="B3:D3"/>
    <mergeCell ref="E3:G3"/>
  </mergeCells>
  <pageMargins left="0.7" right="0.7" top="0.75" bottom="0.75" header="0.3" footer="0.3"/>
  <pageSetup paperSize="9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opLeftCell="A2" workbookViewId="0">
      <selection activeCell="N27" sqref="N27"/>
    </sheetView>
  </sheetViews>
  <sheetFormatPr defaultRowHeight="15" x14ac:dyDescent="0.25"/>
  <cols>
    <col min="1" max="1" width="10.7109375" style="193" customWidth="1"/>
    <col min="2" max="9" width="9.140625" style="193"/>
    <col min="10" max="16" width="11.28515625" style="193" customWidth="1"/>
    <col min="17" max="16384" width="9.140625" style="193"/>
  </cols>
  <sheetData>
    <row r="2" spans="1:11" ht="30" customHeight="1" x14ac:dyDescent="0.25">
      <c r="A2" s="396" t="s">
        <v>317</v>
      </c>
      <c r="B2" s="396"/>
      <c r="C2" s="396"/>
      <c r="D2" s="396"/>
      <c r="E2" s="396"/>
      <c r="F2" s="396"/>
      <c r="G2" s="396"/>
      <c r="H2" s="396"/>
      <c r="I2" s="396"/>
    </row>
    <row r="3" spans="1:11" x14ac:dyDescent="0.25">
      <c r="A3" s="336"/>
      <c r="B3" s="425" t="s">
        <v>41</v>
      </c>
      <c r="C3" s="425"/>
      <c r="D3" s="425"/>
      <c r="E3" s="425" t="s">
        <v>42</v>
      </c>
      <c r="F3" s="425" t="s">
        <v>42</v>
      </c>
      <c r="G3" s="425" t="s">
        <v>42</v>
      </c>
    </row>
    <row r="4" spans="1:11" x14ac:dyDescent="0.25">
      <c r="A4" s="337" t="s">
        <v>318</v>
      </c>
      <c r="B4" s="338" t="s">
        <v>216</v>
      </c>
      <c r="C4" s="338" t="s">
        <v>218</v>
      </c>
      <c r="D4" s="338" t="s">
        <v>217</v>
      </c>
      <c r="E4" s="338" t="s">
        <v>216</v>
      </c>
      <c r="F4" s="338" t="s">
        <v>218</v>
      </c>
      <c r="G4" s="338" t="s">
        <v>217</v>
      </c>
    </row>
    <row r="5" spans="1:11" x14ac:dyDescent="0.25">
      <c r="A5" s="292" t="s">
        <v>307</v>
      </c>
      <c r="B5" s="293"/>
      <c r="C5" s="293"/>
      <c r="D5" s="293"/>
      <c r="E5" s="294">
        <v>1</v>
      </c>
      <c r="F5" s="294">
        <v>24</v>
      </c>
      <c r="G5" s="294">
        <v>2</v>
      </c>
    </row>
    <row r="6" spans="1:11" x14ac:dyDescent="0.25">
      <c r="A6" s="295" t="s">
        <v>308</v>
      </c>
      <c r="B6" s="296"/>
      <c r="C6" s="296"/>
      <c r="D6" s="296"/>
      <c r="E6" s="297"/>
      <c r="F6" s="298">
        <v>21</v>
      </c>
      <c r="G6" s="298">
        <v>4</v>
      </c>
    </row>
    <row r="7" spans="1:11" x14ac:dyDescent="0.25">
      <c r="A7" s="295" t="s">
        <v>214</v>
      </c>
      <c r="B7" s="296"/>
      <c r="C7" s="296"/>
      <c r="D7" s="296"/>
      <c r="E7" s="298">
        <v>5</v>
      </c>
      <c r="F7" s="298">
        <v>31</v>
      </c>
      <c r="G7" s="298">
        <v>7</v>
      </c>
      <c r="K7" s="252" t="s">
        <v>381</v>
      </c>
    </row>
    <row r="8" spans="1:11" x14ac:dyDescent="0.25">
      <c r="A8" s="295" t="s">
        <v>219</v>
      </c>
      <c r="B8" s="298">
        <v>2</v>
      </c>
      <c r="C8" s="298">
        <v>2</v>
      </c>
      <c r="D8" s="297"/>
      <c r="E8" s="298">
        <v>61</v>
      </c>
      <c r="F8" s="298">
        <v>68</v>
      </c>
      <c r="G8" s="298">
        <v>12</v>
      </c>
    </row>
    <row r="9" spans="1:11" x14ac:dyDescent="0.25">
      <c r="A9" s="295" t="s">
        <v>220</v>
      </c>
      <c r="B9" s="298">
        <v>4</v>
      </c>
      <c r="C9" s="297"/>
      <c r="D9" s="297"/>
      <c r="E9" s="298">
        <v>121</v>
      </c>
      <c r="F9" s="298">
        <v>87</v>
      </c>
      <c r="G9" s="298">
        <v>2</v>
      </c>
    </row>
    <row r="10" spans="1:11" x14ac:dyDescent="0.25">
      <c r="A10" s="295" t="s">
        <v>211</v>
      </c>
      <c r="B10" s="298">
        <v>2</v>
      </c>
      <c r="C10" s="298">
        <v>3</v>
      </c>
      <c r="D10" s="297"/>
      <c r="E10" s="298">
        <v>108</v>
      </c>
      <c r="F10" s="298">
        <v>48</v>
      </c>
      <c r="G10" s="298">
        <v>5</v>
      </c>
    </row>
    <row r="11" spans="1:11" x14ac:dyDescent="0.25">
      <c r="A11" s="295" t="s">
        <v>221</v>
      </c>
      <c r="B11" s="298">
        <v>3</v>
      </c>
      <c r="C11" s="297"/>
      <c r="D11" s="297"/>
      <c r="E11" s="298">
        <v>114</v>
      </c>
      <c r="F11" s="298">
        <v>44</v>
      </c>
      <c r="G11" s="298">
        <v>3</v>
      </c>
    </row>
    <row r="12" spans="1:11" x14ac:dyDescent="0.25">
      <c r="A12" s="295" t="s">
        <v>222</v>
      </c>
      <c r="B12" s="298">
        <v>4</v>
      </c>
      <c r="C12" s="297"/>
      <c r="D12" s="298">
        <v>1</v>
      </c>
      <c r="E12" s="298">
        <v>106</v>
      </c>
      <c r="F12" s="298">
        <v>26</v>
      </c>
      <c r="G12" s="298">
        <v>3</v>
      </c>
    </row>
    <row r="13" spans="1:11" x14ac:dyDescent="0.25">
      <c r="A13" s="295" t="s">
        <v>223</v>
      </c>
      <c r="B13" s="298">
        <v>4</v>
      </c>
      <c r="C13" s="298">
        <v>1</v>
      </c>
      <c r="D13" s="297"/>
      <c r="E13" s="298">
        <v>105</v>
      </c>
      <c r="F13" s="298">
        <v>25</v>
      </c>
      <c r="G13" s="298">
        <v>3</v>
      </c>
    </row>
    <row r="14" spans="1:11" x14ac:dyDescent="0.25">
      <c r="A14" s="295" t="s">
        <v>224</v>
      </c>
      <c r="B14" s="298">
        <v>5</v>
      </c>
      <c r="C14" s="298">
        <v>1</v>
      </c>
      <c r="D14" s="297"/>
      <c r="E14" s="298">
        <v>97</v>
      </c>
      <c r="F14" s="298">
        <v>27</v>
      </c>
      <c r="G14" s="298">
        <v>2</v>
      </c>
    </row>
    <row r="15" spans="1:11" x14ac:dyDescent="0.25">
      <c r="A15" s="295" t="s">
        <v>225</v>
      </c>
      <c r="B15" s="298">
        <v>1</v>
      </c>
      <c r="C15" s="298">
        <v>2</v>
      </c>
      <c r="D15" s="298">
        <v>1</v>
      </c>
      <c r="E15" s="298">
        <v>78</v>
      </c>
      <c r="F15" s="298">
        <v>27</v>
      </c>
      <c r="G15" s="298">
        <v>4</v>
      </c>
    </row>
    <row r="16" spans="1:11" x14ac:dyDescent="0.25">
      <c r="A16" s="295" t="s">
        <v>212</v>
      </c>
      <c r="B16" s="298">
        <v>1</v>
      </c>
      <c r="C16" s="297"/>
      <c r="D16" s="297"/>
      <c r="E16" s="298">
        <v>53</v>
      </c>
      <c r="F16" s="298">
        <v>23</v>
      </c>
      <c r="G16" s="298">
        <v>2</v>
      </c>
    </row>
    <row r="17" spans="1:7" x14ac:dyDescent="0.25">
      <c r="A17" s="295" t="s">
        <v>213</v>
      </c>
      <c r="B17" s="298">
        <v>2</v>
      </c>
      <c r="C17" s="298">
        <v>1</v>
      </c>
      <c r="D17" s="297"/>
      <c r="E17" s="298">
        <v>36</v>
      </c>
      <c r="F17" s="298">
        <v>23</v>
      </c>
      <c r="G17" s="298">
        <v>6</v>
      </c>
    </row>
    <row r="18" spans="1:7" x14ac:dyDescent="0.25">
      <c r="A18" s="295" t="s">
        <v>226</v>
      </c>
      <c r="B18" s="298">
        <v>5</v>
      </c>
      <c r="C18" s="297"/>
      <c r="D18" s="297"/>
      <c r="E18" s="298">
        <v>25</v>
      </c>
      <c r="F18" s="298">
        <v>13</v>
      </c>
      <c r="G18" s="298">
        <v>8</v>
      </c>
    </row>
    <row r="19" spans="1:7" x14ac:dyDescent="0.25">
      <c r="A19" s="295" t="s">
        <v>227</v>
      </c>
      <c r="B19" s="298">
        <v>1</v>
      </c>
      <c r="C19" s="297"/>
      <c r="D19" s="297"/>
      <c r="E19" s="298">
        <v>16</v>
      </c>
      <c r="F19" s="298">
        <v>10</v>
      </c>
      <c r="G19" s="298">
        <v>17</v>
      </c>
    </row>
    <row r="20" spans="1:7" x14ac:dyDescent="0.25">
      <c r="A20" s="295" t="s">
        <v>228</v>
      </c>
      <c r="B20" s="298">
        <v>1</v>
      </c>
      <c r="C20" s="297"/>
      <c r="D20" s="298">
        <v>2</v>
      </c>
      <c r="E20" s="298">
        <v>22</v>
      </c>
      <c r="F20" s="298">
        <v>12</v>
      </c>
      <c r="G20" s="298">
        <v>8</v>
      </c>
    </row>
    <row r="21" spans="1:7" x14ac:dyDescent="0.25">
      <c r="A21" s="295" t="s">
        <v>229</v>
      </c>
      <c r="B21" s="296"/>
      <c r="C21" s="296"/>
      <c r="D21" s="296"/>
      <c r="E21" s="298">
        <v>13</v>
      </c>
      <c r="F21" s="298">
        <v>9</v>
      </c>
      <c r="G21" s="298">
        <v>6</v>
      </c>
    </row>
    <row r="22" spans="1:7" x14ac:dyDescent="0.25">
      <c r="A22" s="295" t="s">
        <v>230</v>
      </c>
      <c r="B22" s="296"/>
      <c r="C22" s="296"/>
      <c r="D22" s="296"/>
      <c r="E22" s="298">
        <v>2</v>
      </c>
      <c r="F22" s="298">
        <v>1</v>
      </c>
      <c r="G22" s="298">
        <v>8</v>
      </c>
    </row>
    <row r="23" spans="1:7" x14ac:dyDescent="0.25">
      <c r="A23" s="295" t="s">
        <v>231</v>
      </c>
      <c r="B23" s="296"/>
      <c r="C23" s="296"/>
      <c r="D23" s="296"/>
      <c r="E23" s="297"/>
      <c r="F23" s="298">
        <v>2</v>
      </c>
      <c r="G23" s="297"/>
    </row>
    <row r="24" spans="1:7" ht="26.25" x14ac:dyDescent="0.25">
      <c r="A24" s="295" t="s">
        <v>210</v>
      </c>
      <c r="B24" s="296"/>
      <c r="C24" s="296"/>
      <c r="D24" s="296"/>
      <c r="E24" s="296"/>
      <c r="F24" s="298">
        <v>18</v>
      </c>
      <c r="G24" s="296"/>
    </row>
    <row r="25" spans="1:7" x14ac:dyDescent="0.25">
      <c r="A25" s="269" t="s">
        <v>15</v>
      </c>
      <c r="B25" s="269">
        <f>SUM(B5:B23)</f>
        <v>35</v>
      </c>
      <c r="C25" s="269">
        <f>SUM(C5:C23)</f>
        <v>10</v>
      </c>
      <c r="D25" s="269">
        <f>SUM(D5:D23)</f>
        <v>4</v>
      </c>
      <c r="E25" s="269">
        <f>SUM(E5:E23)</f>
        <v>963</v>
      </c>
      <c r="F25" s="269">
        <f>SUM(F5:F24)</f>
        <v>539</v>
      </c>
      <c r="G25" s="269">
        <f>SUM(G5:G23)</f>
        <v>102</v>
      </c>
    </row>
  </sheetData>
  <mergeCells count="3">
    <mergeCell ref="A2:I2"/>
    <mergeCell ref="B3:D3"/>
    <mergeCell ref="E3:G3"/>
  </mergeCells>
  <pageMargins left="0.7" right="0.7" top="0.75" bottom="0.75" header="0.3" footer="0.3"/>
  <pageSetup paperSize="9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topLeftCell="C1" workbookViewId="0">
      <selection activeCell="M43" sqref="M43"/>
    </sheetView>
  </sheetViews>
  <sheetFormatPr defaultRowHeight="15" x14ac:dyDescent="0.25"/>
  <sheetData>
    <row r="1" spans="1:24" x14ac:dyDescent="0.25">
      <c r="A1" s="344"/>
      <c r="B1" s="345"/>
      <c r="C1" s="345"/>
      <c r="D1" s="345"/>
      <c r="E1" s="345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4" x14ac:dyDescent="0.25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</row>
    <row r="3" spans="1:24" x14ac:dyDescent="0.25">
      <c r="A3" s="340"/>
      <c r="B3" s="340"/>
      <c r="C3" s="340"/>
      <c r="D3" s="340"/>
      <c r="E3" s="340"/>
      <c r="F3" s="340"/>
      <c r="G3" s="426" t="s">
        <v>385</v>
      </c>
      <c r="H3" s="426"/>
      <c r="I3" s="426"/>
      <c r="J3" s="426"/>
      <c r="K3" s="426"/>
      <c r="L3" s="426"/>
      <c r="M3" s="426"/>
      <c r="N3" s="426"/>
      <c r="O3" s="426"/>
      <c r="P3" s="426"/>
      <c r="Q3" s="426"/>
      <c r="R3" s="426"/>
      <c r="S3" s="426"/>
      <c r="T3" s="426"/>
      <c r="U3" s="340"/>
      <c r="V3" s="340"/>
      <c r="W3" s="340"/>
      <c r="X3" s="340"/>
    </row>
    <row r="4" spans="1:24" x14ac:dyDescent="0.25">
      <c r="A4" s="348"/>
      <c r="B4" s="349" t="s">
        <v>382</v>
      </c>
      <c r="C4" s="349" t="s">
        <v>383</v>
      </c>
      <c r="D4" s="349" t="s">
        <v>384</v>
      </c>
      <c r="E4" s="350" t="s">
        <v>15</v>
      </c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</row>
    <row r="5" spans="1:24" x14ac:dyDescent="0.25">
      <c r="A5" s="348" t="s">
        <v>17</v>
      </c>
      <c r="B5" s="343">
        <v>110</v>
      </c>
      <c r="C5" s="343">
        <v>223</v>
      </c>
      <c r="D5" s="343">
        <v>194</v>
      </c>
      <c r="E5" s="343">
        <v>527</v>
      </c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</row>
    <row r="6" spans="1:24" x14ac:dyDescent="0.25">
      <c r="A6" s="348" t="s">
        <v>18</v>
      </c>
      <c r="B6" s="343">
        <v>71</v>
      </c>
      <c r="C6" s="343">
        <v>102</v>
      </c>
      <c r="D6" s="343">
        <v>232</v>
      </c>
      <c r="E6" s="343">
        <v>405</v>
      </c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</row>
    <row r="7" spans="1:24" x14ac:dyDescent="0.25">
      <c r="A7" s="347" t="s">
        <v>16</v>
      </c>
      <c r="B7" s="340">
        <v>181</v>
      </c>
      <c r="C7" s="340">
        <v>325</v>
      </c>
      <c r="D7" s="340">
        <v>426</v>
      </c>
      <c r="E7" s="340">
        <v>932</v>
      </c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  <c r="R7" s="351"/>
      <c r="S7" s="351"/>
      <c r="T7" s="351"/>
      <c r="U7" s="351"/>
      <c r="V7" s="351"/>
      <c r="W7" s="351"/>
      <c r="X7" s="351"/>
    </row>
    <row r="8" spans="1:24" x14ac:dyDescent="0.25">
      <c r="A8" s="348" t="s">
        <v>17</v>
      </c>
      <c r="B8" s="340">
        <v>20.872865275142317</v>
      </c>
      <c r="C8" s="340">
        <v>42.314990512333964</v>
      </c>
      <c r="D8" s="340">
        <v>36.812144212523719</v>
      </c>
      <c r="E8" s="340">
        <v>100</v>
      </c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351"/>
    </row>
    <row r="9" spans="1:24" x14ac:dyDescent="0.25">
      <c r="A9" s="348" t="s">
        <v>18</v>
      </c>
      <c r="B9" s="340">
        <v>17.530864197530864</v>
      </c>
      <c r="C9" s="340">
        <v>25.185185185185183</v>
      </c>
      <c r="D9" s="340">
        <v>57.283950617283949</v>
      </c>
      <c r="E9" s="340">
        <v>100</v>
      </c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1"/>
      <c r="Q9" s="351"/>
      <c r="R9" s="351"/>
      <c r="S9" s="351"/>
      <c r="T9" s="351"/>
      <c r="U9" s="351"/>
      <c r="V9" s="351"/>
      <c r="W9" s="351"/>
      <c r="X9" s="351"/>
    </row>
    <row r="10" spans="1:24" x14ac:dyDescent="0.25">
      <c r="A10" s="347" t="s">
        <v>16</v>
      </c>
      <c r="B10" s="340">
        <v>19.420600858369099</v>
      </c>
      <c r="C10" s="340">
        <v>34.871244635193136</v>
      </c>
      <c r="D10" s="340">
        <v>45.708154506437772</v>
      </c>
      <c r="E10" s="340">
        <v>100</v>
      </c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1"/>
      <c r="X10" s="351"/>
    </row>
    <row r="11" spans="1:24" x14ac:dyDescent="0.25">
      <c r="A11" s="341"/>
      <c r="B11" s="341"/>
      <c r="C11" s="341"/>
      <c r="D11" s="341"/>
      <c r="E11" s="34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1"/>
      <c r="V11" s="351"/>
      <c r="W11" s="351"/>
      <c r="X11" s="351"/>
    </row>
    <row r="12" spans="1:24" x14ac:dyDescent="0.25">
      <c r="A12" s="342"/>
      <c r="B12" s="340"/>
      <c r="C12" s="340"/>
      <c r="D12" s="340"/>
      <c r="E12" s="340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351"/>
      <c r="U12" s="351"/>
      <c r="V12" s="351"/>
      <c r="W12" s="351"/>
      <c r="X12" s="351"/>
    </row>
    <row r="13" spans="1:24" x14ac:dyDescent="0.25">
      <c r="A13" s="342"/>
      <c r="B13" s="340"/>
      <c r="C13" s="340"/>
      <c r="D13" s="340"/>
      <c r="E13" s="340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</row>
    <row r="14" spans="1:24" x14ac:dyDescent="0.25">
      <c r="A14" s="340"/>
      <c r="B14" s="340"/>
      <c r="C14" s="340"/>
      <c r="D14" s="340"/>
      <c r="E14" s="340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</row>
    <row r="15" spans="1:24" x14ac:dyDescent="0.25">
      <c r="A15" s="340"/>
      <c r="B15" s="340"/>
      <c r="C15" s="340"/>
      <c r="D15" s="340"/>
      <c r="E15" s="340"/>
      <c r="F15" s="351"/>
      <c r="G15" s="351"/>
      <c r="H15" s="351"/>
      <c r="I15" s="351"/>
      <c r="J15" s="351"/>
      <c r="K15" s="351"/>
      <c r="L15" s="351"/>
      <c r="M15" s="351"/>
      <c r="N15" s="351"/>
      <c r="O15" s="351"/>
      <c r="P15" s="351"/>
      <c r="Q15" s="351"/>
      <c r="R15" s="351"/>
      <c r="S15" s="351"/>
      <c r="T15" s="351"/>
      <c r="U15" s="351"/>
      <c r="V15" s="351"/>
      <c r="W15" s="351"/>
      <c r="X15" s="351"/>
    </row>
    <row r="16" spans="1:24" x14ac:dyDescent="0.25">
      <c r="A16" s="340"/>
      <c r="B16" s="340"/>
      <c r="C16" s="340"/>
      <c r="D16" s="340"/>
      <c r="E16" s="340"/>
      <c r="F16" s="351"/>
      <c r="G16" s="351"/>
      <c r="H16" s="351"/>
      <c r="I16" s="351"/>
      <c r="J16" s="351"/>
      <c r="K16" s="351"/>
      <c r="L16" s="351"/>
      <c r="M16" s="351"/>
      <c r="N16" s="351"/>
      <c r="O16" s="351"/>
      <c r="P16" s="351"/>
      <c r="Q16" s="351"/>
      <c r="R16" s="351"/>
      <c r="S16" s="351"/>
      <c r="T16" s="351"/>
      <c r="U16" s="351"/>
      <c r="V16" s="351"/>
      <c r="W16" s="351"/>
      <c r="X16" s="351"/>
    </row>
    <row r="17" spans="6:24" x14ac:dyDescent="0.25">
      <c r="F17" s="351"/>
      <c r="G17" s="351"/>
      <c r="H17" s="351"/>
      <c r="I17" s="351"/>
      <c r="J17" s="351"/>
      <c r="K17" s="351"/>
      <c r="L17" s="351"/>
      <c r="M17" s="351"/>
      <c r="N17" s="351"/>
      <c r="O17" s="351"/>
      <c r="P17" s="351"/>
      <c r="Q17" s="351"/>
      <c r="R17" s="351"/>
      <c r="S17" s="351"/>
      <c r="T17" s="351"/>
      <c r="U17" s="351"/>
      <c r="V17" s="351"/>
      <c r="W17" s="351"/>
      <c r="X17" s="351"/>
    </row>
    <row r="18" spans="6:24" x14ac:dyDescent="0.25">
      <c r="F18" s="351"/>
      <c r="G18" s="351"/>
      <c r="H18" s="351"/>
      <c r="I18" s="351"/>
      <c r="J18" s="351"/>
      <c r="K18" s="351"/>
      <c r="L18" s="351"/>
      <c r="M18" s="351"/>
      <c r="N18" s="351"/>
      <c r="O18" s="351"/>
      <c r="P18" s="351"/>
      <c r="Q18" s="351"/>
      <c r="R18" s="351"/>
      <c r="S18" s="351"/>
      <c r="T18" s="351"/>
      <c r="U18" s="351"/>
      <c r="V18" s="351"/>
      <c r="W18" s="351"/>
      <c r="X18" s="351"/>
    </row>
    <row r="19" spans="6:24" x14ac:dyDescent="0.25">
      <c r="F19" s="351"/>
      <c r="G19" s="351"/>
      <c r="H19" s="351"/>
      <c r="I19" s="351"/>
      <c r="J19" s="351"/>
      <c r="K19" s="351"/>
      <c r="L19" s="351"/>
      <c r="M19" s="351"/>
      <c r="N19" s="351"/>
      <c r="O19" s="351"/>
      <c r="P19" s="351"/>
      <c r="Q19" s="351"/>
      <c r="R19" s="351"/>
      <c r="S19" s="351"/>
      <c r="T19" s="351"/>
      <c r="U19" s="351"/>
      <c r="V19" s="351"/>
      <c r="W19" s="351"/>
      <c r="X19" s="351"/>
    </row>
    <row r="20" spans="6:24" x14ac:dyDescent="0.25"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</row>
    <row r="21" spans="6:24" x14ac:dyDescent="0.25">
      <c r="F21" s="352"/>
      <c r="G21" s="352"/>
      <c r="H21" s="352"/>
      <c r="I21" s="352"/>
      <c r="J21" s="352"/>
      <c r="K21" s="352"/>
      <c r="L21" s="352"/>
      <c r="M21" s="352"/>
      <c r="N21" s="352"/>
      <c r="O21" s="352"/>
      <c r="P21" s="352"/>
      <c r="Q21" s="352"/>
      <c r="R21" s="352"/>
      <c r="S21" s="352"/>
      <c r="T21" s="352"/>
      <c r="U21" s="352"/>
      <c r="V21" s="352"/>
      <c r="W21" s="352"/>
      <c r="X21" s="352"/>
    </row>
    <row r="22" spans="6:24" x14ac:dyDescent="0.25">
      <c r="F22" s="351"/>
      <c r="G22" s="351"/>
      <c r="H22" s="351"/>
      <c r="I22" s="351"/>
      <c r="J22" s="351"/>
      <c r="K22" s="351"/>
      <c r="L22" s="351"/>
      <c r="M22" s="351"/>
      <c r="N22" s="351"/>
      <c r="O22" s="351"/>
      <c r="P22" s="351"/>
      <c r="Q22" s="351"/>
      <c r="R22" s="351"/>
      <c r="S22" s="351"/>
      <c r="T22" s="351"/>
      <c r="U22" s="351"/>
      <c r="V22" s="351"/>
      <c r="W22" s="351"/>
      <c r="X22" s="351"/>
    </row>
    <row r="23" spans="6:24" x14ac:dyDescent="0.25">
      <c r="F23" s="351"/>
      <c r="G23" s="351"/>
      <c r="H23" s="351"/>
      <c r="I23" s="351"/>
      <c r="J23" s="351"/>
      <c r="K23" s="351"/>
      <c r="L23" s="351"/>
      <c r="M23" s="351"/>
      <c r="N23" s="351"/>
      <c r="O23" s="351"/>
      <c r="P23" s="351"/>
      <c r="Q23" s="351"/>
      <c r="R23" s="351"/>
      <c r="S23" s="351"/>
      <c r="T23" s="351"/>
      <c r="U23" s="351"/>
      <c r="V23" s="351"/>
      <c r="W23" s="351"/>
      <c r="X23" s="351"/>
    </row>
  </sheetData>
  <mergeCells count="1">
    <mergeCell ref="G3:T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2"/>
  <sheetViews>
    <sheetView workbookViewId="0">
      <selection activeCell="N12" sqref="N12"/>
    </sheetView>
  </sheetViews>
  <sheetFormatPr defaultRowHeight="15" x14ac:dyDescent="0.25"/>
  <cols>
    <col min="2" max="6" width="10" customWidth="1"/>
    <col min="7" max="8" width="11.140625" customWidth="1"/>
  </cols>
  <sheetData>
    <row r="2" spans="2:14" x14ac:dyDescent="0.25">
      <c r="B2" s="143" t="s">
        <v>262</v>
      </c>
    </row>
    <row r="3" spans="2:14" ht="33.75" customHeight="1" x14ac:dyDescent="0.25">
      <c r="B3" s="371" t="s">
        <v>146</v>
      </c>
      <c r="C3" s="372">
        <v>2012</v>
      </c>
      <c r="D3" s="372"/>
      <c r="E3" s="372">
        <v>2001</v>
      </c>
      <c r="F3" s="372"/>
      <c r="G3" s="373" t="s">
        <v>263</v>
      </c>
      <c r="H3" s="373"/>
    </row>
    <row r="4" spans="2:14" x14ac:dyDescent="0.25">
      <c r="B4" s="371"/>
      <c r="C4" s="139" t="s">
        <v>19</v>
      </c>
      <c r="D4" s="139" t="s">
        <v>41</v>
      </c>
      <c r="E4" s="139" t="s">
        <v>19</v>
      </c>
      <c r="F4" s="139" t="s">
        <v>41</v>
      </c>
      <c r="G4" s="139" t="s">
        <v>19</v>
      </c>
      <c r="H4" s="139" t="s">
        <v>41</v>
      </c>
    </row>
    <row r="5" spans="2:14" x14ac:dyDescent="0.25">
      <c r="B5" s="140" t="s">
        <v>17</v>
      </c>
      <c r="C5" s="141">
        <v>527</v>
      </c>
      <c r="D5" s="141">
        <v>33</v>
      </c>
      <c r="E5" s="141">
        <v>409</v>
      </c>
      <c r="F5" s="141">
        <v>35</v>
      </c>
      <c r="G5" s="171">
        <v>28.850855745721276</v>
      </c>
      <c r="H5" s="105">
        <v>-5.7142857142857224</v>
      </c>
    </row>
    <row r="6" spans="2:14" x14ac:dyDescent="0.25">
      <c r="B6" s="140" t="s">
        <v>18</v>
      </c>
      <c r="C6" s="141">
        <v>405</v>
      </c>
      <c r="D6" s="141">
        <v>16</v>
      </c>
      <c r="E6" s="141">
        <v>502</v>
      </c>
      <c r="F6" s="141">
        <v>24</v>
      </c>
      <c r="G6" s="105">
        <v>-19.322709163346616</v>
      </c>
      <c r="H6" s="105">
        <v>-33.333333333333343</v>
      </c>
    </row>
    <row r="7" spans="2:14" ht="15.75" thickBot="1" x14ac:dyDescent="0.3">
      <c r="B7" s="30" t="s">
        <v>16</v>
      </c>
      <c r="C7" s="107">
        <v>932</v>
      </c>
      <c r="D7" s="30">
        <v>49</v>
      </c>
      <c r="E7" s="30">
        <v>911</v>
      </c>
      <c r="F7" s="30">
        <v>59</v>
      </c>
      <c r="G7" s="142">
        <v>2.3051591657519168</v>
      </c>
      <c r="H7" s="142">
        <v>-16.949152542372886</v>
      </c>
    </row>
    <row r="8" spans="2:14" x14ac:dyDescent="0.25">
      <c r="C8" s="170"/>
    </row>
    <row r="12" spans="2:14" x14ac:dyDescent="0.25">
      <c r="N12" s="109"/>
    </row>
  </sheetData>
  <mergeCells count="4"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5"/>
  <sheetViews>
    <sheetView topLeftCell="A2" workbookViewId="0">
      <selection activeCell="C16" sqref="C16:H19"/>
    </sheetView>
  </sheetViews>
  <sheetFormatPr defaultRowHeight="15" x14ac:dyDescent="0.25"/>
  <cols>
    <col min="2" max="2" width="16" customWidth="1"/>
    <col min="9" max="10" width="14.5703125" hidden="1" customWidth="1"/>
  </cols>
  <sheetData>
    <row r="2" spans="2:24" ht="15.75" thickBot="1" x14ac:dyDescent="0.3">
      <c r="B2" s="143" t="s">
        <v>264</v>
      </c>
    </row>
    <row r="3" spans="2:24" ht="15.75" thickBot="1" x14ac:dyDescent="0.3">
      <c r="B3" s="130" t="s">
        <v>241</v>
      </c>
      <c r="C3" s="374" t="s">
        <v>19</v>
      </c>
      <c r="D3" s="374"/>
      <c r="E3" s="374" t="s">
        <v>41</v>
      </c>
      <c r="F3" s="374"/>
      <c r="G3" s="374" t="s">
        <v>42</v>
      </c>
      <c r="H3" s="374"/>
      <c r="I3" s="361" t="s">
        <v>242</v>
      </c>
      <c r="J3" s="361" t="s">
        <v>243</v>
      </c>
    </row>
    <row r="4" spans="2:24" ht="15.75" thickBot="1" x14ac:dyDescent="0.3">
      <c r="B4" s="131" t="s">
        <v>215</v>
      </c>
      <c r="C4" s="132" t="s">
        <v>130</v>
      </c>
      <c r="D4" s="132" t="s">
        <v>20</v>
      </c>
      <c r="E4" s="132" t="s">
        <v>130</v>
      </c>
      <c r="F4" s="132" t="s">
        <v>20</v>
      </c>
      <c r="G4" s="132" t="s">
        <v>130</v>
      </c>
      <c r="H4" s="132" t="s">
        <v>20</v>
      </c>
      <c r="I4" s="362"/>
      <c r="J4" s="362"/>
    </row>
    <row r="5" spans="2:24" ht="15.75" thickBot="1" x14ac:dyDescent="0.3">
      <c r="B5" s="23"/>
      <c r="C5" s="374" t="s">
        <v>16</v>
      </c>
      <c r="D5" s="374"/>
      <c r="E5" s="374"/>
      <c r="F5" s="374"/>
      <c r="G5" s="374"/>
      <c r="H5" s="374"/>
      <c r="I5" s="374"/>
      <c r="J5" s="374"/>
    </row>
    <row r="6" spans="2:24" ht="15.75" thickBot="1" x14ac:dyDescent="0.3">
      <c r="B6" s="23" t="s">
        <v>80</v>
      </c>
      <c r="C6" s="110">
        <v>547</v>
      </c>
      <c r="D6" s="110">
        <v>58.7</v>
      </c>
      <c r="E6" s="110">
        <v>7</v>
      </c>
      <c r="F6" s="111">
        <v>14.29</v>
      </c>
      <c r="G6" s="110">
        <v>887</v>
      </c>
      <c r="H6" s="110">
        <v>55.3</v>
      </c>
      <c r="I6" s="24">
        <v>1.1000000000000001</v>
      </c>
      <c r="J6" s="24">
        <v>157.9</v>
      </c>
      <c r="O6" s="169"/>
      <c r="P6" s="169"/>
      <c r="Q6" s="169"/>
      <c r="R6" s="169"/>
      <c r="S6" s="169"/>
      <c r="T6" s="169"/>
      <c r="U6" s="169"/>
      <c r="V6" s="169"/>
      <c r="W6" s="169"/>
      <c r="X6" s="169"/>
    </row>
    <row r="7" spans="2:24" ht="15.75" customHeight="1" thickBot="1" x14ac:dyDescent="0.3">
      <c r="B7" s="23" t="s">
        <v>144</v>
      </c>
      <c r="C7" s="110">
        <v>47</v>
      </c>
      <c r="D7" s="111">
        <v>5</v>
      </c>
      <c r="E7" s="110">
        <v>8</v>
      </c>
      <c r="F7" s="110">
        <v>16.3</v>
      </c>
      <c r="G7" s="110">
        <v>106</v>
      </c>
      <c r="H7" s="110">
        <v>6.6</v>
      </c>
      <c r="I7" s="24" t="s">
        <v>145</v>
      </c>
      <c r="J7" s="24">
        <v>183.3</v>
      </c>
      <c r="M7" s="179"/>
      <c r="O7" s="169"/>
      <c r="P7" s="181"/>
      <c r="Q7" s="182"/>
      <c r="R7" s="183"/>
      <c r="S7" s="183"/>
      <c r="T7" s="183"/>
      <c r="U7" s="183"/>
      <c r="V7" s="183"/>
      <c r="W7" s="183"/>
      <c r="X7" s="183"/>
    </row>
    <row r="8" spans="2:24" ht="15.75" thickBot="1" x14ac:dyDescent="0.3">
      <c r="B8" s="23" t="s">
        <v>244</v>
      </c>
      <c r="C8" s="110">
        <v>338</v>
      </c>
      <c r="D8" s="110">
        <v>36.299999999999997</v>
      </c>
      <c r="E8" s="110">
        <v>34</v>
      </c>
      <c r="F8" s="110">
        <v>69.400000000000006</v>
      </c>
      <c r="G8" s="110">
        <v>611</v>
      </c>
      <c r="H8" s="110">
        <v>38.1</v>
      </c>
      <c r="I8" s="24">
        <v>7.5</v>
      </c>
      <c r="J8" s="24">
        <v>183.9</v>
      </c>
      <c r="M8" s="178"/>
      <c r="O8" s="169"/>
      <c r="P8" s="184"/>
      <c r="Q8" s="185"/>
      <c r="R8" s="185"/>
      <c r="S8" s="185"/>
      <c r="T8" s="185"/>
      <c r="U8" s="185"/>
      <c r="V8" s="185"/>
      <c r="W8" s="185"/>
      <c r="X8" s="185"/>
    </row>
    <row r="9" spans="2:24" ht="15.75" thickBot="1" x14ac:dyDescent="0.3">
      <c r="B9" s="144" t="s">
        <v>15</v>
      </c>
      <c r="C9" s="39">
        <f t="shared" ref="C9:H9" si="0">SUM(C6:C8)</f>
        <v>932</v>
      </c>
      <c r="D9" s="40">
        <f t="shared" si="0"/>
        <v>100</v>
      </c>
      <c r="E9" s="40">
        <f t="shared" si="0"/>
        <v>49</v>
      </c>
      <c r="F9" s="339">
        <f t="shared" si="0"/>
        <v>99.990000000000009</v>
      </c>
      <c r="G9" s="39">
        <f t="shared" si="0"/>
        <v>1604</v>
      </c>
      <c r="H9" s="40">
        <f t="shared" si="0"/>
        <v>100</v>
      </c>
      <c r="I9" s="32">
        <v>3.5</v>
      </c>
      <c r="J9" s="32">
        <v>168.8</v>
      </c>
      <c r="O9" s="169"/>
      <c r="P9" s="184"/>
      <c r="Q9" s="185"/>
      <c r="R9" s="185"/>
      <c r="S9" s="185"/>
      <c r="T9" s="185"/>
      <c r="U9" s="185"/>
      <c r="V9" s="185"/>
      <c r="W9" s="185"/>
      <c r="X9" s="185"/>
    </row>
    <row r="10" spans="2:24" ht="15.75" thickBot="1" x14ac:dyDescent="0.3">
      <c r="B10" s="23"/>
      <c r="C10" s="374" t="s">
        <v>17</v>
      </c>
      <c r="D10" s="374"/>
      <c r="E10" s="374"/>
      <c r="F10" s="374"/>
      <c r="G10" s="374"/>
      <c r="H10" s="374"/>
      <c r="I10" s="374"/>
      <c r="J10" s="374"/>
      <c r="O10" s="169"/>
      <c r="P10" s="186"/>
      <c r="Q10" s="187"/>
      <c r="R10" s="187"/>
      <c r="S10" s="187"/>
      <c r="T10" s="187"/>
      <c r="U10" s="187"/>
      <c r="V10" s="187"/>
      <c r="W10" s="187"/>
      <c r="X10" s="187"/>
    </row>
    <row r="11" spans="2:24" ht="15.75" thickBot="1" x14ac:dyDescent="0.3">
      <c r="B11" s="23" t="s">
        <v>80</v>
      </c>
      <c r="C11" s="110">
        <v>278</v>
      </c>
      <c r="D11" s="110">
        <v>52.8</v>
      </c>
      <c r="E11" s="110">
        <v>3</v>
      </c>
      <c r="F11" s="110">
        <v>9.1</v>
      </c>
      <c r="G11" s="110">
        <v>447</v>
      </c>
      <c r="H11" s="110">
        <v>49.9</v>
      </c>
      <c r="I11" s="24">
        <v>0.6</v>
      </c>
      <c r="J11" s="24">
        <v>159.69999999999999</v>
      </c>
      <c r="M11" s="178"/>
      <c r="O11" s="169"/>
      <c r="P11" s="169"/>
      <c r="Q11" s="169"/>
      <c r="R11" s="169"/>
      <c r="S11" s="169"/>
      <c r="T11" s="169"/>
      <c r="U11" s="169"/>
      <c r="V11" s="169"/>
      <c r="W11" s="169"/>
      <c r="X11" s="169"/>
    </row>
    <row r="12" spans="2:24" ht="15.75" thickBot="1" x14ac:dyDescent="0.3">
      <c r="B12" s="23" t="s">
        <v>144</v>
      </c>
      <c r="C12" s="110">
        <v>47</v>
      </c>
      <c r="D12" s="110">
        <v>8.9</v>
      </c>
      <c r="E12" s="110">
        <v>8</v>
      </c>
      <c r="F12" s="110">
        <v>24.2</v>
      </c>
      <c r="G12" s="110">
        <v>106</v>
      </c>
      <c r="H12" s="180">
        <v>11.8</v>
      </c>
      <c r="I12" s="24" t="s">
        <v>145</v>
      </c>
      <c r="J12" s="24">
        <v>183.3</v>
      </c>
      <c r="P12" s="172"/>
      <c r="Q12" s="173"/>
      <c r="R12" s="173"/>
      <c r="S12" s="173"/>
      <c r="T12" s="173"/>
      <c r="U12" s="173"/>
      <c r="V12" s="173"/>
      <c r="W12" s="173"/>
      <c r="X12" s="173"/>
    </row>
    <row r="13" spans="2:24" ht="15.75" thickBot="1" x14ac:dyDescent="0.3">
      <c r="B13" s="23" t="s">
        <v>244</v>
      </c>
      <c r="C13" s="110">
        <v>202</v>
      </c>
      <c r="D13" s="110">
        <v>38.299999999999997</v>
      </c>
      <c r="E13" s="110">
        <v>22</v>
      </c>
      <c r="F13" s="110">
        <v>66.7</v>
      </c>
      <c r="G13" s="110">
        <v>343</v>
      </c>
      <c r="H13" s="110">
        <v>38.299999999999997</v>
      </c>
      <c r="I13" s="24">
        <v>8.5</v>
      </c>
      <c r="J13" s="24">
        <v>179.8</v>
      </c>
      <c r="M13" s="178"/>
      <c r="P13" s="172"/>
      <c r="Q13" s="173"/>
      <c r="R13" s="173"/>
      <c r="S13" s="173"/>
      <c r="T13" s="173"/>
      <c r="U13" s="173"/>
      <c r="V13" s="173"/>
      <c r="W13" s="173"/>
      <c r="X13" s="173"/>
    </row>
    <row r="14" spans="2:24" ht="15.75" thickBot="1" x14ac:dyDescent="0.3">
      <c r="B14" s="144" t="s">
        <v>15</v>
      </c>
      <c r="C14" s="40">
        <f t="shared" ref="C14:H14" si="1">SUM(C11:C13)</f>
        <v>527</v>
      </c>
      <c r="D14" s="40">
        <f t="shared" si="1"/>
        <v>100</v>
      </c>
      <c r="E14" s="40">
        <f t="shared" si="1"/>
        <v>33</v>
      </c>
      <c r="F14" s="40">
        <f t="shared" si="1"/>
        <v>100</v>
      </c>
      <c r="G14" s="39">
        <f t="shared" si="1"/>
        <v>896</v>
      </c>
      <c r="H14" s="40">
        <f t="shared" si="1"/>
        <v>100</v>
      </c>
      <c r="I14" s="32">
        <v>3.7</v>
      </c>
      <c r="J14" s="32">
        <v>169.6</v>
      </c>
      <c r="P14" s="174"/>
      <c r="Q14" s="175"/>
      <c r="R14" s="175"/>
      <c r="S14" s="175"/>
      <c r="T14" s="175"/>
      <c r="U14" s="175"/>
      <c r="V14" s="175"/>
      <c r="W14" s="175"/>
      <c r="X14" s="175"/>
    </row>
    <row r="15" spans="2:24" ht="15.75" thickBot="1" x14ac:dyDescent="0.3">
      <c r="B15" s="23"/>
      <c r="C15" s="374" t="s">
        <v>18</v>
      </c>
      <c r="D15" s="374"/>
      <c r="E15" s="374"/>
      <c r="F15" s="374"/>
      <c r="G15" s="374"/>
      <c r="H15" s="374"/>
      <c r="I15" s="374"/>
      <c r="J15" s="374"/>
    </row>
    <row r="16" spans="2:24" ht="15.75" thickBot="1" x14ac:dyDescent="0.3">
      <c r="B16" s="23" t="s">
        <v>80</v>
      </c>
      <c r="C16" s="110">
        <v>269</v>
      </c>
      <c r="D16" s="110">
        <v>66.400000000000006</v>
      </c>
      <c r="E16" s="110">
        <v>4</v>
      </c>
      <c r="F16" s="180">
        <v>25</v>
      </c>
      <c r="G16" s="110">
        <v>440</v>
      </c>
      <c r="H16" s="180">
        <v>62.1</v>
      </c>
      <c r="I16" s="24">
        <v>1.8</v>
      </c>
      <c r="J16" s="24">
        <v>155.80000000000001</v>
      </c>
      <c r="P16" s="172"/>
      <c r="Q16" s="173"/>
      <c r="R16" s="173"/>
      <c r="S16" s="173"/>
      <c r="T16" s="173"/>
      <c r="U16" s="173"/>
      <c r="V16" s="177"/>
      <c r="W16" s="173"/>
      <c r="X16" s="173"/>
    </row>
    <row r="17" spans="1:24" ht="15.75" thickBot="1" x14ac:dyDescent="0.3">
      <c r="B17" s="23" t="s">
        <v>144</v>
      </c>
      <c r="C17" s="176" t="s">
        <v>145</v>
      </c>
      <c r="D17" s="176" t="s">
        <v>145</v>
      </c>
      <c r="E17" s="176" t="s">
        <v>145</v>
      </c>
      <c r="F17" s="180" t="s">
        <v>145</v>
      </c>
      <c r="G17" s="176" t="s">
        <v>145</v>
      </c>
      <c r="H17" s="176" t="s">
        <v>145</v>
      </c>
      <c r="I17" s="24" t="s">
        <v>145</v>
      </c>
      <c r="J17" s="24" t="s">
        <v>145</v>
      </c>
      <c r="P17" s="172"/>
      <c r="Q17" s="173"/>
      <c r="R17" s="173"/>
      <c r="S17" s="173"/>
      <c r="T17" s="173"/>
      <c r="U17" s="173"/>
      <c r="V17" s="177"/>
      <c r="W17" s="173"/>
      <c r="X17" s="173"/>
    </row>
    <row r="18" spans="1:24" ht="15.75" thickBot="1" x14ac:dyDescent="0.3">
      <c r="B18" s="23" t="s">
        <v>244</v>
      </c>
      <c r="C18" s="110">
        <v>136</v>
      </c>
      <c r="D18" s="110">
        <v>33.6</v>
      </c>
      <c r="E18" s="110">
        <v>12</v>
      </c>
      <c r="F18" s="180">
        <v>75</v>
      </c>
      <c r="G18" s="110">
        <v>268</v>
      </c>
      <c r="H18" s="180">
        <v>37.9</v>
      </c>
      <c r="I18" s="24">
        <v>6</v>
      </c>
      <c r="J18" s="24">
        <v>190.7</v>
      </c>
      <c r="P18" s="174"/>
      <c r="Q18" s="175"/>
      <c r="R18" s="175"/>
      <c r="S18" s="175"/>
      <c r="T18" s="175"/>
      <c r="U18" s="175"/>
      <c r="V18" s="177"/>
      <c r="W18" s="175"/>
      <c r="X18" s="175"/>
    </row>
    <row r="19" spans="1:24" ht="15.75" thickBot="1" x14ac:dyDescent="0.3">
      <c r="B19" s="144" t="s">
        <v>15</v>
      </c>
      <c r="C19" s="40">
        <f t="shared" ref="C19:H19" si="2">SUM(C16:C18)</f>
        <v>405</v>
      </c>
      <c r="D19" s="40">
        <f t="shared" si="2"/>
        <v>100</v>
      </c>
      <c r="E19" s="40">
        <f t="shared" si="2"/>
        <v>16</v>
      </c>
      <c r="F19" s="100">
        <f t="shared" si="2"/>
        <v>100</v>
      </c>
      <c r="G19" s="40">
        <f t="shared" si="2"/>
        <v>708</v>
      </c>
      <c r="H19" s="100">
        <f t="shared" si="2"/>
        <v>100</v>
      </c>
      <c r="I19" s="32">
        <v>3.2</v>
      </c>
      <c r="J19" s="32">
        <v>167.9</v>
      </c>
    </row>
    <row r="20" spans="1:24" x14ac:dyDescent="0.25">
      <c r="B20" s="134" t="s">
        <v>233</v>
      </c>
    </row>
    <row r="21" spans="1:24" x14ac:dyDescent="0.25">
      <c r="B21" s="134" t="s">
        <v>245</v>
      </c>
    </row>
    <row r="22" spans="1:24" x14ac:dyDescent="0.25">
      <c r="B22" s="134" t="s">
        <v>246</v>
      </c>
    </row>
    <row r="27" spans="1:24" x14ac:dyDescent="0.25">
      <c r="A27" s="169"/>
      <c r="B27" s="169"/>
      <c r="C27" s="188"/>
      <c r="D27" s="188"/>
      <c r="E27" s="188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</row>
    <row r="28" spans="1:24" x14ac:dyDescent="0.25">
      <c r="A28" s="169"/>
      <c r="B28" s="169"/>
      <c r="C28" s="184"/>
      <c r="D28" s="185"/>
      <c r="E28" s="185"/>
      <c r="F28" s="185"/>
      <c r="G28" s="185"/>
      <c r="H28" s="185"/>
      <c r="I28" s="185"/>
      <c r="J28" s="185"/>
      <c r="K28" s="169"/>
      <c r="L28" s="169"/>
      <c r="M28" s="169"/>
      <c r="N28" s="169"/>
      <c r="O28" s="169"/>
      <c r="P28" s="169"/>
      <c r="Q28" s="169"/>
    </row>
    <row r="29" spans="1:24" x14ac:dyDescent="0.25">
      <c r="A29" s="169"/>
      <c r="B29" s="169"/>
      <c r="C29" s="184"/>
      <c r="D29" s="185"/>
      <c r="E29" s="185"/>
      <c r="F29" s="185"/>
      <c r="G29" s="185"/>
      <c r="H29" s="185"/>
      <c r="I29" s="185"/>
      <c r="J29" s="185"/>
      <c r="K29" s="169"/>
      <c r="L29" s="169"/>
      <c r="M29" s="169"/>
      <c r="N29" s="169"/>
      <c r="O29" s="169"/>
      <c r="P29" s="169"/>
      <c r="Q29" s="169"/>
    </row>
    <row r="30" spans="1:24" x14ac:dyDescent="0.25">
      <c r="A30" s="169"/>
      <c r="B30" s="169"/>
      <c r="C30" s="186"/>
      <c r="D30" s="187"/>
      <c r="E30" s="187"/>
      <c r="F30" s="187"/>
      <c r="G30" s="187"/>
      <c r="H30" s="187"/>
      <c r="I30" s="187"/>
      <c r="J30" s="187"/>
      <c r="K30" s="169"/>
      <c r="L30" s="169"/>
      <c r="M30" s="169"/>
      <c r="N30" s="169"/>
      <c r="O30" s="169"/>
      <c r="P30" s="169"/>
      <c r="Q30" s="169"/>
    </row>
    <row r="31" spans="1:24" x14ac:dyDescent="0.25">
      <c r="A31" s="169"/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</row>
    <row r="32" spans="1:24" x14ac:dyDescent="0.25">
      <c r="A32" s="184"/>
      <c r="B32" s="185"/>
      <c r="C32" s="185"/>
      <c r="D32" s="185"/>
      <c r="E32" s="185"/>
      <c r="F32" s="185"/>
      <c r="G32" s="185"/>
      <c r="H32" s="185"/>
      <c r="I32" s="169"/>
      <c r="J32" s="169"/>
      <c r="K32" s="169"/>
      <c r="L32" s="169"/>
      <c r="M32" s="169"/>
      <c r="N32" s="169"/>
      <c r="O32" s="169"/>
      <c r="P32" s="189"/>
      <c r="Q32" s="169"/>
    </row>
    <row r="33" spans="1:17" x14ac:dyDescent="0.25">
      <c r="A33" s="169"/>
      <c r="B33" s="169"/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90"/>
      <c r="Q33" s="169"/>
    </row>
    <row r="34" spans="1:17" x14ac:dyDescent="0.25">
      <c r="A34" s="169"/>
      <c r="B34" s="169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89"/>
      <c r="Q34" s="169"/>
    </row>
    <row r="35" spans="1:17" x14ac:dyDescent="0.25">
      <c r="A35" s="169"/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</row>
  </sheetData>
  <mergeCells count="8">
    <mergeCell ref="C10:J10"/>
    <mergeCell ref="C15:J15"/>
    <mergeCell ref="C3:D3"/>
    <mergeCell ref="E3:F3"/>
    <mergeCell ref="G3:H3"/>
    <mergeCell ref="I3:I4"/>
    <mergeCell ref="J3:J4"/>
    <mergeCell ref="C5:J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6"/>
  <sheetViews>
    <sheetView workbookViewId="0">
      <selection activeCell="G27" sqref="G27"/>
    </sheetView>
  </sheetViews>
  <sheetFormatPr defaultRowHeight="13.5" x14ac:dyDescent="0.25"/>
  <cols>
    <col min="1" max="1" width="9.140625" style="58"/>
    <col min="2" max="2" width="28.5703125" style="58" customWidth="1"/>
    <col min="3" max="8" width="11" style="58" customWidth="1"/>
    <col min="9" max="16384" width="9.140625" style="58"/>
  </cols>
  <sheetData>
    <row r="2" spans="2:8" x14ac:dyDescent="0.25">
      <c r="B2" s="143" t="s">
        <v>247</v>
      </c>
    </row>
    <row r="3" spans="2:8" ht="15" customHeight="1" x14ac:dyDescent="0.25">
      <c r="B3" s="376" t="s">
        <v>173</v>
      </c>
      <c r="C3" s="375" t="s">
        <v>16</v>
      </c>
      <c r="D3" s="375"/>
      <c r="E3" s="375" t="s">
        <v>170</v>
      </c>
      <c r="F3" s="375"/>
      <c r="G3" s="375" t="s">
        <v>171</v>
      </c>
      <c r="H3" s="375"/>
    </row>
    <row r="4" spans="2:8" x14ac:dyDescent="0.25">
      <c r="B4" s="377"/>
      <c r="C4" s="92" t="s">
        <v>172</v>
      </c>
      <c r="D4" s="92" t="s">
        <v>20</v>
      </c>
      <c r="E4" s="92" t="s">
        <v>172</v>
      </c>
      <c r="F4" s="92" t="s">
        <v>20</v>
      </c>
      <c r="G4" s="92" t="s">
        <v>172</v>
      </c>
      <c r="H4" s="92" t="s">
        <v>20</v>
      </c>
    </row>
    <row r="5" spans="2:8" x14ac:dyDescent="0.25">
      <c r="B5" s="79" t="s">
        <v>158</v>
      </c>
      <c r="C5" s="81">
        <v>160</v>
      </c>
      <c r="D5" s="83">
        <f>+C5/C$19*100</f>
        <v>17.167381974248926</v>
      </c>
      <c r="E5" s="80">
        <v>47</v>
      </c>
      <c r="F5" s="83">
        <f>+E5/E$19*100</f>
        <v>8.9184060721062615</v>
      </c>
      <c r="G5" s="80">
        <v>113</v>
      </c>
      <c r="H5" s="83">
        <f t="shared" ref="H5:H19" si="0">+G5/G$19*100</f>
        <v>27.901234567901234</v>
      </c>
    </row>
    <row r="6" spans="2:8" x14ac:dyDescent="0.25">
      <c r="B6" s="79" t="s">
        <v>159</v>
      </c>
      <c r="C6" s="81">
        <v>29</v>
      </c>
      <c r="D6" s="83">
        <f t="shared" ref="D6:E19" si="1">+C6/C$19*100</f>
        <v>3.1115879828326181</v>
      </c>
      <c r="E6" s="80">
        <v>12</v>
      </c>
      <c r="F6" s="83">
        <f t="shared" ref="F6:F19" si="2">+E6/E$19*100</f>
        <v>2.2770398481973433</v>
      </c>
      <c r="G6" s="80">
        <v>17</v>
      </c>
      <c r="H6" s="83">
        <f t="shared" si="0"/>
        <v>4.1975308641975309</v>
      </c>
    </row>
    <row r="7" spans="2:8" x14ac:dyDescent="0.25">
      <c r="B7" s="79" t="s">
        <v>160</v>
      </c>
      <c r="C7" s="81">
        <v>94</v>
      </c>
      <c r="D7" s="83">
        <f t="shared" si="1"/>
        <v>10.085836909871244</v>
      </c>
      <c r="E7" s="80">
        <v>57</v>
      </c>
      <c r="F7" s="83">
        <f t="shared" si="2"/>
        <v>10.815939278937382</v>
      </c>
      <c r="G7" s="80">
        <v>37</v>
      </c>
      <c r="H7" s="83">
        <f t="shared" si="0"/>
        <v>9.1358024691358022</v>
      </c>
    </row>
    <row r="8" spans="2:8" x14ac:dyDescent="0.25">
      <c r="B8" s="79" t="s">
        <v>161</v>
      </c>
      <c r="C8" s="81">
        <v>14</v>
      </c>
      <c r="D8" s="83">
        <f t="shared" si="1"/>
        <v>1.502145922746781</v>
      </c>
      <c r="E8" s="80">
        <v>4</v>
      </c>
      <c r="F8" s="83">
        <f t="shared" si="2"/>
        <v>0.75901328273244784</v>
      </c>
      <c r="G8" s="80">
        <v>10</v>
      </c>
      <c r="H8" s="83">
        <f t="shared" si="0"/>
        <v>2.4691358024691357</v>
      </c>
    </row>
    <row r="9" spans="2:8" x14ac:dyDescent="0.25">
      <c r="B9" s="79" t="s">
        <v>162</v>
      </c>
      <c r="C9" s="81">
        <v>17</v>
      </c>
      <c r="D9" s="83">
        <f t="shared" si="1"/>
        <v>1.8240343347639485</v>
      </c>
      <c r="E9" s="80">
        <v>8</v>
      </c>
      <c r="F9" s="83">
        <f t="shared" si="2"/>
        <v>1.5180265654648957</v>
      </c>
      <c r="G9" s="80">
        <v>9</v>
      </c>
      <c r="H9" s="83">
        <f t="shared" si="0"/>
        <v>2.2222222222222223</v>
      </c>
    </row>
    <row r="10" spans="2:8" x14ac:dyDescent="0.25">
      <c r="B10" s="79" t="s">
        <v>163</v>
      </c>
      <c r="C10" s="81">
        <v>0</v>
      </c>
      <c r="D10" s="83">
        <f t="shared" si="1"/>
        <v>0</v>
      </c>
      <c r="E10" s="83">
        <f t="shared" si="1"/>
        <v>0</v>
      </c>
      <c r="F10" s="83">
        <f t="shared" si="2"/>
        <v>0</v>
      </c>
      <c r="G10" s="82">
        <v>0</v>
      </c>
      <c r="H10" s="83">
        <f t="shared" si="0"/>
        <v>0</v>
      </c>
    </row>
    <row r="11" spans="2:8" x14ac:dyDescent="0.25">
      <c r="B11" s="84" t="s">
        <v>174</v>
      </c>
      <c r="C11" s="85">
        <v>314</v>
      </c>
      <c r="D11" s="195">
        <f t="shared" si="1"/>
        <v>33.690987124463518</v>
      </c>
      <c r="E11" s="87">
        <f>SUM(E5:E10)</f>
        <v>128</v>
      </c>
      <c r="F11" s="86">
        <f t="shared" si="2"/>
        <v>24.288425047438331</v>
      </c>
      <c r="G11" s="88">
        <f>SUM(G5:G10)</f>
        <v>186</v>
      </c>
      <c r="H11" s="86">
        <f t="shared" si="0"/>
        <v>45.925925925925924</v>
      </c>
    </row>
    <row r="12" spans="2:8" x14ac:dyDescent="0.25">
      <c r="B12" s="79" t="s">
        <v>164</v>
      </c>
      <c r="C12" s="81">
        <v>394</v>
      </c>
      <c r="D12" s="83">
        <f t="shared" si="1"/>
        <v>42.274678111587981</v>
      </c>
      <c r="E12" s="80">
        <v>225</v>
      </c>
      <c r="F12" s="83">
        <f t="shared" si="2"/>
        <v>42.69449715370019</v>
      </c>
      <c r="G12" s="80">
        <v>169</v>
      </c>
      <c r="H12" s="83">
        <f t="shared" si="0"/>
        <v>41.728395061728399</v>
      </c>
    </row>
    <row r="13" spans="2:8" x14ac:dyDescent="0.25">
      <c r="B13" s="79" t="s">
        <v>165</v>
      </c>
      <c r="C13" s="81">
        <v>199</v>
      </c>
      <c r="D13" s="83">
        <f t="shared" si="1"/>
        <v>21.351931330472105</v>
      </c>
      <c r="E13" s="80">
        <v>150</v>
      </c>
      <c r="F13" s="83">
        <f t="shared" si="2"/>
        <v>28.462998102466791</v>
      </c>
      <c r="G13" s="80">
        <v>49</v>
      </c>
      <c r="H13" s="83">
        <f t="shared" si="0"/>
        <v>12.098765432098766</v>
      </c>
    </row>
    <row r="14" spans="2:8" x14ac:dyDescent="0.25">
      <c r="B14" s="79" t="s">
        <v>166</v>
      </c>
      <c r="C14" s="81">
        <v>8</v>
      </c>
      <c r="D14" s="83">
        <f t="shared" si="1"/>
        <v>0.85836909871244638</v>
      </c>
      <c r="E14" s="80">
        <v>8</v>
      </c>
      <c r="F14" s="83">
        <f t="shared" si="2"/>
        <v>1.5180265654648957</v>
      </c>
      <c r="G14" s="80"/>
      <c r="H14" s="83">
        <f t="shared" si="0"/>
        <v>0</v>
      </c>
    </row>
    <row r="15" spans="2:8" x14ac:dyDescent="0.25">
      <c r="B15" s="79" t="s">
        <v>167</v>
      </c>
      <c r="C15" s="81">
        <v>8</v>
      </c>
      <c r="D15" s="83">
        <f t="shared" si="1"/>
        <v>0.85836909871244638</v>
      </c>
      <c r="E15" s="80">
        <v>8</v>
      </c>
      <c r="F15" s="83">
        <f t="shared" si="2"/>
        <v>1.5180265654648957</v>
      </c>
      <c r="G15" s="80"/>
      <c r="H15" s="83">
        <f t="shared" si="0"/>
        <v>0</v>
      </c>
    </row>
    <row r="16" spans="2:8" x14ac:dyDescent="0.25">
      <c r="B16" s="79" t="s">
        <v>168</v>
      </c>
      <c r="C16" s="81">
        <v>8</v>
      </c>
      <c r="D16" s="83">
        <f t="shared" si="1"/>
        <v>0.85836909871244638</v>
      </c>
      <c r="E16" s="80">
        <v>7</v>
      </c>
      <c r="F16" s="83">
        <f t="shared" si="2"/>
        <v>1.3282732447817838</v>
      </c>
      <c r="G16" s="82">
        <v>1</v>
      </c>
      <c r="H16" s="83">
        <f t="shared" si="0"/>
        <v>0.24691358024691357</v>
      </c>
    </row>
    <row r="17" spans="1:14" x14ac:dyDescent="0.25">
      <c r="B17" s="79" t="s">
        <v>169</v>
      </c>
      <c r="C17" s="81">
        <f t="shared" ref="C17" si="3">+E17+G17</f>
        <v>1</v>
      </c>
      <c r="D17" s="83">
        <f t="shared" si="1"/>
        <v>0.1072961373390558</v>
      </c>
      <c r="E17" s="80">
        <v>1</v>
      </c>
      <c r="F17" s="83">
        <f t="shared" si="2"/>
        <v>0.18975332068311196</v>
      </c>
      <c r="G17" s="82">
        <v>0</v>
      </c>
      <c r="H17" s="83">
        <f t="shared" si="0"/>
        <v>0</v>
      </c>
    </row>
    <row r="18" spans="1:14" x14ac:dyDescent="0.25">
      <c r="B18" s="84" t="s">
        <v>175</v>
      </c>
      <c r="C18" s="85">
        <v>618</v>
      </c>
      <c r="D18" s="195">
        <f t="shared" si="1"/>
        <v>66.309012875536482</v>
      </c>
      <c r="E18" s="87">
        <f>SUM(E12:E17)</f>
        <v>399</v>
      </c>
      <c r="F18" s="86">
        <f t="shared" si="2"/>
        <v>75.711574952561662</v>
      </c>
      <c r="G18" s="88">
        <f>SUM(G12:G17)</f>
        <v>219</v>
      </c>
      <c r="H18" s="86">
        <f t="shared" si="0"/>
        <v>54.074074074074076</v>
      </c>
    </row>
    <row r="19" spans="1:14" x14ac:dyDescent="0.25">
      <c r="B19" s="78" t="s">
        <v>15</v>
      </c>
      <c r="C19" s="89">
        <v>932</v>
      </c>
      <c r="D19" s="194">
        <f t="shared" si="1"/>
        <v>100</v>
      </c>
      <c r="E19" s="91">
        <f>+E11+E18</f>
        <v>527</v>
      </c>
      <c r="F19" s="90">
        <f t="shared" si="2"/>
        <v>100</v>
      </c>
      <c r="G19" s="91">
        <f>+G11+G18</f>
        <v>405</v>
      </c>
      <c r="H19" s="90">
        <f t="shared" si="0"/>
        <v>100</v>
      </c>
    </row>
    <row r="23" spans="1:14" x14ac:dyDescent="0.25">
      <c r="C23" s="123"/>
      <c r="D23" s="123"/>
      <c r="E23" s="123"/>
      <c r="F23" s="123"/>
      <c r="G23" s="123"/>
      <c r="H23" s="123"/>
      <c r="I23" s="123"/>
      <c r="J23" s="123"/>
      <c r="K23" s="123"/>
    </row>
    <row r="24" spans="1:14" ht="15" x14ac:dyDescent="0.25">
      <c r="C24" s="197"/>
      <c r="D24" s="197"/>
      <c r="E24" s="197"/>
      <c r="F24" s="197"/>
      <c r="G24" s="197"/>
      <c r="H24" s="197"/>
      <c r="I24" s="197"/>
      <c r="J24" s="197"/>
      <c r="K24" s="197"/>
    </row>
    <row r="25" spans="1:14" ht="15" x14ac:dyDescent="0.25">
      <c r="A25" s="123"/>
      <c r="B25" s="123"/>
      <c r="C25" s="197"/>
      <c r="D25" s="197"/>
      <c r="E25" s="197"/>
      <c r="F25" s="197"/>
      <c r="G25" s="197"/>
      <c r="H25" s="197"/>
      <c r="I25" s="197"/>
      <c r="J25" s="197"/>
      <c r="K25" s="197"/>
      <c r="L25" s="123"/>
      <c r="M25" s="123"/>
      <c r="N25" s="123"/>
    </row>
    <row r="26" spans="1:14" ht="15" x14ac:dyDescent="0.25">
      <c r="A26" s="123"/>
      <c r="B26" s="123"/>
      <c r="C26" s="197"/>
      <c r="D26" s="197"/>
      <c r="E26" s="197"/>
      <c r="F26" s="197"/>
      <c r="G26" s="197"/>
      <c r="H26" s="197"/>
      <c r="I26" s="197"/>
      <c r="J26" s="197"/>
      <c r="K26" s="197"/>
      <c r="L26" s="123"/>
      <c r="M26" s="123"/>
      <c r="N26" s="123"/>
    </row>
    <row r="27" spans="1:14" ht="15" x14ac:dyDescent="0.25">
      <c r="A27" s="123"/>
      <c r="B27" s="123"/>
      <c r="C27" s="197"/>
      <c r="D27" s="197"/>
      <c r="E27" s="197"/>
      <c r="F27" s="197"/>
      <c r="G27" s="197"/>
      <c r="H27" s="197"/>
      <c r="I27" s="197"/>
      <c r="J27" s="197"/>
      <c r="K27" s="197"/>
      <c r="L27" s="198"/>
      <c r="M27" s="123"/>
      <c r="N27" s="123"/>
    </row>
    <row r="28" spans="1:14" ht="15" x14ac:dyDescent="0.25">
      <c r="A28" s="123"/>
      <c r="B28" s="123"/>
      <c r="C28" s="197"/>
      <c r="D28" s="197"/>
      <c r="E28" s="197"/>
      <c r="F28" s="197"/>
      <c r="G28" s="197"/>
      <c r="H28" s="197"/>
      <c r="I28" s="197"/>
      <c r="J28" s="197"/>
      <c r="K28" s="197"/>
      <c r="L28" s="198"/>
      <c r="M28" s="123"/>
      <c r="N28" s="123"/>
    </row>
    <row r="29" spans="1:14" ht="15" x14ac:dyDescent="0.25">
      <c r="A29" s="123"/>
      <c r="B29" s="123"/>
      <c r="C29" s="197"/>
      <c r="D29" s="197"/>
      <c r="E29" s="197"/>
      <c r="F29" s="197"/>
      <c r="G29" s="197"/>
      <c r="H29" s="197"/>
      <c r="I29" s="197"/>
      <c r="J29" s="197"/>
      <c r="K29" s="197"/>
      <c r="L29" s="198"/>
      <c r="M29" s="123"/>
      <c r="N29" s="123"/>
    </row>
    <row r="30" spans="1:14" ht="15" x14ac:dyDescent="0.25">
      <c r="A30" s="123"/>
      <c r="B30" s="123"/>
      <c r="C30" s="197"/>
      <c r="D30" s="197"/>
      <c r="E30" s="197"/>
      <c r="F30" s="197"/>
      <c r="G30" s="198"/>
      <c r="H30" s="198"/>
      <c r="I30" s="198"/>
      <c r="J30" s="196"/>
      <c r="K30" s="196"/>
      <c r="L30" s="198"/>
      <c r="M30" s="123"/>
      <c r="N30" s="123"/>
    </row>
    <row r="31" spans="1:14" ht="15" x14ac:dyDescent="0.25">
      <c r="A31" s="123"/>
      <c r="B31" s="123"/>
      <c r="C31" s="197"/>
      <c r="D31" s="197"/>
      <c r="E31" s="197"/>
      <c r="F31" s="197"/>
      <c r="G31" s="198"/>
      <c r="H31" s="198"/>
      <c r="I31" s="198"/>
      <c r="J31" s="196"/>
      <c r="K31" s="196"/>
      <c r="L31" s="198"/>
      <c r="M31" s="123"/>
      <c r="N31" s="123"/>
    </row>
    <row r="32" spans="1:14" ht="15" x14ac:dyDescent="0.25">
      <c r="A32" s="123"/>
      <c r="B32" s="123"/>
      <c r="C32" s="197"/>
      <c r="D32" s="197"/>
      <c r="E32" s="197"/>
      <c r="F32" s="197"/>
      <c r="G32" s="198"/>
      <c r="H32" s="198"/>
      <c r="I32" s="198"/>
      <c r="J32" s="196"/>
      <c r="K32" s="196"/>
      <c r="L32" s="198"/>
      <c r="M32" s="123"/>
      <c r="N32" s="123"/>
    </row>
    <row r="33" spans="1:14" ht="15" x14ac:dyDescent="0.25">
      <c r="A33" s="123"/>
      <c r="B33" s="123"/>
      <c r="C33" s="197"/>
      <c r="D33" s="197"/>
      <c r="E33" s="197"/>
      <c r="F33" s="197"/>
      <c r="G33" s="198"/>
      <c r="H33" s="198"/>
      <c r="I33" s="198"/>
      <c r="J33" s="196"/>
      <c r="K33" s="196"/>
      <c r="L33" s="198"/>
      <c r="M33" s="123"/>
      <c r="N33" s="123"/>
    </row>
    <row r="34" spans="1:14" ht="15" x14ac:dyDescent="0.25">
      <c r="A34" s="123"/>
      <c r="B34" s="123"/>
      <c r="C34" s="197"/>
      <c r="D34" s="197"/>
      <c r="E34" s="197"/>
      <c r="F34" s="197"/>
      <c r="G34" s="198"/>
      <c r="H34" s="198"/>
      <c r="I34" s="198"/>
      <c r="J34" s="196"/>
      <c r="K34" s="196"/>
      <c r="L34" s="198"/>
      <c r="M34" s="123"/>
      <c r="N34" s="123"/>
    </row>
    <row r="35" spans="1:14" ht="15" x14ac:dyDescent="0.25">
      <c r="A35" s="123"/>
      <c r="B35" s="123"/>
      <c r="C35" s="197"/>
      <c r="D35" s="197"/>
      <c r="E35" s="197"/>
      <c r="F35" s="197"/>
      <c r="G35" s="198"/>
      <c r="H35" s="198"/>
      <c r="I35" s="198"/>
      <c r="J35" s="196"/>
      <c r="K35" s="196"/>
      <c r="L35" s="123"/>
      <c r="M35" s="123"/>
      <c r="N35" s="123"/>
    </row>
    <row r="36" spans="1:14" ht="15" x14ac:dyDescent="0.25">
      <c r="A36" s="123"/>
      <c r="B36" s="123"/>
      <c r="C36" s="197"/>
      <c r="D36" s="197"/>
      <c r="E36" s="197"/>
      <c r="F36" s="197"/>
      <c r="G36" s="198"/>
      <c r="H36" s="198"/>
      <c r="I36" s="198"/>
      <c r="J36" s="196"/>
      <c r="K36" s="196"/>
      <c r="L36" s="123"/>
      <c r="M36" s="123"/>
      <c r="N36" s="123"/>
    </row>
    <row r="37" spans="1:14" ht="15" x14ac:dyDescent="0.25">
      <c r="A37" s="123"/>
      <c r="B37" s="123"/>
      <c r="C37" s="197"/>
      <c r="D37" s="197"/>
      <c r="E37" s="197"/>
      <c r="F37" s="197"/>
      <c r="G37" s="198"/>
      <c r="H37" s="198"/>
      <c r="I37" s="198"/>
      <c r="J37" s="196"/>
      <c r="K37" s="196"/>
      <c r="L37" s="123"/>
      <c r="M37" s="123"/>
      <c r="N37" s="123"/>
    </row>
    <row r="38" spans="1:14" ht="15" x14ac:dyDescent="0.25">
      <c r="A38" s="123"/>
      <c r="B38" s="123"/>
      <c r="C38" s="197"/>
      <c r="D38" s="197"/>
      <c r="E38" s="197"/>
      <c r="F38" s="197"/>
      <c r="G38" s="198"/>
      <c r="H38" s="198"/>
      <c r="I38" s="198"/>
      <c r="J38" s="196"/>
      <c r="K38" s="196"/>
      <c r="L38" s="123"/>
      <c r="M38" s="123"/>
      <c r="N38" s="123"/>
    </row>
    <row r="39" spans="1:14" ht="15" x14ac:dyDescent="0.25">
      <c r="A39" s="123"/>
      <c r="B39" s="123"/>
      <c r="C39" s="197"/>
      <c r="D39" s="197"/>
      <c r="E39" s="197"/>
      <c r="F39" s="197"/>
      <c r="G39" s="198"/>
      <c r="H39" s="198"/>
      <c r="I39" s="198"/>
      <c r="J39" s="123"/>
      <c r="K39" s="123"/>
      <c r="L39" s="123"/>
      <c r="M39" s="123"/>
      <c r="N39" s="123"/>
    </row>
    <row r="40" spans="1:14" ht="15" x14ac:dyDescent="0.25">
      <c r="A40" s="123"/>
      <c r="B40" s="123"/>
      <c r="C40" s="197"/>
      <c r="D40" s="197"/>
      <c r="E40" s="197"/>
      <c r="F40" s="197"/>
      <c r="G40" s="198"/>
      <c r="H40" s="198"/>
      <c r="I40" s="198"/>
      <c r="J40" s="123"/>
      <c r="K40" s="123"/>
      <c r="L40" s="123"/>
      <c r="M40" s="123"/>
      <c r="N40" s="123"/>
    </row>
    <row r="41" spans="1:14" ht="15" x14ac:dyDescent="0.25">
      <c r="A41" s="123"/>
      <c r="B41" s="123"/>
      <c r="C41" s="197"/>
      <c r="D41" s="197"/>
      <c r="E41" s="197"/>
      <c r="F41" s="197"/>
      <c r="G41" s="198"/>
      <c r="H41" s="198"/>
      <c r="I41" s="198"/>
      <c r="J41" s="123"/>
      <c r="K41" s="123"/>
      <c r="L41" s="123"/>
      <c r="M41" s="123"/>
      <c r="N41" s="123"/>
    </row>
    <row r="42" spans="1:14" ht="15" x14ac:dyDescent="0.25">
      <c r="A42" s="123"/>
      <c r="B42" s="123"/>
      <c r="C42" s="197"/>
      <c r="D42" s="197"/>
      <c r="E42" s="197"/>
      <c r="F42" s="197"/>
      <c r="G42" s="198"/>
      <c r="H42" s="198"/>
      <c r="I42" s="198"/>
      <c r="J42" s="123"/>
      <c r="K42" s="123"/>
      <c r="L42" s="123"/>
      <c r="M42" s="123"/>
      <c r="N42" s="123"/>
    </row>
    <row r="43" spans="1:14" ht="15" x14ac:dyDescent="0.25">
      <c r="A43" s="123"/>
      <c r="B43" s="123"/>
      <c r="C43" s="197"/>
      <c r="D43" s="197"/>
      <c r="E43" s="197"/>
      <c r="F43" s="197"/>
      <c r="G43" s="198"/>
      <c r="H43" s="198"/>
      <c r="I43" s="198"/>
      <c r="J43" s="123"/>
      <c r="K43" s="123"/>
      <c r="L43" s="123"/>
      <c r="M43" s="123"/>
      <c r="N43" s="123"/>
    </row>
    <row r="44" spans="1:14" ht="15" x14ac:dyDescent="0.25">
      <c r="A44" s="123"/>
      <c r="B44" s="123"/>
      <c r="C44" s="197"/>
      <c r="D44" s="197"/>
      <c r="E44" s="197"/>
      <c r="F44" s="197"/>
      <c r="G44" s="198"/>
      <c r="H44" s="198"/>
      <c r="I44" s="198"/>
      <c r="J44" s="123"/>
      <c r="K44" s="123"/>
      <c r="L44" s="123"/>
      <c r="M44" s="123"/>
      <c r="N44" s="123"/>
    </row>
    <row r="45" spans="1:14" ht="15" x14ac:dyDescent="0.25">
      <c r="A45" s="123"/>
      <c r="B45" s="123"/>
      <c r="C45" s="197"/>
      <c r="D45" s="197"/>
      <c r="E45" s="197"/>
      <c r="F45" s="197"/>
      <c r="G45" s="198"/>
      <c r="H45" s="198"/>
      <c r="I45" s="198"/>
      <c r="J45" s="123"/>
      <c r="K45" s="123"/>
      <c r="L45" s="123"/>
      <c r="M45" s="123"/>
      <c r="N45" s="123"/>
    </row>
    <row r="46" spans="1:14" ht="15" x14ac:dyDescent="0.25">
      <c r="A46" s="123"/>
      <c r="B46" s="123"/>
      <c r="C46" s="197"/>
      <c r="D46" s="197"/>
      <c r="E46" s="197"/>
      <c r="F46" s="197"/>
      <c r="G46" s="198"/>
      <c r="H46" s="198"/>
      <c r="I46" s="198"/>
      <c r="J46" s="123"/>
      <c r="K46" s="123"/>
      <c r="L46" s="123"/>
      <c r="M46" s="123"/>
      <c r="N46" s="123"/>
    </row>
  </sheetData>
  <mergeCells count="4">
    <mergeCell ref="E3:F3"/>
    <mergeCell ref="G3:H3"/>
    <mergeCell ref="C3:D3"/>
    <mergeCell ref="B3:B4"/>
  </mergeCells>
  <pageMargins left="0.7" right="0.7" top="0.75" bottom="0.75" header="0.3" footer="0.3"/>
  <pageSetup paperSize="9" orientation="portrait" r:id="rId1"/>
  <ignoredErrors>
    <ignoredError sqref="E11:G11 E18:G19 F12 F13 F14 F15 F16 F17:G1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2"/>
  <sheetViews>
    <sheetView workbookViewId="0">
      <selection activeCell="J15" sqref="J15"/>
    </sheetView>
  </sheetViews>
  <sheetFormatPr defaultRowHeight="15" x14ac:dyDescent="0.25"/>
  <cols>
    <col min="2" max="5" width="10.7109375" customWidth="1"/>
    <col min="6" max="6" width="10.7109375" hidden="1" customWidth="1"/>
    <col min="7" max="7" width="16.28515625" customWidth="1"/>
    <col min="8" max="8" width="14.140625" customWidth="1"/>
  </cols>
  <sheetData>
    <row r="2" spans="2:9" ht="35.25" customHeight="1" thickBot="1" x14ac:dyDescent="0.3">
      <c r="B2" s="378" t="s">
        <v>265</v>
      </c>
      <c r="C2" s="378"/>
      <c r="D2" s="378"/>
      <c r="E2" s="378"/>
      <c r="F2" s="378"/>
      <c r="G2" s="378"/>
      <c r="H2" s="378"/>
    </row>
    <row r="3" spans="2:9" ht="15" customHeight="1" x14ac:dyDescent="0.25">
      <c r="B3" s="152" t="s">
        <v>193</v>
      </c>
      <c r="C3" s="150" t="s">
        <v>19</v>
      </c>
      <c r="D3" s="150" t="s">
        <v>41</v>
      </c>
      <c r="E3" s="150" t="s">
        <v>42</v>
      </c>
      <c r="F3" s="150"/>
      <c r="G3" s="164" t="s">
        <v>194</v>
      </c>
      <c r="H3" s="150" t="s">
        <v>195</v>
      </c>
      <c r="I3" s="94"/>
    </row>
    <row r="4" spans="2:9" ht="15.75" thickBot="1" x14ac:dyDescent="0.3">
      <c r="B4" s="153"/>
      <c r="C4" s="151"/>
      <c r="D4" s="151"/>
      <c r="E4" s="151"/>
      <c r="F4" s="151"/>
      <c r="G4" s="151"/>
      <c r="H4" s="151"/>
      <c r="I4" s="94"/>
    </row>
    <row r="5" spans="2:9" ht="15.75" thickBot="1" x14ac:dyDescent="0.3">
      <c r="B5" s="95" t="s">
        <v>132</v>
      </c>
      <c r="C5" s="96">
        <v>87</v>
      </c>
      <c r="D5" s="96">
        <v>5</v>
      </c>
      <c r="E5" s="191">
        <v>140</v>
      </c>
      <c r="F5" s="191">
        <f t="shared" ref="F5:F17" si="0">SUM(D5:E5)</f>
        <v>145</v>
      </c>
      <c r="G5" s="97">
        <f>+D5/C5*100</f>
        <v>5.7471264367816088</v>
      </c>
      <c r="H5" s="427">
        <v>3.6</v>
      </c>
      <c r="I5" s="94"/>
    </row>
    <row r="6" spans="2:9" ht="15.75" thickBot="1" x14ac:dyDescent="0.3">
      <c r="B6" s="112" t="s">
        <v>133</v>
      </c>
      <c r="C6" s="113">
        <v>61</v>
      </c>
      <c r="D6" s="113">
        <v>3</v>
      </c>
      <c r="E6" s="192">
        <v>107</v>
      </c>
      <c r="F6" s="192">
        <f t="shared" si="0"/>
        <v>110</v>
      </c>
      <c r="G6" s="114">
        <f>3/C6*100</f>
        <v>4.918032786885246</v>
      </c>
      <c r="H6" s="428">
        <v>2.7</v>
      </c>
      <c r="I6" s="94"/>
    </row>
    <row r="7" spans="2:9" ht="15.75" thickBot="1" x14ac:dyDescent="0.3">
      <c r="B7" s="95" t="s">
        <v>134</v>
      </c>
      <c r="C7" s="96">
        <v>61</v>
      </c>
      <c r="D7" s="96">
        <v>1</v>
      </c>
      <c r="E7" s="191">
        <v>109</v>
      </c>
      <c r="F7" s="191">
        <f t="shared" si="0"/>
        <v>110</v>
      </c>
      <c r="G7" s="97">
        <f>0.0163934426229508*100</f>
        <v>1.63934426229508</v>
      </c>
      <c r="H7" s="428">
        <v>0.9</v>
      </c>
      <c r="I7" s="94"/>
    </row>
    <row r="8" spans="2:9" ht="15.75" thickBot="1" x14ac:dyDescent="0.3">
      <c r="B8" s="112" t="s">
        <v>135</v>
      </c>
      <c r="C8" s="113">
        <v>71</v>
      </c>
      <c r="D8" s="113">
        <v>5</v>
      </c>
      <c r="E8" s="192">
        <v>114</v>
      </c>
      <c r="F8" s="192">
        <f t="shared" si="0"/>
        <v>119</v>
      </c>
      <c r="G8" s="114">
        <f>+D8/71*100</f>
        <v>7.042253521126761</v>
      </c>
      <c r="H8" s="428">
        <v>4.4000000000000004</v>
      </c>
      <c r="I8" s="94"/>
    </row>
    <row r="9" spans="2:9" ht="15.75" thickBot="1" x14ac:dyDescent="0.3">
      <c r="B9" s="95" t="s">
        <v>136</v>
      </c>
      <c r="C9" s="96">
        <v>93</v>
      </c>
      <c r="D9" s="96">
        <v>6</v>
      </c>
      <c r="E9" s="191">
        <v>145</v>
      </c>
      <c r="F9" s="191">
        <f t="shared" si="0"/>
        <v>151</v>
      </c>
      <c r="G9" s="97">
        <f>0.0645161290322581*100</f>
        <v>6.4516129032258105</v>
      </c>
      <c r="H9" s="429">
        <v>4</v>
      </c>
      <c r="I9" s="94"/>
    </row>
    <row r="10" spans="2:9" ht="15.75" thickBot="1" x14ac:dyDescent="0.3">
      <c r="B10" s="112" t="s">
        <v>137</v>
      </c>
      <c r="C10" s="113">
        <v>95</v>
      </c>
      <c r="D10" s="113">
        <v>1</v>
      </c>
      <c r="E10" s="192">
        <v>176</v>
      </c>
      <c r="F10" s="192">
        <f t="shared" si="0"/>
        <v>177</v>
      </c>
      <c r="G10" s="114">
        <f>0.0105263157894737*100</f>
        <v>1.0526315789473699</v>
      </c>
      <c r="H10" s="428">
        <v>0.6</v>
      </c>
      <c r="I10" s="94"/>
    </row>
    <row r="11" spans="2:9" ht="15.75" thickBot="1" x14ac:dyDescent="0.3">
      <c r="B11" s="95" t="s">
        <v>138</v>
      </c>
      <c r="C11" s="96">
        <v>89</v>
      </c>
      <c r="D11" s="96">
        <v>4</v>
      </c>
      <c r="E11" s="191">
        <v>158</v>
      </c>
      <c r="F11" s="191">
        <f t="shared" si="0"/>
        <v>162</v>
      </c>
      <c r="G11" s="97">
        <f>0.0449438202247191*100</f>
        <v>4.4943820224719104</v>
      </c>
      <c r="H11" s="428">
        <v>2.5</v>
      </c>
      <c r="I11" s="94"/>
    </row>
    <row r="12" spans="2:9" ht="15.75" thickBot="1" x14ac:dyDescent="0.3">
      <c r="B12" s="112" t="s">
        <v>139</v>
      </c>
      <c r="C12" s="113">
        <v>84</v>
      </c>
      <c r="D12" s="113">
        <v>7</v>
      </c>
      <c r="E12" s="192">
        <v>159</v>
      </c>
      <c r="F12" s="192">
        <f t="shared" si="0"/>
        <v>166</v>
      </c>
      <c r="G12" s="114">
        <f>0.0833333333333333*100</f>
        <v>8.3333333333333304</v>
      </c>
      <c r="H12" s="428">
        <v>4.2</v>
      </c>
      <c r="I12" s="94"/>
    </row>
    <row r="13" spans="2:9" ht="15.75" thickBot="1" x14ac:dyDescent="0.3">
      <c r="B13" s="95" t="s">
        <v>140</v>
      </c>
      <c r="C13" s="96">
        <v>65</v>
      </c>
      <c r="D13" s="96">
        <v>7</v>
      </c>
      <c r="E13" s="191">
        <v>107</v>
      </c>
      <c r="F13" s="191">
        <f t="shared" si="0"/>
        <v>114</v>
      </c>
      <c r="G13" s="97">
        <f>0.107692307692308*100</f>
        <v>10.7692307692308</v>
      </c>
      <c r="H13" s="428">
        <v>6.1</v>
      </c>
      <c r="I13" s="94"/>
    </row>
    <row r="14" spans="2:9" ht="15.75" thickBot="1" x14ac:dyDescent="0.3">
      <c r="B14" s="112" t="s">
        <v>141</v>
      </c>
      <c r="C14" s="113">
        <v>78</v>
      </c>
      <c r="D14" s="113">
        <v>4</v>
      </c>
      <c r="E14" s="192">
        <v>128</v>
      </c>
      <c r="F14" s="192">
        <f t="shared" si="0"/>
        <v>132</v>
      </c>
      <c r="G14" s="114">
        <f>0.0512820512820513*100</f>
        <v>5.1282051282051304</v>
      </c>
      <c r="H14" s="429">
        <v>3</v>
      </c>
      <c r="I14" s="94"/>
    </row>
    <row r="15" spans="2:9" ht="15.75" thickBot="1" x14ac:dyDescent="0.3">
      <c r="B15" s="95" t="s">
        <v>142</v>
      </c>
      <c r="C15" s="96">
        <v>72</v>
      </c>
      <c r="D15" s="96">
        <v>4</v>
      </c>
      <c r="E15" s="191">
        <v>122</v>
      </c>
      <c r="F15" s="191">
        <f t="shared" si="0"/>
        <v>126</v>
      </c>
      <c r="G15" s="97">
        <f>0.0555555555555556*100</f>
        <v>5.5555555555555598</v>
      </c>
      <c r="H15" s="428">
        <v>3.3</v>
      </c>
      <c r="I15" s="94"/>
    </row>
    <row r="16" spans="2:9" ht="15.75" thickBot="1" x14ac:dyDescent="0.3">
      <c r="B16" s="112" t="s">
        <v>143</v>
      </c>
      <c r="C16" s="113">
        <v>76</v>
      </c>
      <c r="D16" s="113">
        <v>2</v>
      </c>
      <c r="E16" s="192">
        <v>139</v>
      </c>
      <c r="F16" s="192">
        <f t="shared" si="0"/>
        <v>141</v>
      </c>
      <c r="G16" s="114">
        <f>0.0263157894736842*100</f>
        <v>2.6315789473684199</v>
      </c>
      <c r="H16" s="428">
        <v>1.4</v>
      </c>
      <c r="I16" s="94"/>
    </row>
    <row r="17" spans="2:13" ht="15.75" thickBot="1" x14ac:dyDescent="0.3">
      <c r="B17" s="98" t="s">
        <v>0</v>
      </c>
      <c r="C17" s="99">
        <v>932</v>
      </c>
      <c r="D17" s="99">
        <v>49</v>
      </c>
      <c r="E17" s="39">
        <v>1064</v>
      </c>
      <c r="F17" s="39">
        <f t="shared" si="0"/>
        <v>1113</v>
      </c>
      <c r="G17" s="100">
        <f>0.0525751072961373*100</f>
        <v>5.2575107296137302</v>
      </c>
      <c r="H17" s="100">
        <v>3</v>
      </c>
      <c r="I17" s="94"/>
    </row>
    <row r="18" spans="2:13" x14ac:dyDescent="0.25">
      <c r="B18" s="360" t="s">
        <v>233</v>
      </c>
      <c r="C18" s="360"/>
      <c r="D18" s="360"/>
      <c r="E18" s="360"/>
      <c r="F18" s="360"/>
      <c r="G18" s="360"/>
      <c r="H18" s="360"/>
    </row>
    <row r="19" spans="2:13" x14ac:dyDescent="0.25">
      <c r="B19" s="138" t="s">
        <v>234</v>
      </c>
      <c r="C19" s="7"/>
      <c r="D19" s="7"/>
      <c r="E19" s="7"/>
      <c r="F19" s="7"/>
      <c r="G19" s="7"/>
      <c r="H19" s="7"/>
    </row>
    <row r="21" spans="2:13" ht="15.75" x14ac:dyDescent="0.25">
      <c r="B21" s="8"/>
      <c r="C21" s="8"/>
      <c r="D21" s="8"/>
      <c r="E21" s="8"/>
      <c r="F21" s="8"/>
      <c r="G21" s="8"/>
      <c r="H21" s="8"/>
      <c r="I21" s="146"/>
    </row>
    <row r="25" spans="2:13" x14ac:dyDescent="0.25">
      <c r="H25" s="169"/>
      <c r="I25" s="169"/>
      <c r="J25" s="169"/>
      <c r="K25" s="169"/>
      <c r="L25" s="169"/>
      <c r="M25" s="169"/>
    </row>
    <row r="32" spans="2:13" ht="15" customHeight="1" x14ac:dyDescent="0.25"/>
  </sheetData>
  <mergeCells count="2">
    <mergeCell ref="B2:H2"/>
    <mergeCell ref="B18:H18"/>
  </mergeCells>
  <pageMargins left="0.7" right="0.7" top="0.75" bottom="0.75" header="0.3" footer="0.3"/>
  <pageSetup paperSize="9" orientation="portrait" r:id="rId1"/>
  <ignoredErrors>
    <ignoredError sqref="F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4"/>
  <sheetViews>
    <sheetView topLeftCell="D31" workbookViewId="0">
      <selection activeCell="G37" sqref="G37"/>
    </sheetView>
  </sheetViews>
  <sheetFormatPr defaultRowHeight="13.5" x14ac:dyDescent="0.25"/>
  <cols>
    <col min="1" max="1" width="9.140625" style="58"/>
    <col min="2" max="2" width="12.7109375" style="58" customWidth="1"/>
    <col min="3" max="5" width="10.7109375" style="58" customWidth="1"/>
    <col min="6" max="7" width="14.7109375" style="58" customWidth="1"/>
    <col min="8" max="16384" width="9.140625" style="58"/>
  </cols>
  <sheetData>
    <row r="2" spans="2:11" s="147" customFormat="1" x14ac:dyDescent="0.25">
      <c r="B2" s="380" t="s">
        <v>267</v>
      </c>
      <c r="C2" s="380"/>
      <c r="D2" s="380"/>
      <c r="E2" s="380"/>
      <c r="F2" s="380"/>
      <c r="G2" s="380"/>
    </row>
    <row r="3" spans="2:11" ht="24" customHeight="1" x14ac:dyDescent="0.25">
      <c r="B3" s="116" t="s">
        <v>79</v>
      </c>
      <c r="C3" s="117" t="s">
        <v>19</v>
      </c>
      <c r="D3" s="117" t="s">
        <v>41</v>
      </c>
      <c r="E3" s="117" t="s">
        <v>42</v>
      </c>
      <c r="F3" s="117" t="s">
        <v>91</v>
      </c>
      <c r="G3" s="117" t="s">
        <v>92</v>
      </c>
      <c r="K3"/>
    </row>
    <row r="4" spans="2:11" ht="14.25" customHeight="1" thickBot="1" x14ac:dyDescent="0.3">
      <c r="B4" s="95" t="s">
        <v>61</v>
      </c>
      <c r="C4" s="96">
        <v>16</v>
      </c>
      <c r="D4" s="96">
        <v>2</v>
      </c>
      <c r="E4" s="191">
        <v>40</v>
      </c>
      <c r="F4" s="191">
        <f>2/C4*100</f>
        <v>12.5</v>
      </c>
      <c r="G4" s="97">
        <f>2.5*100</f>
        <v>250</v>
      </c>
    </row>
    <row r="5" spans="2:11" s="123" customFormat="1" ht="15" customHeight="1" thickBot="1" x14ac:dyDescent="0.3">
      <c r="B5" s="112" t="s">
        <v>69</v>
      </c>
      <c r="C5" s="113">
        <v>7</v>
      </c>
      <c r="D5" s="113">
        <v>0</v>
      </c>
      <c r="E5" s="192">
        <v>13</v>
      </c>
      <c r="F5" s="192">
        <v>0</v>
      </c>
      <c r="G5" s="114">
        <f>1.85714285714286*100</f>
        <v>185.71428571428601</v>
      </c>
    </row>
    <row r="6" spans="2:11" s="123" customFormat="1" ht="14.25" thickBot="1" x14ac:dyDescent="0.3">
      <c r="B6" s="95" t="s">
        <v>72</v>
      </c>
      <c r="C6" s="96">
        <v>12</v>
      </c>
      <c r="D6" s="96">
        <v>3</v>
      </c>
      <c r="E6" s="191">
        <v>16</v>
      </c>
      <c r="F6" s="191">
        <f>0.25*100</f>
        <v>25</v>
      </c>
      <c r="G6" s="97">
        <f>1.33333333333333*100</f>
        <v>133.333333333333</v>
      </c>
      <c r="K6" s="145"/>
    </row>
    <row r="7" spans="2:11" ht="15.75" customHeight="1" thickBot="1" x14ac:dyDescent="0.3">
      <c r="B7" s="112" t="s">
        <v>73</v>
      </c>
      <c r="C7" s="113">
        <v>8</v>
      </c>
      <c r="D7" s="113">
        <v>0</v>
      </c>
      <c r="E7" s="192">
        <v>10</v>
      </c>
      <c r="F7" s="192">
        <v>0</v>
      </c>
      <c r="G7" s="114">
        <f>1.25*100</f>
        <v>125</v>
      </c>
    </row>
    <row r="8" spans="2:11" ht="14.25" thickBot="1" x14ac:dyDescent="0.3">
      <c r="B8" s="95" t="s">
        <v>74</v>
      </c>
      <c r="C8" s="96">
        <v>4</v>
      </c>
      <c r="D8" s="96">
        <v>2</v>
      </c>
      <c r="E8" s="191">
        <v>13</v>
      </c>
      <c r="F8" s="191">
        <f>0.5*100</f>
        <v>50</v>
      </c>
      <c r="G8" s="97">
        <f>3.25*100</f>
        <v>325</v>
      </c>
    </row>
    <row r="9" spans="2:11" s="65" customFormat="1" ht="14.25" thickBot="1" x14ac:dyDescent="0.3">
      <c r="B9" s="112" t="s">
        <v>75</v>
      </c>
      <c r="C9" s="113">
        <v>15</v>
      </c>
      <c r="D9" s="113">
        <v>1</v>
      </c>
      <c r="E9" s="192">
        <v>27</v>
      </c>
      <c r="F9" s="192">
        <f>0.0666666666666667*100</f>
        <v>6.6666666666666696</v>
      </c>
      <c r="G9" s="114">
        <f>1.8*100</f>
        <v>180</v>
      </c>
    </row>
    <row r="10" spans="2:11" ht="14.25" thickBot="1" x14ac:dyDescent="0.3">
      <c r="B10" s="95" t="s">
        <v>76</v>
      </c>
      <c r="C10" s="96">
        <v>15</v>
      </c>
      <c r="D10" s="96">
        <v>0</v>
      </c>
      <c r="E10" s="191">
        <v>27</v>
      </c>
      <c r="F10" s="191">
        <v>0</v>
      </c>
      <c r="G10" s="97">
        <f>1.8*100</f>
        <v>180</v>
      </c>
    </row>
    <row r="11" spans="2:11" ht="14.25" thickBot="1" x14ac:dyDescent="0.3">
      <c r="B11" s="95" t="s">
        <v>77</v>
      </c>
      <c r="C11" s="96">
        <v>28</v>
      </c>
      <c r="D11" s="96">
        <v>1</v>
      </c>
      <c r="E11" s="191">
        <v>45</v>
      </c>
      <c r="F11" s="191">
        <f>0.0357142857142857*100</f>
        <v>3.5714285714285698</v>
      </c>
      <c r="G11" s="97">
        <f>1.60714285714286*100</f>
        <v>160.71428571428601</v>
      </c>
    </row>
    <row r="12" spans="2:11" ht="14.25" thickBot="1" x14ac:dyDescent="0.3">
      <c r="B12" s="112" t="s">
        <v>78</v>
      </c>
      <c r="C12" s="113">
        <v>65</v>
      </c>
      <c r="D12" s="113">
        <v>1</v>
      </c>
      <c r="E12" s="192">
        <v>111</v>
      </c>
      <c r="F12" s="192">
        <f>0.0153846153846154*100</f>
        <v>1.5384615384615399</v>
      </c>
      <c r="G12" s="114">
        <f t="shared" ref="G12:G28" si="0">+E12/C12*100</f>
        <v>170.76923076923077</v>
      </c>
    </row>
    <row r="13" spans="2:11" ht="14.25" thickBot="1" x14ac:dyDescent="0.3">
      <c r="B13" s="95" t="s">
        <v>10</v>
      </c>
      <c r="C13" s="96">
        <v>56</v>
      </c>
      <c r="D13" s="96">
        <v>3</v>
      </c>
      <c r="E13" s="191">
        <v>110</v>
      </c>
      <c r="F13" s="191">
        <f>0.0535714285714286*100</f>
        <v>5.3571428571428603</v>
      </c>
      <c r="G13" s="97">
        <f t="shared" si="0"/>
        <v>196.42857142857142</v>
      </c>
    </row>
    <row r="14" spans="2:11" ht="14.25" thickBot="1" x14ac:dyDescent="0.3">
      <c r="B14" s="112" t="s">
        <v>2</v>
      </c>
      <c r="C14" s="113">
        <v>51</v>
      </c>
      <c r="D14" s="113">
        <v>1</v>
      </c>
      <c r="E14" s="192">
        <v>81</v>
      </c>
      <c r="F14" s="192">
        <f>0.0196078431372549*100</f>
        <v>1.9607843137254901</v>
      </c>
      <c r="G14" s="114">
        <f t="shared" si="0"/>
        <v>158.8235294117647</v>
      </c>
    </row>
    <row r="15" spans="2:11" ht="14.25" thickBot="1" x14ac:dyDescent="0.3">
      <c r="B15" s="95" t="s">
        <v>12</v>
      </c>
      <c r="C15" s="96">
        <v>64</v>
      </c>
      <c r="D15" s="96">
        <v>4</v>
      </c>
      <c r="E15" s="191">
        <v>83</v>
      </c>
      <c r="F15" s="191">
        <f>0.0625*100</f>
        <v>6.25</v>
      </c>
      <c r="G15" s="97">
        <f t="shared" si="0"/>
        <v>129.6875</v>
      </c>
    </row>
    <row r="16" spans="2:11" ht="14.25" thickBot="1" x14ac:dyDescent="0.3">
      <c r="B16" s="112" t="s">
        <v>62</v>
      </c>
      <c r="C16" s="113">
        <v>73</v>
      </c>
      <c r="D16" s="113">
        <v>3</v>
      </c>
      <c r="E16" s="192">
        <v>129</v>
      </c>
      <c r="F16" s="192">
        <f>0.0410958904109589*100</f>
        <v>4.10958904109589</v>
      </c>
      <c r="G16" s="114">
        <f t="shared" si="0"/>
        <v>176.7123287671233</v>
      </c>
    </row>
    <row r="17" spans="2:7" ht="14.25" thickBot="1" x14ac:dyDescent="0.3">
      <c r="B17" s="95" t="s">
        <v>63</v>
      </c>
      <c r="C17" s="96">
        <v>74</v>
      </c>
      <c r="D17" s="96">
        <v>3</v>
      </c>
      <c r="E17" s="191">
        <v>134</v>
      </c>
      <c r="F17" s="191">
        <f>0.0405405405405405*100</f>
        <v>4.0540540540540499</v>
      </c>
      <c r="G17" s="97">
        <f t="shared" si="0"/>
        <v>181.08108108108107</v>
      </c>
    </row>
    <row r="18" spans="2:7" ht="14.25" thickBot="1" x14ac:dyDescent="0.3">
      <c r="B18" s="95" t="s">
        <v>64</v>
      </c>
      <c r="C18" s="96">
        <v>44</v>
      </c>
      <c r="D18" s="96">
        <v>2</v>
      </c>
      <c r="E18" s="191">
        <v>71</v>
      </c>
      <c r="F18" s="191">
        <f>0.0454545454545455*100</f>
        <v>4.5454545454545494</v>
      </c>
      <c r="G18" s="97">
        <f t="shared" si="0"/>
        <v>161.36363636363635</v>
      </c>
    </row>
    <row r="19" spans="2:7" ht="14.25" thickBot="1" x14ac:dyDescent="0.3">
      <c r="B19" s="112" t="s">
        <v>65</v>
      </c>
      <c r="C19" s="113">
        <v>35</v>
      </c>
      <c r="D19" s="113">
        <v>1</v>
      </c>
      <c r="E19" s="192">
        <v>65</v>
      </c>
      <c r="F19" s="192">
        <f>0.0285714285714286*100</f>
        <v>2.8571428571428599</v>
      </c>
      <c r="G19" s="114">
        <f t="shared" si="0"/>
        <v>185.71428571428572</v>
      </c>
    </row>
    <row r="20" spans="2:7" ht="14.25" thickBot="1" x14ac:dyDescent="0.3">
      <c r="B20" s="95" t="s">
        <v>66</v>
      </c>
      <c r="C20" s="96">
        <v>57</v>
      </c>
      <c r="D20" s="96">
        <v>1</v>
      </c>
      <c r="E20" s="191">
        <v>100</v>
      </c>
      <c r="F20" s="191">
        <f>0.0175438596491228*100</f>
        <v>1.7543859649122799</v>
      </c>
      <c r="G20" s="97">
        <f t="shared" si="0"/>
        <v>175.43859649122805</v>
      </c>
    </row>
    <row r="21" spans="2:7" ht="14.25" thickBot="1" x14ac:dyDescent="0.3">
      <c r="B21" s="112" t="s">
        <v>67</v>
      </c>
      <c r="C21" s="113">
        <v>53</v>
      </c>
      <c r="D21" s="113">
        <v>2</v>
      </c>
      <c r="E21" s="192">
        <v>96</v>
      </c>
      <c r="F21" s="192">
        <f>0.0377358490566038*100</f>
        <v>3.7735849056603801</v>
      </c>
      <c r="G21" s="114">
        <f t="shared" si="0"/>
        <v>181.13207547169813</v>
      </c>
    </row>
    <row r="22" spans="2:7" ht="14.25" thickBot="1" x14ac:dyDescent="0.3">
      <c r="B22" s="95" t="s">
        <v>68</v>
      </c>
      <c r="C22" s="96">
        <v>71</v>
      </c>
      <c r="D22" s="96">
        <v>6</v>
      </c>
      <c r="E22" s="191">
        <v>123</v>
      </c>
      <c r="F22" s="191">
        <f>0.0845070422535211*100</f>
        <v>8.4507042253521103</v>
      </c>
      <c r="G22" s="97">
        <f t="shared" si="0"/>
        <v>173.2394366197183</v>
      </c>
    </row>
    <row r="23" spans="2:7" ht="14.25" thickBot="1" x14ac:dyDescent="0.3">
      <c r="B23" s="112" t="s">
        <v>70</v>
      </c>
      <c r="C23" s="113">
        <v>62</v>
      </c>
      <c r="D23" s="113">
        <v>2</v>
      </c>
      <c r="E23" s="192">
        <v>99</v>
      </c>
      <c r="F23" s="192">
        <f>0.032258064516129*100</f>
        <v>3.2258064516128995</v>
      </c>
      <c r="G23" s="114">
        <f t="shared" si="0"/>
        <v>159.67741935483869</v>
      </c>
    </row>
    <row r="24" spans="2:7" ht="14.25" thickBot="1" x14ac:dyDescent="0.3">
      <c r="B24" s="95" t="s">
        <v>71</v>
      </c>
      <c r="C24" s="96">
        <v>45</v>
      </c>
      <c r="D24" s="96">
        <v>4</v>
      </c>
      <c r="E24" s="191">
        <v>80</v>
      </c>
      <c r="F24" s="191">
        <f>0.0888888888888889*100</f>
        <v>8.8888888888888911</v>
      </c>
      <c r="G24" s="97">
        <f t="shared" si="0"/>
        <v>177.77777777777777</v>
      </c>
    </row>
    <row r="25" spans="2:7" ht="14.25" thickBot="1" x14ac:dyDescent="0.3">
      <c r="B25" s="95" t="s">
        <v>43</v>
      </c>
      <c r="C25" s="96">
        <v>36</v>
      </c>
      <c r="D25" s="96">
        <v>3</v>
      </c>
      <c r="E25" s="191">
        <v>64</v>
      </c>
      <c r="F25" s="191">
        <f>0.0833333333333333*100</f>
        <v>8.3333333333333304</v>
      </c>
      <c r="G25" s="97">
        <f t="shared" si="0"/>
        <v>177.77777777777777</v>
      </c>
    </row>
    <row r="26" spans="2:7" ht="14.25" thickBot="1" x14ac:dyDescent="0.3">
      <c r="B26" s="112" t="s">
        <v>44</v>
      </c>
      <c r="C26" s="113">
        <v>23</v>
      </c>
      <c r="D26" s="113">
        <v>0</v>
      </c>
      <c r="E26" s="192">
        <v>34</v>
      </c>
      <c r="F26" s="192">
        <v>0</v>
      </c>
      <c r="G26" s="114">
        <f t="shared" si="0"/>
        <v>147.82608695652172</v>
      </c>
    </row>
    <row r="27" spans="2:7" ht="14.25" thickBot="1" x14ac:dyDescent="0.3">
      <c r="B27" s="95" t="s">
        <v>45</v>
      </c>
      <c r="C27" s="96">
        <v>16</v>
      </c>
      <c r="D27" s="96">
        <v>4</v>
      </c>
      <c r="E27" s="191">
        <v>31</v>
      </c>
      <c r="F27" s="191">
        <f>0.25*100</f>
        <v>25</v>
      </c>
      <c r="G27" s="97">
        <f t="shared" si="0"/>
        <v>193.75</v>
      </c>
    </row>
    <row r="28" spans="2:7" x14ac:dyDescent="0.25">
      <c r="B28" s="127" t="s">
        <v>15</v>
      </c>
      <c r="C28" s="128">
        <f>SUM(C4:C27)</f>
        <v>930</v>
      </c>
      <c r="D28" s="128">
        <f>SUM(D4:D27)</f>
        <v>49</v>
      </c>
      <c r="E28" s="128">
        <f>SUM(E4:E27)</f>
        <v>1602</v>
      </c>
      <c r="F28" s="129">
        <f>+D28/C28*100</f>
        <v>5.268817204301075</v>
      </c>
      <c r="G28" s="129">
        <f t="shared" si="0"/>
        <v>172.25806451612902</v>
      </c>
    </row>
    <row r="29" spans="2:7" x14ac:dyDescent="0.25">
      <c r="B29" s="379" t="s">
        <v>233</v>
      </c>
      <c r="C29" s="379"/>
      <c r="D29" s="379"/>
      <c r="E29" s="379"/>
      <c r="F29" s="379"/>
      <c r="G29" s="379"/>
    </row>
    <row r="30" spans="2:7" x14ac:dyDescent="0.25">
      <c r="B30" s="360" t="s">
        <v>245</v>
      </c>
      <c r="C30" s="360"/>
      <c r="D30" s="360"/>
      <c r="E30" s="360"/>
      <c r="F30" s="360"/>
      <c r="G30" s="360"/>
    </row>
    <row r="34" spans="2:16" x14ac:dyDescent="0.25">
      <c r="I34" s="123"/>
      <c r="J34" s="123"/>
      <c r="K34" s="123"/>
      <c r="L34" s="123"/>
      <c r="M34" s="123"/>
      <c r="N34" s="123"/>
      <c r="O34" s="123"/>
      <c r="P34" s="123"/>
    </row>
    <row r="35" spans="2:16" x14ac:dyDescent="0.25">
      <c r="B35" s="380" t="s">
        <v>267</v>
      </c>
      <c r="C35" s="380"/>
      <c r="D35" s="380"/>
      <c r="E35" s="380"/>
      <c r="F35" s="380"/>
      <c r="G35" s="380"/>
      <c r="I35" s="123"/>
      <c r="J35" s="123"/>
      <c r="K35" s="123"/>
      <c r="L35" s="123"/>
      <c r="M35" s="199"/>
      <c r="N35" s="123"/>
      <c r="O35" s="123"/>
      <c r="P35" s="123"/>
    </row>
    <row r="36" spans="2:16" ht="27" x14ac:dyDescent="0.25">
      <c r="B36" s="116" t="s">
        <v>79</v>
      </c>
      <c r="C36" s="117" t="s">
        <v>19</v>
      </c>
      <c r="D36" s="117" t="s">
        <v>41</v>
      </c>
      <c r="E36" s="117" t="s">
        <v>42</v>
      </c>
      <c r="F36" s="117" t="s">
        <v>91</v>
      </c>
      <c r="G36" s="117" t="s">
        <v>92</v>
      </c>
      <c r="I36" s="123"/>
      <c r="J36" s="123"/>
      <c r="N36" s="123"/>
      <c r="O36" s="123"/>
      <c r="P36" s="123"/>
    </row>
    <row r="37" spans="2:16" ht="14.25" thickBot="1" x14ac:dyDescent="0.3">
      <c r="B37" s="95" t="s">
        <v>61</v>
      </c>
      <c r="C37" s="96">
        <v>16</v>
      </c>
      <c r="D37" s="96">
        <v>2</v>
      </c>
      <c r="E37" s="191">
        <v>40</v>
      </c>
      <c r="F37" s="200">
        <f>2/C37*100</f>
        <v>12.5</v>
      </c>
      <c r="G37" s="97">
        <f>2.5*100</f>
        <v>250</v>
      </c>
      <c r="I37" s="123"/>
      <c r="J37" s="123"/>
      <c r="N37" s="123"/>
      <c r="O37" s="123"/>
      <c r="P37" s="123"/>
    </row>
    <row r="38" spans="2:16" ht="14.25" thickBot="1" x14ac:dyDescent="0.3">
      <c r="B38" s="112" t="s">
        <v>69</v>
      </c>
      <c r="C38" s="113">
        <v>7</v>
      </c>
      <c r="D38" s="113" t="s">
        <v>145</v>
      </c>
      <c r="E38" s="192">
        <v>13</v>
      </c>
      <c r="F38" s="201">
        <v>0</v>
      </c>
      <c r="G38" s="114">
        <f>1.85714285714286*100</f>
        <v>185.71428571428601</v>
      </c>
      <c r="I38" s="123"/>
      <c r="J38" s="123"/>
      <c r="N38" s="123"/>
      <c r="O38" s="123"/>
      <c r="P38" s="123"/>
    </row>
    <row r="39" spans="2:16" ht="14.25" thickBot="1" x14ac:dyDescent="0.3">
      <c r="B39" s="95" t="s">
        <v>72</v>
      </c>
      <c r="C39" s="96">
        <v>12</v>
      </c>
      <c r="D39" s="96">
        <v>3</v>
      </c>
      <c r="E39" s="191">
        <v>16</v>
      </c>
      <c r="F39" s="200">
        <f>0.25*100</f>
        <v>25</v>
      </c>
      <c r="G39" s="97">
        <f>1.33333333333333*100</f>
        <v>133.333333333333</v>
      </c>
      <c r="I39" s="123"/>
      <c r="J39" s="123"/>
      <c r="N39" s="123"/>
      <c r="O39" s="123"/>
      <c r="P39" s="123"/>
    </row>
    <row r="40" spans="2:16" ht="14.25" thickBot="1" x14ac:dyDescent="0.3">
      <c r="B40" s="112" t="s">
        <v>73</v>
      </c>
      <c r="C40" s="113">
        <v>8</v>
      </c>
      <c r="D40" s="113" t="s">
        <v>145</v>
      </c>
      <c r="E40" s="192">
        <v>10</v>
      </c>
      <c r="F40" s="201">
        <v>0</v>
      </c>
      <c r="G40" s="114">
        <f>1.25*100</f>
        <v>125</v>
      </c>
      <c r="I40" s="123"/>
      <c r="J40" s="123"/>
      <c r="N40" s="123"/>
      <c r="O40" s="123"/>
      <c r="P40" s="123"/>
    </row>
    <row r="41" spans="2:16" ht="14.25" thickBot="1" x14ac:dyDescent="0.3">
      <c r="B41" s="95" t="s">
        <v>74</v>
      </c>
      <c r="C41" s="96">
        <v>4</v>
      </c>
      <c r="D41" s="96">
        <v>2</v>
      </c>
      <c r="E41" s="191">
        <v>13</v>
      </c>
      <c r="F41" s="200">
        <f>0.5*100</f>
        <v>50</v>
      </c>
      <c r="G41" s="97">
        <f>3.25*100</f>
        <v>325</v>
      </c>
      <c r="I41" s="121"/>
      <c r="J41" s="123"/>
      <c r="N41" s="123"/>
      <c r="O41" s="123"/>
      <c r="P41" s="123"/>
    </row>
    <row r="42" spans="2:16" ht="14.25" thickBot="1" x14ac:dyDescent="0.3">
      <c r="B42" s="112" t="s">
        <v>75</v>
      </c>
      <c r="C42" s="113">
        <v>15</v>
      </c>
      <c r="D42" s="113">
        <v>1</v>
      </c>
      <c r="E42" s="192">
        <v>27</v>
      </c>
      <c r="F42" s="201">
        <f>0.0666666666666667*100</f>
        <v>6.6666666666666696</v>
      </c>
      <c r="G42" s="114">
        <f>1.8*100</f>
        <v>180</v>
      </c>
      <c r="I42" s="121"/>
      <c r="J42" s="123"/>
      <c r="N42" s="123"/>
      <c r="O42" s="123"/>
      <c r="P42" s="123"/>
    </row>
    <row r="43" spans="2:16" ht="14.25" thickBot="1" x14ac:dyDescent="0.3">
      <c r="B43" s="95" t="s">
        <v>76</v>
      </c>
      <c r="C43" s="96">
        <v>15</v>
      </c>
      <c r="D43" s="96" t="s">
        <v>145</v>
      </c>
      <c r="E43" s="191">
        <v>27</v>
      </c>
      <c r="F43" s="200">
        <v>0</v>
      </c>
      <c r="G43" s="97">
        <f>1.8*100</f>
        <v>180</v>
      </c>
      <c r="I43" s="121"/>
      <c r="J43" s="123"/>
      <c r="N43" s="123"/>
      <c r="O43" s="123"/>
      <c r="P43" s="123"/>
    </row>
    <row r="44" spans="2:16" ht="14.25" thickBot="1" x14ac:dyDescent="0.3">
      <c r="B44" s="112" t="s">
        <v>77</v>
      </c>
      <c r="C44" s="113">
        <v>28</v>
      </c>
      <c r="D44" s="113">
        <v>1</v>
      </c>
      <c r="E44" s="192">
        <v>45</v>
      </c>
      <c r="F44" s="201">
        <f>0.0357142857142857*100</f>
        <v>3.5714285714285698</v>
      </c>
      <c r="G44" s="114">
        <f>1.60714285714286*100</f>
        <v>160.71428571428601</v>
      </c>
      <c r="I44" s="121"/>
      <c r="J44" s="123"/>
      <c r="N44" s="123"/>
      <c r="O44" s="123"/>
      <c r="P44" s="123"/>
    </row>
    <row r="45" spans="2:16" ht="14.25" thickBot="1" x14ac:dyDescent="0.3">
      <c r="B45" s="95" t="s">
        <v>78</v>
      </c>
      <c r="C45" s="96">
        <v>65</v>
      </c>
      <c r="D45" s="96">
        <v>1</v>
      </c>
      <c r="E45" s="191">
        <v>111</v>
      </c>
      <c r="F45" s="200">
        <f>0.0153846153846154*100</f>
        <v>1.5384615384615399</v>
      </c>
      <c r="G45" s="97">
        <f t="shared" ref="G45:G62" si="1">+E45/C45*100</f>
        <v>170.76923076923077</v>
      </c>
      <c r="I45" s="121"/>
      <c r="J45" s="123"/>
      <c r="N45" s="123"/>
      <c r="O45" s="123"/>
      <c r="P45" s="123"/>
    </row>
    <row r="46" spans="2:16" ht="14.25" thickBot="1" x14ac:dyDescent="0.3">
      <c r="B46" s="112" t="s">
        <v>10</v>
      </c>
      <c r="C46" s="113">
        <v>56</v>
      </c>
      <c r="D46" s="113">
        <v>3</v>
      </c>
      <c r="E46" s="192">
        <v>110</v>
      </c>
      <c r="F46" s="201">
        <f>0.0535714285714286*100</f>
        <v>5.3571428571428603</v>
      </c>
      <c r="G46" s="114">
        <f t="shared" si="1"/>
        <v>196.42857142857142</v>
      </c>
      <c r="I46" s="121"/>
      <c r="J46" s="123"/>
      <c r="N46" s="123"/>
      <c r="O46" s="123"/>
      <c r="P46" s="123"/>
    </row>
    <row r="47" spans="2:16" ht="14.25" thickBot="1" x14ac:dyDescent="0.3">
      <c r="B47" s="95" t="s">
        <v>2</v>
      </c>
      <c r="C47" s="96">
        <v>51</v>
      </c>
      <c r="D47" s="96">
        <v>1</v>
      </c>
      <c r="E47" s="191">
        <v>81</v>
      </c>
      <c r="F47" s="200">
        <f>0.0196078431372549*100</f>
        <v>1.9607843137254901</v>
      </c>
      <c r="G47" s="97">
        <f t="shared" si="1"/>
        <v>158.8235294117647</v>
      </c>
      <c r="I47" s="121"/>
      <c r="J47" s="123"/>
      <c r="N47" s="123"/>
      <c r="O47" s="123"/>
      <c r="P47" s="123"/>
    </row>
    <row r="48" spans="2:16" ht="14.25" thickBot="1" x14ac:dyDescent="0.3">
      <c r="B48" s="112" t="s">
        <v>12</v>
      </c>
      <c r="C48" s="113">
        <v>64</v>
      </c>
      <c r="D48" s="113">
        <v>4</v>
      </c>
      <c r="E48" s="192">
        <v>83</v>
      </c>
      <c r="F48" s="201">
        <f>0.0625*100</f>
        <v>6.25</v>
      </c>
      <c r="G48" s="114">
        <f t="shared" si="1"/>
        <v>129.6875</v>
      </c>
      <c r="I48" s="121"/>
      <c r="J48" s="123"/>
      <c r="N48" s="123"/>
      <c r="O48" s="123"/>
      <c r="P48" s="123"/>
    </row>
    <row r="49" spans="2:16" ht="14.25" thickBot="1" x14ac:dyDescent="0.3">
      <c r="B49" s="95" t="s">
        <v>62</v>
      </c>
      <c r="C49" s="96">
        <v>73</v>
      </c>
      <c r="D49" s="96">
        <v>3</v>
      </c>
      <c r="E49" s="191">
        <v>129</v>
      </c>
      <c r="F49" s="200">
        <f>0.0410958904109589*100</f>
        <v>4.10958904109589</v>
      </c>
      <c r="G49" s="97">
        <f t="shared" si="1"/>
        <v>176.7123287671233</v>
      </c>
      <c r="I49" s="121"/>
      <c r="J49" s="123"/>
      <c r="N49" s="123"/>
      <c r="O49" s="123"/>
      <c r="P49" s="123"/>
    </row>
    <row r="50" spans="2:16" ht="14.25" thickBot="1" x14ac:dyDescent="0.3">
      <c r="B50" s="112" t="s">
        <v>63</v>
      </c>
      <c r="C50" s="113">
        <v>74</v>
      </c>
      <c r="D50" s="113">
        <v>3</v>
      </c>
      <c r="E50" s="192">
        <v>134</v>
      </c>
      <c r="F50" s="201">
        <f>0.0405405405405405*100</f>
        <v>4.0540540540540499</v>
      </c>
      <c r="G50" s="114">
        <f t="shared" si="1"/>
        <v>181.08108108108107</v>
      </c>
      <c r="I50" s="121"/>
      <c r="J50" s="123"/>
      <c r="N50" s="123"/>
      <c r="O50" s="123"/>
      <c r="P50" s="123"/>
    </row>
    <row r="51" spans="2:16" ht="14.25" thickBot="1" x14ac:dyDescent="0.3">
      <c r="B51" s="95" t="s">
        <v>64</v>
      </c>
      <c r="C51" s="96">
        <v>44</v>
      </c>
      <c r="D51" s="96">
        <v>2</v>
      </c>
      <c r="E51" s="191">
        <v>71</v>
      </c>
      <c r="F51" s="200">
        <f>0.0454545454545455*100</f>
        <v>4.5454545454545494</v>
      </c>
      <c r="G51" s="97">
        <f t="shared" si="1"/>
        <v>161.36363636363635</v>
      </c>
      <c r="I51" s="121"/>
      <c r="J51" s="123"/>
      <c r="N51" s="123"/>
      <c r="O51" s="123"/>
      <c r="P51" s="123"/>
    </row>
    <row r="52" spans="2:16" ht="14.25" thickBot="1" x14ac:dyDescent="0.3">
      <c r="B52" s="112" t="s">
        <v>65</v>
      </c>
      <c r="C52" s="113">
        <v>35</v>
      </c>
      <c r="D52" s="113">
        <v>1</v>
      </c>
      <c r="E52" s="192">
        <v>65</v>
      </c>
      <c r="F52" s="201">
        <f>0.0285714285714286*100</f>
        <v>2.8571428571428599</v>
      </c>
      <c r="G52" s="114">
        <f t="shared" si="1"/>
        <v>185.71428571428572</v>
      </c>
      <c r="I52" s="121"/>
      <c r="J52" s="123"/>
      <c r="N52" s="123"/>
      <c r="O52" s="123"/>
      <c r="P52" s="123"/>
    </row>
    <row r="53" spans="2:16" ht="14.25" thickBot="1" x14ac:dyDescent="0.3">
      <c r="B53" s="95" t="s">
        <v>66</v>
      </c>
      <c r="C53" s="96">
        <v>57</v>
      </c>
      <c r="D53" s="96">
        <v>1</v>
      </c>
      <c r="E53" s="191">
        <v>100</v>
      </c>
      <c r="F53" s="200">
        <f>0.0175438596491228*100</f>
        <v>1.7543859649122799</v>
      </c>
      <c r="G53" s="97">
        <f t="shared" si="1"/>
        <v>175.43859649122805</v>
      </c>
      <c r="I53" s="121"/>
      <c r="J53" s="123"/>
      <c r="N53" s="123"/>
      <c r="O53" s="123"/>
      <c r="P53" s="123"/>
    </row>
    <row r="54" spans="2:16" ht="14.25" thickBot="1" x14ac:dyDescent="0.3">
      <c r="B54" s="112" t="s">
        <v>67</v>
      </c>
      <c r="C54" s="113">
        <v>53</v>
      </c>
      <c r="D54" s="113">
        <v>2</v>
      </c>
      <c r="E54" s="192">
        <v>96</v>
      </c>
      <c r="F54" s="201">
        <f>0.0377358490566038*100</f>
        <v>3.7735849056603801</v>
      </c>
      <c r="G54" s="114">
        <f t="shared" si="1"/>
        <v>181.13207547169813</v>
      </c>
      <c r="I54" s="121"/>
      <c r="J54" s="123"/>
      <c r="N54" s="123"/>
      <c r="O54" s="123"/>
      <c r="P54" s="123"/>
    </row>
    <row r="55" spans="2:16" ht="14.25" thickBot="1" x14ac:dyDescent="0.3">
      <c r="B55" s="95" t="s">
        <v>68</v>
      </c>
      <c r="C55" s="96">
        <v>71</v>
      </c>
      <c r="D55" s="96">
        <v>6</v>
      </c>
      <c r="E55" s="191">
        <v>123</v>
      </c>
      <c r="F55" s="200">
        <f>0.0845070422535211*100</f>
        <v>8.4507042253521103</v>
      </c>
      <c r="G55" s="97">
        <f t="shared" si="1"/>
        <v>173.2394366197183</v>
      </c>
      <c r="I55" s="121"/>
      <c r="J55" s="123"/>
      <c r="N55" s="123"/>
      <c r="O55" s="123"/>
      <c r="P55" s="123"/>
    </row>
    <row r="56" spans="2:16" ht="14.25" thickBot="1" x14ac:dyDescent="0.3">
      <c r="B56" s="112" t="s">
        <v>70</v>
      </c>
      <c r="C56" s="113">
        <v>62</v>
      </c>
      <c r="D56" s="113">
        <v>2</v>
      </c>
      <c r="E56" s="192">
        <v>99</v>
      </c>
      <c r="F56" s="201">
        <f>0.032258064516129*100</f>
        <v>3.2258064516128995</v>
      </c>
      <c r="G56" s="114">
        <f t="shared" si="1"/>
        <v>159.67741935483869</v>
      </c>
      <c r="I56" s="121"/>
      <c r="J56" s="123"/>
      <c r="N56" s="123"/>
      <c r="O56" s="123"/>
      <c r="P56" s="123"/>
    </row>
    <row r="57" spans="2:16" ht="14.25" thickBot="1" x14ac:dyDescent="0.3">
      <c r="B57" s="95" t="s">
        <v>71</v>
      </c>
      <c r="C57" s="96">
        <v>45</v>
      </c>
      <c r="D57" s="96">
        <v>4</v>
      </c>
      <c r="E57" s="191">
        <v>80</v>
      </c>
      <c r="F57" s="200">
        <f>0.0888888888888889*100</f>
        <v>8.8888888888888911</v>
      </c>
      <c r="G57" s="97">
        <f t="shared" si="1"/>
        <v>177.77777777777777</v>
      </c>
      <c r="I57" s="121"/>
      <c r="J57" s="123"/>
      <c r="N57" s="123"/>
      <c r="O57" s="123"/>
      <c r="P57" s="123"/>
    </row>
    <row r="58" spans="2:16" ht="14.25" thickBot="1" x14ac:dyDescent="0.3">
      <c r="B58" s="112" t="s">
        <v>43</v>
      </c>
      <c r="C58" s="113">
        <v>36</v>
      </c>
      <c r="D58" s="113">
        <v>3</v>
      </c>
      <c r="E58" s="192">
        <v>64</v>
      </c>
      <c r="F58" s="201">
        <f>0.0833333333333333*100</f>
        <v>8.3333333333333304</v>
      </c>
      <c r="G58" s="114">
        <f t="shared" si="1"/>
        <v>177.77777777777777</v>
      </c>
      <c r="I58" s="121"/>
      <c r="J58" s="123"/>
      <c r="N58" s="123"/>
      <c r="O58" s="123"/>
      <c r="P58" s="123"/>
    </row>
    <row r="59" spans="2:16" ht="14.25" thickBot="1" x14ac:dyDescent="0.3">
      <c r="B59" s="95" t="s">
        <v>44</v>
      </c>
      <c r="C59" s="96">
        <v>23</v>
      </c>
      <c r="D59" s="96" t="s">
        <v>145</v>
      </c>
      <c r="E59" s="191">
        <v>34</v>
      </c>
      <c r="F59" s="200">
        <v>0</v>
      </c>
      <c r="G59" s="97">
        <f t="shared" si="1"/>
        <v>147.82608695652172</v>
      </c>
      <c r="I59" s="121"/>
      <c r="J59" s="123"/>
      <c r="N59" s="123"/>
      <c r="O59" s="123"/>
      <c r="P59" s="123"/>
    </row>
    <row r="60" spans="2:16" ht="14.25" thickBot="1" x14ac:dyDescent="0.3">
      <c r="B60" s="112" t="s">
        <v>45</v>
      </c>
      <c r="C60" s="113">
        <v>16</v>
      </c>
      <c r="D60" s="113">
        <v>4</v>
      </c>
      <c r="E60" s="192">
        <v>31</v>
      </c>
      <c r="F60" s="201">
        <f>0.25*100</f>
        <v>25</v>
      </c>
      <c r="G60" s="114">
        <f t="shared" si="1"/>
        <v>193.75</v>
      </c>
      <c r="I60" s="121"/>
      <c r="J60" s="123"/>
      <c r="N60" s="123"/>
      <c r="O60" s="123"/>
      <c r="P60" s="123"/>
    </row>
    <row r="61" spans="2:16" ht="14.25" thickBot="1" x14ac:dyDescent="0.3">
      <c r="B61" s="95" t="s">
        <v>266</v>
      </c>
      <c r="C61" s="96">
        <v>2</v>
      </c>
      <c r="D61" s="96" t="s">
        <v>145</v>
      </c>
      <c r="E61" s="191">
        <v>2</v>
      </c>
      <c r="F61" s="200">
        <v>0</v>
      </c>
      <c r="G61" s="97">
        <f t="shared" si="1"/>
        <v>100</v>
      </c>
      <c r="I61" s="121"/>
      <c r="J61" s="123"/>
      <c r="N61" s="123"/>
      <c r="O61" s="123"/>
      <c r="P61" s="123"/>
    </row>
    <row r="62" spans="2:16" x14ac:dyDescent="0.25">
      <c r="B62" s="127" t="s">
        <v>15</v>
      </c>
      <c r="C62" s="128">
        <f>SUM(C37:C61)</f>
        <v>932</v>
      </c>
      <c r="D62" s="128">
        <f>SUM(D37:D60)</f>
        <v>49</v>
      </c>
      <c r="E62" s="128">
        <f>SUM(E37:E61)</f>
        <v>1604</v>
      </c>
      <c r="F62" s="129">
        <f>+D62/C62*100</f>
        <v>5.2575107296137338</v>
      </c>
      <c r="G62" s="129">
        <f t="shared" si="1"/>
        <v>172.10300429184548</v>
      </c>
      <c r="I62" s="121"/>
      <c r="J62" s="123"/>
      <c r="N62" s="123"/>
      <c r="O62" s="123"/>
      <c r="P62" s="123"/>
    </row>
    <row r="63" spans="2:16" x14ac:dyDescent="0.25">
      <c r="I63" s="121"/>
      <c r="J63" s="123"/>
      <c r="N63" s="123"/>
      <c r="O63" s="123"/>
      <c r="P63" s="123"/>
    </row>
    <row r="64" spans="2:16" x14ac:dyDescent="0.25">
      <c r="D64" s="126">
        <v>0</v>
      </c>
      <c r="I64" s="121"/>
      <c r="J64" s="123"/>
      <c r="K64" s="123"/>
      <c r="L64" s="123"/>
      <c r="M64" s="123"/>
      <c r="N64" s="123"/>
      <c r="O64" s="123"/>
      <c r="P64" s="123"/>
    </row>
  </sheetData>
  <mergeCells count="4">
    <mergeCell ref="B29:G29"/>
    <mergeCell ref="B30:G30"/>
    <mergeCell ref="B2:G2"/>
    <mergeCell ref="B35:G35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opLeftCell="E1" workbookViewId="0">
      <selection activeCell="L37" sqref="L37"/>
    </sheetView>
  </sheetViews>
  <sheetFormatPr defaultRowHeight="12.75" x14ac:dyDescent="0.2"/>
  <cols>
    <col min="1" max="4" width="0" style="9" hidden="1" customWidth="1"/>
    <col min="5" max="5" width="14.28515625" style="9" customWidth="1"/>
    <col min="6" max="8" width="10.140625" style="9" customWidth="1"/>
    <col min="9" max="9" width="14.5703125" style="9" customWidth="1"/>
    <col min="10" max="10" width="17.7109375" style="9" customWidth="1"/>
    <col min="11" max="16384" width="9.140625" style="9"/>
  </cols>
  <sheetData>
    <row r="1" spans="1:10" ht="25.5" customHeight="1" x14ac:dyDescent="0.2">
      <c r="E1" s="383" t="s">
        <v>268</v>
      </c>
      <c r="F1" s="383"/>
      <c r="G1" s="383"/>
      <c r="H1" s="383"/>
      <c r="I1" s="383"/>
      <c r="J1" s="383"/>
    </row>
    <row r="2" spans="1:10" ht="33.75" customHeight="1" x14ac:dyDescent="0.2">
      <c r="A2" s="10" t="s">
        <v>38</v>
      </c>
      <c r="B2" s="381" t="s">
        <v>90</v>
      </c>
      <c r="C2" s="41" t="s">
        <v>39</v>
      </c>
      <c r="D2" s="42" t="s">
        <v>40</v>
      </c>
      <c r="E2" s="43" t="s">
        <v>49</v>
      </c>
      <c r="F2" s="44" t="s">
        <v>19</v>
      </c>
      <c r="G2" s="44" t="s">
        <v>41</v>
      </c>
      <c r="H2" s="44" t="s">
        <v>42</v>
      </c>
      <c r="I2" s="44" t="s">
        <v>91</v>
      </c>
      <c r="J2" s="44" t="s">
        <v>92</v>
      </c>
    </row>
    <row r="3" spans="1:10" ht="13.5" x14ac:dyDescent="0.25">
      <c r="A3" s="45">
        <v>1</v>
      </c>
      <c r="B3" s="382"/>
      <c r="C3" s="46">
        <v>2</v>
      </c>
      <c r="D3" s="47">
        <v>253</v>
      </c>
      <c r="E3" s="48" t="s">
        <v>93</v>
      </c>
      <c r="F3" s="49">
        <v>96</v>
      </c>
      <c r="G3" s="49">
        <v>7</v>
      </c>
      <c r="H3" s="49">
        <v>272</v>
      </c>
      <c r="I3" s="50">
        <f t="shared" ref="I3:I10" si="0">+G3/F3*100</f>
        <v>7.291666666666667</v>
      </c>
      <c r="J3" s="50">
        <f t="shared" ref="J3:J10" si="1">+H3/F3*100</f>
        <v>283.33333333333337</v>
      </c>
    </row>
    <row r="4" spans="1:10" ht="15.75" customHeight="1" x14ac:dyDescent="0.25">
      <c r="A4" s="45">
        <v>2</v>
      </c>
      <c r="B4" s="45">
        <v>157</v>
      </c>
      <c r="C4" s="45">
        <v>5</v>
      </c>
      <c r="D4" s="51">
        <v>267</v>
      </c>
      <c r="E4" s="48" t="s">
        <v>56</v>
      </c>
      <c r="F4" s="52">
        <v>146</v>
      </c>
      <c r="G4" s="52">
        <v>7</v>
      </c>
      <c r="H4" s="52">
        <v>190</v>
      </c>
      <c r="I4" s="53">
        <f t="shared" si="0"/>
        <v>4.7945205479452051</v>
      </c>
      <c r="J4" s="53">
        <f t="shared" si="1"/>
        <v>130.13698630136986</v>
      </c>
    </row>
    <row r="5" spans="1:10" ht="13.5" x14ac:dyDescent="0.25">
      <c r="A5" s="45">
        <v>3</v>
      </c>
      <c r="B5" s="45">
        <v>156</v>
      </c>
      <c r="C5" s="45">
        <v>6</v>
      </c>
      <c r="D5" s="51">
        <v>253</v>
      </c>
      <c r="E5" s="48" t="s">
        <v>57</v>
      </c>
      <c r="F5" s="52">
        <v>125</v>
      </c>
      <c r="G5" s="52">
        <v>6</v>
      </c>
      <c r="H5" s="52">
        <v>202</v>
      </c>
      <c r="I5" s="53">
        <f t="shared" si="0"/>
        <v>4.8</v>
      </c>
      <c r="J5" s="53">
        <f t="shared" si="1"/>
        <v>161.60000000000002</v>
      </c>
    </row>
    <row r="6" spans="1:10" ht="13.5" x14ac:dyDescent="0.25">
      <c r="A6" s="45">
        <v>4</v>
      </c>
      <c r="B6" s="45">
        <v>142</v>
      </c>
      <c r="C6" s="45">
        <f>SUM(C4:C5)</f>
        <v>11</v>
      </c>
      <c r="D6" s="51">
        <f>SUM(D4:D5)</f>
        <v>520</v>
      </c>
      <c r="E6" s="48" t="s">
        <v>58</v>
      </c>
      <c r="F6" s="52">
        <v>136</v>
      </c>
      <c r="G6" s="52">
        <v>6</v>
      </c>
      <c r="H6" s="52">
        <v>209</v>
      </c>
      <c r="I6" s="53">
        <f t="shared" si="0"/>
        <v>4.4117647058823533</v>
      </c>
      <c r="J6" s="53">
        <f t="shared" si="1"/>
        <v>153.6764705882353</v>
      </c>
    </row>
    <row r="7" spans="1:10" ht="13.5" x14ac:dyDescent="0.25">
      <c r="A7" s="45">
        <v>5</v>
      </c>
      <c r="B7" s="45">
        <v>164</v>
      </c>
      <c r="C7" s="45">
        <v>3</v>
      </c>
      <c r="D7" s="51">
        <v>293</v>
      </c>
      <c r="E7" s="48" t="s">
        <v>59</v>
      </c>
      <c r="F7" s="52">
        <v>124</v>
      </c>
      <c r="G7" s="52">
        <v>9</v>
      </c>
      <c r="H7" s="52">
        <v>272</v>
      </c>
      <c r="I7" s="53">
        <f t="shared" si="0"/>
        <v>7.2580645161290329</v>
      </c>
      <c r="J7" s="53">
        <f t="shared" si="1"/>
        <v>219.35483870967741</v>
      </c>
    </row>
    <row r="8" spans="1:10" ht="13.5" x14ac:dyDescent="0.25">
      <c r="A8" s="45">
        <v>6</v>
      </c>
      <c r="B8" s="45">
        <v>173</v>
      </c>
      <c r="C8" s="45">
        <v>2</v>
      </c>
      <c r="D8" s="51">
        <v>283</v>
      </c>
      <c r="E8" s="48" t="s">
        <v>47</v>
      </c>
      <c r="F8" s="49">
        <v>164</v>
      </c>
      <c r="G8" s="52">
        <v>5</v>
      </c>
      <c r="H8" s="52">
        <v>254</v>
      </c>
      <c r="I8" s="53">
        <f t="shared" si="0"/>
        <v>3.0487804878048781</v>
      </c>
      <c r="J8" s="53">
        <f t="shared" si="1"/>
        <v>154.8780487804878</v>
      </c>
    </row>
    <row r="9" spans="1:10" ht="13.5" x14ac:dyDescent="0.25">
      <c r="A9" s="45">
        <v>7</v>
      </c>
      <c r="B9" s="45">
        <v>110</v>
      </c>
      <c r="C9" s="45">
        <v>9</v>
      </c>
      <c r="D9" s="51">
        <v>206</v>
      </c>
      <c r="E9" s="54" t="s">
        <v>46</v>
      </c>
      <c r="F9" s="52">
        <v>141</v>
      </c>
      <c r="G9" s="52">
        <v>9</v>
      </c>
      <c r="H9" s="52">
        <v>205</v>
      </c>
      <c r="I9" s="53">
        <f t="shared" si="0"/>
        <v>6.3829787234042552</v>
      </c>
      <c r="J9" s="53">
        <f t="shared" si="1"/>
        <v>145.39007092198582</v>
      </c>
    </row>
    <row r="10" spans="1:10" ht="13.5" x14ac:dyDescent="0.25">
      <c r="B10" s="13"/>
      <c r="C10" s="13"/>
      <c r="D10" s="13"/>
      <c r="E10" s="55" t="s">
        <v>15</v>
      </c>
      <c r="F10" s="56">
        <v>932</v>
      </c>
      <c r="G10" s="56">
        <f>SUM(G3:G9)</f>
        <v>49</v>
      </c>
      <c r="H10" s="56">
        <f>SUM(H3:H9)</f>
        <v>1604</v>
      </c>
      <c r="I10" s="57">
        <f t="shared" si="0"/>
        <v>5.2575107296137338</v>
      </c>
      <c r="J10" s="57">
        <f t="shared" si="1"/>
        <v>172.10300429184548</v>
      </c>
    </row>
    <row r="11" spans="1:10" x14ac:dyDescent="0.2">
      <c r="A11" s="11" t="s">
        <v>51</v>
      </c>
      <c r="B11" s="14"/>
      <c r="C11" s="14">
        <v>156</v>
      </c>
      <c r="D11" s="12"/>
      <c r="E11" s="379" t="s">
        <v>233</v>
      </c>
      <c r="F11" s="379"/>
      <c r="G11" s="379"/>
      <c r="H11" s="379"/>
      <c r="I11" s="379"/>
      <c r="J11" s="379"/>
    </row>
    <row r="12" spans="1:10" x14ac:dyDescent="0.2">
      <c r="A12" s="11" t="s">
        <v>52</v>
      </c>
      <c r="B12" s="14"/>
      <c r="C12" s="14">
        <v>142</v>
      </c>
      <c r="D12" s="12"/>
      <c r="E12" s="360" t="s">
        <v>245</v>
      </c>
      <c r="F12" s="360"/>
      <c r="G12" s="360"/>
      <c r="H12" s="360"/>
      <c r="I12" s="360"/>
      <c r="J12" s="360"/>
    </row>
    <row r="13" spans="1:10" x14ac:dyDescent="0.2">
      <c r="A13" s="11" t="s">
        <v>53</v>
      </c>
      <c r="B13" s="11"/>
      <c r="C13" s="11">
        <v>164</v>
      </c>
    </row>
    <row r="14" spans="1:10" x14ac:dyDescent="0.2">
      <c r="A14" s="11" t="s">
        <v>54</v>
      </c>
      <c r="B14" s="11"/>
      <c r="C14" s="11">
        <v>173</v>
      </c>
    </row>
    <row r="15" spans="1:10" x14ac:dyDescent="0.2">
      <c r="A15" s="11" t="s">
        <v>50</v>
      </c>
      <c r="B15" s="11"/>
      <c r="C15" s="11">
        <v>110</v>
      </c>
    </row>
    <row r="16" spans="1:10" x14ac:dyDescent="0.2">
      <c r="A16" s="11" t="s">
        <v>27</v>
      </c>
      <c r="B16" s="11"/>
      <c r="C16" s="11" t="s">
        <v>55</v>
      </c>
    </row>
  </sheetData>
  <mergeCells count="4">
    <mergeCell ref="B2:B3"/>
    <mergeCell ref="E1:J1"/>
    <mergeCell ref="E11:J11"/>
    <mergeCell ref="E12:J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34</vt:i4>
      </vt:variant>
    </vt:vector>
  </HeadingPairs>
  <TitlesOfParts>
    <vt:vector size="34" baseType="lpstr">
      <vt:lpstr>Pr. 1</vt:lpstr>
      <vt:lpstr>Pr. 2</vt:lpstr>
      <vt:lpstr>Pr. 3</vt:lpstr>
      <vt:lpstr>Pr. 4</vt:lpstr>
      <vt:lpstr>Pr. 5</vt:lpstr>
      <vt:lpstr>Pr. 6</vt:lpstr>
      <vt:lpstr>Pr. 7</vt:lpstr>
      <vt:lpstr>Pr. 8</vt:lpstr>
      <vt:lpstr>Pr. 9</vt:lpstr>
      <vt:lpstr>Pr. 10</vt:lpstr>
      <vt:lpstr>Pr.11</vt:lpstr>
      <vt:lpstr>Pr. 12</vt:lpstr>
      <vt:lpstr>Pr. 13</vt:lpstr>
      <vt:lpstr>Pr. 14</vt:lpstr>
      <vt:lpstr>Pr. 15</vt:lpstr>
      <vt:lpstr>Pr. 16</vt:lpstr>
      <vt:lpstr>Pr. 17</vt:lpstr>
      <vt:lpstr>Pr. 18</vt:lpstr>
      <vt:lpstr>Pr. 19</vt:lpstr>
      <vt:lpstr>Pr.20</vt:lpstr>
      <vt:lpstr>Fig. 1</vt:lpstr>
      <vt:lpstr>Fig. 2</vt:lpstr>
      <vt:lpstr>Fig. 3</vt:lpstr>
      <vt:lpstr>Fig. 4</vt:lpstr>
      <vt:lpstr>Fig. 5</vt:lpstr>
      <vt:lpstr>Fig. 6</vt:lpstr>
      <vt:lpstr>Fig. 7 </vt:lpstr>
      <vt:lpstr>Fig. 8 </vt:lpstr>
      <vt:lpstr>Fig 9</vt:lpstr>
      <vt:lpstr>Fig 10</vt:lpstr>
      <vt:lpstr>Fig. 11</vt:lpstr>
      <vt:lpstr>Fig. 12</vt:lpstr>
      <vt:lpstr>Fig. 13</vt:lpstr>
      <vt:lpstr>Fig. 14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cariello</dc:creator>
  <cp:lastModifiedBy>Annamaria AT. Tononi</cp:lastModifiedBy>
  <dcterms:created xsi:type="dcterms:W3CDTF">2012-11-14T09:38:35Z</dcterms:created>
  <dcterms:modified xsi:type="dcterms:W3CDTF">2013-12-11T08:06:28Z</dcterms:modified>
</cp:coreProperties>
</file>