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Questa_cartella_di_lavoro"/>
  <bookViews>
    <workbookView xWindow="0" yWindow="0" windowWidth="21540" windowHeight="5300" tabRatio="870"/>
  </bookViews>
  <sheets>
    <sheet name="Indice" sheetId="250" r:id="rId1"/>
    <sheet name="6.1 " sheetId="274" r:id="rId2"/>
    <sheet name="6.2" sheetId="275" r:id="rId3"/>
    <sheet name="6.3 " sheetId="276" r:id="rId4"/>
    <sheet name=" 6.4" sheetId="277" r:id="rId5"/>
    <sheet name="6.5" sheetId="284" r:id="rId6"/>
    <sheet name="6.6" sheetId="253" r:id="rId7"/>
    <sheet name="6.7" sheetId="279" r:id="rId8"/>
    <sheet name="6.8" sheetId="280" r:id="rId9"/>
    <sheet name=" 6.9" sheetId="254" r:id="rId10"/>
    <sheet name="6.10" sheetId="281" r:id="rId11"/>
    <sheet name="6.11" sheetId="286" r:id="rId12"/>
    <sheet name="6.12" sheetId="283" r:id="rId13"/>
    <sheet name="6.13" sheetId="285" r:id="rId14"/>
    <sheet name="6.14" sheetId="266" r:id="rId15"/>
    <sheet name="6.15" sheetId="267" r:id="rId16"/>
    <sheet name="6.16" sheetId="268" r:id="rId17"/>
    <sheet name="6.17" sheetId="269" r:id="rId18"/>
    <sheet name="6.18" sheetId="270" r:id="rId19"/>
    <sheet name="6.19" sheetId="271" r:id="rId20"/>
    <sheet name="6.20" sheetId="272" r:id="rId21"/>
    <sheet name="6.21" sheetId="273" r:id="rId22"/>
    <sheet name="6.22" sheetId="264" r:id="rId23"/>
    <sheet name="6.23" sheetId="265" r:id="rId24"/>
  </sheets>
  <externalReferences>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_" localSheetId="10" hidden="1">#REF!</definedName>
    <definedName name="_" localSheetId="12" hidden="1">#REF!</definedName>
    <definedName name="_" localSheetId="2" hidden="1">#REF!</definedName>
    <definedName name="_" localSheetId="5" hidden="1">#REF!</definedName>
    <definedName name="_" localSheetId="7" hidden="1">#REF!</definedName>
    <definedName name="_" localSheetId="8" hidden="1">#REF!</definedName>
    <definedName name="_" hidden="1">#REF!</definedName>
    <definedName name="_1__123Graph_AGRAFICO_1" localSheetId="4" hidden="1">'[1]Tabella 4'!$C$10:$C$26</definedName>
    <definedName name="_1__123Graph_AGRAFICO_1" localSheetId="9" hidden="1">'[2]Tabella 4'!$C$10:$C$26</definedName>
    <definedName name="_1__123Graph_AGRAFICO_1" localSheetId="1" hidden="1">'[1]Tabella 4'!$C$10:$C$26</definedName>
    <definedName name="_1__123Graph_AGRAFICO_1" localSheetId="10" hidden="1">'[3]Tabella 4'!$C$10:$C$26</definedName>
    <definedName name="_1__123Graph_AGRAFICO_1" localSheetId="12" hidden="1">'[3]Tabella 4'!$C$10:$C$26</definedName>
    <definedName name="_1__123Graph_AGRAFICO_1" localSheetId="2" hidden="1">'[1]Tabella 4'!$C$10:$C$26</definedName>
    <definedName name="_1__123Graph_AGRAFICO_1" localSheetId="22" hidden="1">'[2]Tabella 4'!$C$10:$C$26</definedName>
    <definedName name="_1__123Graph_AGRAFICO_1" localSheetId="23" hidden="1">'[4]Tabella 4'!$C$10:$C$26</definedName>
    <definedName name="_1__123Graph_AGRAFICO_1" localSheetId="3" hidden="1">'[1]Tabella 4'!$C$10:$C$26</definedName>
    <definedName name="_1__123Graph_AGRAFICO_1" localSheetId="5" hidden="1">'[1]Tabella 4'!$C$10:$C$26</definedName>
    <definedName name="_1__123Graph_AGRAFICO_1" localSheetId="6" hidden="1">'[5]Tabella 4'!$C$10:$C$26</definedName>
    <definedName name="_1__123Graph_AGRAFICO_1" localSheetId="7" hidden="1">'[3]Tabella 4'!$C$10:$C$26</definedName>
    <definedName name="_1__123Graph_AGRAFICO_1" localSheetId="8" hidden="1">'[3]Tabella 4'!$C$10:$C$26</definedName>
    <definedName name="_1__123Graph_AGRAFICO_1" localSheetId="0" hidden="1">'[2]Tabella 4'!$C$10:$C$26</definedName>
    <definedName name="_1__123Graph_AGRAFICO_1" hidden="1">'[2]Tabella 4'!$C$10:$C$26</definedName>
    <definedName name="_2__123Graph_AGRAFICO_2" localSheetId="4" hidden="1">'[1]Tabella 4'!$O$14:$O$26</definedName>
    <definedName name="_2__123Graph_AGRAFICO_2" localSheetId="9" hidden="1">'[2]Tabella 4'!$O$14:$O$26</definedName>
    <definedName name="_2__123Graph_AGRAFICO_2" localSheetId="1" hidden="1">'[1]Tabella 4'!$O$14:$O$26</definedName>
    <definedName name="_2__123Graph_AGRAFICO_2" localSheetId="10" hidden="1">'[3]Tabella 4'!$O$14:$O$26</definedName>
    <definedName name="_2__123Graph_AGRAFICO_2" localSheetId="12" hidden="1">'[3]Tabella 4'!$O$14:$O$26</definedName>
    <definedName name="_2__123Graph_AGRAFICO_2" localSheetId="2" hidden="1">'[1]Tabella 4'!$O$14:$O$26</definedName>
    <definedName name="_2__123Graph_AGRAFICO_2" localSheetId="22" hidden="1">'[2]Tabella 4'!$O$14:$O$26</definedName>
    <definedName name="_2__123Graph_AGRAFICO_2" localSheetId="23" hidden="1">'[4]Tabella 4'!$O$14:$O$26</definedName>
    <definedName name="_2__123Graph_AGRAFICO_2" localSheetId="3" hidden="1">'[1]Tabella 4'!$O$14:$O$26</definedName>
    <definedName name="_2__123Graph_AGRAFICO_2" localSheetId="5" hidden="1">'[1]Tabella 4'!$O$14:$O$26</definedName>
    <definedName name="_2__123Graph_AGRAFICO_2" localSheetId="6" hidden="1">'[5]Tabella 4'!$O$14:$O$26</definedName>
    <definedName name="_2__123Graph_AGRAFICO_2" localSheetId="7" hidden="1">'[3]Tabella 4'!$O$14:$O$26</definedName>
    <definedName name="_2__123Graph_AGRAFICO_2" localSheetId="8" hidden="1">'[3]Tabella 4'!$O$14:$O$26</definedName>
    <definedName name="_2__123Graph_AGRAFICO_2" localSheetId="0" hidden="1">'[2]Tabella 4'!$O$14:$O$26</definedName>
    <definedName name="_2__123Graph_AGRAFICO_2" hidden="1">'[2]Tabella 4'!$O$14:$O$26</definedName>
    <definedName name="_3__123Graph_AGRAFICO_3" localSheetId="4" hidden="1">'[1]Tabella 4'!$K$14:$K$26</definedName>
    <definedName name="_3__123Graph_AGRAFICO_3" localSheetId="9" hidden="1">'[2]Tabella 4'!$K$14:$K$26</definedName>
    <definedName name="_3__123Graph_AGRAFICO_3" localSheetId="1" hidden="1">'[1]Tabella 4'!$K$14:$K$26</definedName>
    <definedName name="_3__123Graph_AGRAFICO_3" localSheetId="10" hidden="1">'[3]Tabella 4'!$K$14:$K$26</definedName>
    <definedName name="_3__123Graph_AGRAFICO_3" localSheetId="12" hidden="1">'[3]Tabella 4'!$K$14:$K$26</definedName>
    <definedName name="_3__123Graph_AGRAFICO_3" localSheetId="2" hidden="1">'[1]Tabella 4'!$K$14:$K$26</definedName>
    <definedName name="_3__123Graph_AGRAFICO_3" localSheetId="22" hidden="1">'[2]Tabella 4'!$K$14:$K$26</definedName>
    <definedName name="_3__123Graph_AGRAFICO_3" localSheetId="23" hidden="1">'[4]Tabella 4'!$K$14:$K$26</definedName>
    <definedName name="_3__123Graph_AGRAFICO_3" localSheetId="3" hidden="1">'[1]Tabella 4'!$K$14:$K$26</definedName>
    <definedName name="_3__123Graph_AGRAFICO_3" localSheetId="5" hidden="1">'[1]Tabella 4'!$K$14:$K$26</definedName>
    <definedName name="_3__123Graph_AGRAFICO_3" localSheetId="6" hidden="1">'[5]Tabella 4'!$K$14:$K$26</definedName>
    <definedName name="_3__123Graph_AGRAFICO_3" localSheetId="7" hidden="1">'[3]Tabella 4'!$K$14:$K$26</definedName>
    <definedName name="_3__123Graph_AGRAFICO_3" localSheetId="8" hidden="1">'[3]Tabella 4'!$K$14:$K$26</definedName>
    <definedName name="_3__123Graph_AGRAFICO_3" localSheetId="0" hidden="1">'[2]Tabella 4'!$K$14:$K$26</definedName>
    <definedName name="_3__123Graph_AGRAFICO_3" hidden="1">'[2]Tabella 4'!$K$14:$K$26</definedName>
    <definedName name="_4__123Graph_BGRAFICO_1" localSheetId="4" hidden="1">'[1]Tabella 4'!$F$10:$F$26</definedName>
    <definedName name="_4__123Graph_BGRAFICO_1" localSheetId="9" hidden="1">'[2]Tabella 4'!$F$10:$F$26</definedName>
    <definedName name="_4__123Graph_BGRAFICO_1" localSheetId="1" hidden="1">'[1]Tabella 4'!$F$10:$F$26</definedName>
    <definedName name="_4__123Graph_BGRAFICO_1" localSheetId="10" hidden="1">'[3]Tabella 4'!$F$10:$F$26</definedName>
    <definedName name="_4__123Graph_BGRAFICO_1" localSheetId="12" hidden="1">'[3]Tabella 4'!$F$10:$F$26</definedName>
    <definedName name="_4__123Graph_BGRAFICO_1" localSheetId="2" hidden="1">'[1]Tabella 4'!$F$10:$F$26</definedName>
    <definedName name="_4__123Graph_BGRAFICO_1" localSheetId="22" hidden="1">'[2]Tabella 4'!$F$10:$F$26</definedName>
    <definedName name="_4__123Graph_BGRAFICO_1" localSheetId="23" hidden="1">'[4]Tabella 4'!$F$10:$F$26</definedName>
    <definedName name="_4__123Graph_BGRAFICO_1" localSheetId="3" hidden="1">'[1]Tabella 4'!$F$10:$F$26</definedName>
    <definedName name="_4__123Graph_BGRAFICO_1" localSheetId="5" hidden="1">'[1]Tabella 4'!$F$10:$F$26</definedName>
    <definedName name="_4__123Graph_BGRAFICO_1" localSheetId="6" hidden="1">'[5]Tabella 4'!$F$10:$F$26</definedName>
    <definedName name="_4__123Graph_BGRAFICO_1" localSheetId="7" hidden="1">'[3]Tabella 4'!$F$10:$F$26</definedName>
    <definedName name="_4__123Graph_BGRAFICO_1" localSheetId="8" hidden="1">'[3]Tabella 4'!$F$10:$F$26</definedName>
    <definedName name="_4__123Graph_BGRAFICO_1" localSheetId="0" hidden="1">'[2]Tabella 4'!$F$10:$F$26</definedName>
    <definedName name="_4__123Graph_BGRAFICO_1" hidden="1">'[2]Tabella 4'!$F$10:$F$26</definedName>
    <definedName name="_5__123Graph_BGRAFICO_2" localSheetId="4" hidden="1">'[1]Tabella 4'!$P$14:$P$26</definedName>
    <definedName name="_5__123Graph_BGRAFICO_2" localSheetId="9" hidden="1">'[2]Tabella 4'!$P$14:$P$26</definedName>
    <definedName name="_5__123Graph_BGRAFICO_2" localSheetId="1" hidden="1">'[1]Tabella 4'!$P$14:$P$26</definedName>
    <definedName name="_5__123Graph_BGRAFICO_2" localSheetId="10" hidden="1">'[3]Tabella 4'!$P$14:$P$26</definedName>
    <definedName name="_5__123Graph_BGRAFICO_2" localSheetId="12" hidden="1">'[3]Tabella 4'!$P$14:$P$26</definedName>
    <definedName name="_5__123Graph_BGRAFICO_2" localSheetId="2" hidden="1">'[1]Tabella 4'!$P$14:$P$26</definedName>
    <definedName name="_5__123Graph_BGRAFICO_2" localSheetId="22" hidden="1">'[2]Tabella 4'!$P$14:$P$26</definedName>
    <definedName name="_5__123Graph_BGRAFICO_2" localSheetId="23" hidden="1">'[4]Tabella 4'!$P$14:$P$26</definedName>
    <definedName name="_5__123Graph_BGRAFICO_2" localSheetId="3" hidden="1">'[1]Tabella 4'!$P$14:$P$26</definedName>
    <definedName name="_5__123Graph_BGRAFICO_2" localSheetId="5" hidden="1">'[1]Tabella 4'!$P$14:$P$26</definedName>
    <definedName name="_5__123Graph_BGRAFICO_2" localSheetId="6" hidden="1">'[5]Tabella 4'!$P$14:$P$26</definedName>
    <definedName name="_5__123Graph_BGRAFICO_2" localSheetId="7" hidden="1">'[3]Tabella 4'!$P$14:$P$26</definedName>
    <definedName name="_5__123Graph_BGRAFICO_2" localSheetId="8" hidden="1">'[3]Tabella 4'!$P$14:$P$26</definedName>
    <definedName name="_5__123Graph_BGRAFICO_2" localSheetId="0" hidden="1">'[2]Tabella 4'!$P$14:$P$26</definedName>
    <definedName name="_5__123Graph_BGRAFICO_2" hidden="1">'[2]Tabella 4'!$P$14:$P$26</definedName>
    <definedName name="_6__123Graph_BGRAFICO_3" localSheetId="4" hidden="1">'[1]Tabella 4'!$N$14:$N$26</definedName>
    <definedName name="_6__123Graph_BGRAFICO_3" localSheetId="9" hidden="1">'[2]Tabella 4'!$N$14:$N$26</definedName>
    <definedName name="_6__123Graph_BGRAFICO_3" localSheetId="1" hidden="1">'[1]Tabella 4'!$N$14:$N$26</definedName>
    <definedName name="_6__123Graph_BGRAFICO_3" localSheetId="10" hidden="1">'[3]Tabella 4'!$N$14:$N$26</definedName>
    <definedName name="_6__123Graph_BGRAFICO_3" localSheetId="12" hidden="1">'[3]Tabella 4'!$N$14:$N$26</definedName>
    <definedName name="_6__123Graph_BGRAFICO_3" localSheetId="2" hidden="1">'[1]Tabella 4'!$N$14:$N$26</definedName>
    <definedName name="_6__123Graph_BGRAFICO_3" localSheetId="22" hidden="1">'[2]Tabella 4'!$N$14:$N$26</definedName>
    <definedName name="_6__123Graph_BGRAFICO_3" localSheetId="23" hidden="1">'[4]Tabella 4'!$N$14:$N$26</definedName>
    <definedName name="_6__123Graph_BGRAFICO_3" localSheetId="3" hidden="1">'[1]Tabella 4'!$N$14:$N$26</definedName>
    <definedName name="_6__123Graph_BGRAFICO_3" localSheetId="5" hidden="1">'[1]Tabella 4'!$N$14:$N$26</definedName>
    <definedName name="_6__123Graph_BGRAFICO_3" localSheetId="6" hidden="1">'[5]Tabella 4'!$N$14:$N$26</definedName>
    <definedName name="_6__123Graph_BGRAFICO_3" localSheetId="7" hidden="1">'[3]Tabella 4'!$N$14:$N$26</definedName>
    <definedName name="_6__123Graph_BGRAFICO_3" localSheetId="8" hidden="1">'[3]Tabella 4'!$N$14:$N$26</definedName>
    <definedName name="_6__123Graph_BGRAFICO_3" localSheetId="0" hidden="1">'[2]Tabella 4'!$N$14:$N$26</definedName>
    <definedName name="_6__123Graph_BGRAFICO_3" hidden="1">'[2]Tabella 4'!$N$14:$N$26</definedName>
    <definedName name="_7__123Graph_XGRAFICO_1" localSheetId="4" hidden="1">'[1]Tabella 4'!$A$10:$A$26</definedName>
    <definedName name="_7__123Graph_XGRAFICO_1" localSheetId="9" hidden="1">'[2]Tabella 4'!$A$10:$A$26</definedName>
    <definedName name="_7__123Graph_XGRAFICO_1" localSheetId="1" hidden="1">'[1]Tabella 4'!$A$10:$A$26</definedName>
    <definedName name="_7__123Graph_XGRAFICO_1" localSheetId="10" hidden="1">'[3]Tabella 4'!$A$10:$A$26</definedName>
    <definedName name="_7__123Graph_XGRAFICO_1" localSheetId="12" hidden="1">'[3]Tabella 4'!$A$10:$A$26</definedName>
    <definedName name="_7__123Graph_XGRAFICO_1" localSheetId="2" hidden="1">'[1]Tabella 4'!$A$10:$A$26</definedName>
    <definedName name="_7__123Graph_XGRAFICO_1" localSheetId="22" hidden="1">'[2]Tabella 4'!$A$10:$A$26</definedName>
    <definedName name="_7__123Graph_XGRAFICO_1" localSheetId="23" hidden="1">'[4]Tabella 4'!$A$10:$A$26</definedName>
    <definedName name="_7__123Graph_XGRAFICO_1" localSheetId="3" hidden="1">'[1]Tabella 4'!$A$10:$A$26</definedName>
    <definedName name="_7__123Graph_XGRAFICO_1" localSheetId="5" hidden="1">'[1]Tabella 4'!$A$10:$A$26</definedName>
    <definedName name="_7__123Graph_XGRAFICO_1" localSheetId="6" hidden="1">'[5]Tabella 4'!$A$10:$A$26</definedName>
    <definedName name="_7__123Graph_XGRAFICO_1" localSheetId="7" hidden="1">'[3]Tabella 4'!$A$10:$A$26</definedName>
    <definedName name="_7__123Graph_XGRAFICO_1" localSheetId="8" hidden="1">'[3]Tabella 4'!$A$10:$A$26</definedName>
    <definedName name="_7__123Graph_XGRAFICO_1" localSheetId="0" hidden="1">'[2]Tabella 4'!$A$10:$A$26</definedName>
    <definedName name="_7__123Graph_XGRAFICO_1" hidden="1">'[2]Tabella 4'!$A$10:$A$26</definedName>
    <definedName name="_8__123Graph_XGRAFICO_2" localSheetId="4" hidden="1">'[1]Tabella 4'!$A$14:$A$26</definedName>
    <definedName name="_8__123Graph_XGRAFICO_2" localSheetId="9" hidden="1">'[2]Tabella 4'!$A$14:$A$26</definedName>
    <definedName name="_8__123Graph_XGRAFICO_2" localSheetId="1" hidden="1">'[1]Tabella 4'!$A$14:$A$26</definedName>
    <definedName name="_8__123Graph_XGRAFICO_2" localSheetId="10" hidden="1">'[3]Tabella 4'!$A$14:$A$26</definedName>
    <definedName name="_8__123Graph_XGRAFICO_2" localSheetId="12" hidden="1">'[3]Tabella 4'!$A$14:$A$26</definedName>
    <definedName name="_8__123Graph_XGRAFICO_2" localSheetId="2" hidden="1">'[1]Tabella 4'!$A$14:$A$26</definedName>
    <definedName name="_8__123Graph_XGRAFICO_2" localSheetId="22" hidden="1">'[2]Tabella 4'!$A$14:$A$26</definedName>
    <definedName name="_8__123Graph_XGRAFICO_2" localSheetId="23" hidden="1">'[4]Tabella 4'!$A$14:$A$26</definedName>
    <definedName name="_8__123Graph_XGRAFICO_2" localSheetId="3" hidden="1">'[1]Tabella 4'!$A$14:$A$26</definedName>
    <definedName name="_8__123Graph_XGRAFICO_2" localSheetId="5" hidden="1">'[1]Tabella 4'!$A$14:$A$26</definedName>
    <definedName name="_8__123Graph_XGRAFICO_2" localSheetId="6" hidden="1">'[5]Tabella 4'!$A$14:$A$26</definedName>
    <definedName name="_8__123Graph_XGRAFICO_2" localSheetId="7" hidden="1">'[3]Tabella 4'!$A$14:$A$26</definedName>
    <definedName name="_8__123Graph_XGRAFICO_2" localSheetId="8" hidden="1">'[3]Tabella 4'!$A$14:$A$26</definedName>
    <definedName name="_8__123Graph_XGRAFICO_2" localSheetId="0" hidden="1">'[2]Tabella 4'!$A$14:$A$26</definedName>
    <definedName name="_8__123Graph_XGRAFICO_2" hidden="1">'[2]Tabella 4'!$A$14:$A$26</definedName>
    <definedName name="_9__123Graph_XGRAFICO_3" localSheetId="4" hidden="1">'[1]Tabella 4'!$A$14:$A$26</definedName>
    <definedName name="_9__123Graph_XGRAFICO_3" localSheetId="9" hidden="1">'[2]Tabella 4'!$A$14:$A$26</definedName>
    <definedName name="_9__123Graph_XGRAFICO_3" localSheetId="1" hidden="1">'[1]Tabella 4'!$A$14:$A$26</definedName>
    <definedName name="_9__123Graph_XGRAFICO_3" localSheetId="10" hidden="1">'[3]Tabella 4'!$A$14:$A$26</definedName>
    <definedName name="_9__123Graph_XGRAFICO_3" localSheetId="12" hidden="1">'[3]Tabella 4'!$A$14:$A$26</definedName>
    <definedName name="_9__123Graph_XGRAFICO_3" localSheetId="2" hidden="1">'[1]Tabella 4'!$A$14:$A$26</definedName>
    <definedName name="_9__123Graph_XGRAFICO_3" localSheetId="22" hidden="1">'[2]Tabella 4'!$A$14:$A$26</definedName>
    <definedName name="_9__123Graph_XGRAFICO_3" localSheetId="23" hidden="1">'[4]Tabella 4'!$A$14:$A$26</definedName>
    <definedName name="_9__123Graph_XGRAFICO_3" localSheetId="3" hidden="1">'[1]Tabella 4'!$A$14:$A$26</definedName>
    <definedName name="_9__123Graph_XGRAFICO_3" localSheetId="5" hidden="1">'[1]Tabella 4'!$A$14:$A$26</definedName>
    <definedName name="_9__123Graph_XGRAFICO_3" localSheetId="6" hidden="1">'[5]Tabella 4'!$A$14:$A$26</definedName>
    <definedName name="_9__123Graph_XGRAFICO_3" localSheetId="7" hidden="1">'[3]Tabella 4'!$A$14:$A$26</definedName>
    <definedName name="_9__123Graph_XGRAFICO_3" localSheetId="8" hidden="1">'[3]Tabella 4'!$A$14:$A$26</definedName>
    <definedName name="_9__123Graph_XGRAFICO_3" localSheetId="0" hidden="1">'[2]Tabella 4'!$A$14:$A$26</definedName>
    <definedName name="_9__123Graph_XGRAFICO_3" hidden="1">'[2]Tabella 4'!$A$14:$A$26</definedName>
    <definedName name="_Parse_Out" localSheetId="4" hidden="1">#REF!</definedName>
    <definedName name="_Parse_Out" localSheetId="9" hidden="1">#REF!</definedName>
    <definedName name="_Parse_Out" localSheetId="1" hidden="1">#REF!</definedName>
    <definedName name="_Parse_Out" localSheetId="12" hidden="1">#REF!</definedName>
    <definedName name="_Parse_Out" localSheetId="14" hidden="1">#REF!</definedName>
    <definedName name="_Parse_Out" localSheetId="15" hidden="1">#REF!</definedName>
    <definedName name="_Parse_Out" localSheetId="16" hidden="1">#REF!</definedName>
    <definedName name="_Parse_Out" localSheetId="17" hidden="1">#REF!</definedName>
    <definedName name="_Parse_Out" localSheetId="18" hidden="1">#REF!</definedName>
    <definedName name="_Parse_Out" localSheetId="19" hidden="1">#REF!</definedName>
    <definedName name="_Parse_Out" localSheetId="2" hidden="1">#REF!</definedName>
    <definedName name="_Parse_Out" localSheetId="20" hidden="1">#REF!</definedName>
    <definedName name="_Parse_Out" localSheetId="21" hidden="1">#REF!</definedName>
    <definedName name="_Parse_Out" localSheetId="22" hidden="1">#REF!</definedName>
    <definedName name="_Parse_Out" localSheetId="23" hidden="1">#REF!</definedName>
    <definedName name="_Parse_Out" localSheetId="3" hidden="1">#REF!</definedName>
    <definedName name="_Parse_Out" localSheetId="5" hidden="1">#REF!</definedName>
    <definedName name="_Parse_Out" localSheetId="6" hidden="1">#REF!</definedName>
    <definedName name="_Parse_Out" localSheetId="0" hidden="1">#REF!</definedName>
    <definedName name="_Parse_Out" hidden="1">#REF!</definedName>
    <definedName name="a" localSheetId="4">#REF!</definedName>
    <definedName name="a" localSheetId="9">#REF!</definedName>
    <definedName name="a" localSheetId="1">#REF!</definedName>
    <definedName name="a" localSheetId="12">#REF!</definedName>
    <definedName name="a" localSheetId="14">#REF!</definedName>
    <definedName name="a" localSheetId="15">#REF!</definedName>
    <definedName name="a" localSheetId="16">#REF!</definedName>
    <definedName name="a" localSheetId="17">#REF!</definedName>
    <definedName name="a" localSheetId="18">#REF!</definedName>
    <definedName name="a" localSheetId="19">#REF!</definedName>
    <definedName name="a" localSheetId="2">#REF!</definedName>
    <definedName name="a" localSheetId="20">#REF!</definedName>
    <definedName name="a" localSheetId="21">#REF!</definedName>
    <definedName name="a" localSheetId="22">#REF!</definedName>
    <definedName name="a" localSheetId="23">#REF!</definedName>
    <definedName name="a" localSheetId="3">#REF!</definedName>
    <definedName name="a" localSheetId="5">#REF!</definedName>
    <definedName name="a" localSheetId="6">#REF!</definedName>
    <definedName name="a" localSheetId="0">#REF!</definedName>
    <definedName name="a">#REF!</definedName>
    <definedName name="AA" localSheetId="4">#REF!</definedName>
    <definedName name="AA" localSheetId="9">#REF!</definedName>
    <definedName name="AA" localSheetId="1">#REF!</definedName>
    <definedName name="AA" localSheetId="12">#REF!</definedName>
    <definedName name="AA" localSheetId="14">#REF!</definedName>
    <definedName name="AA" localSheetId="15">#REF!</definedName>
    <definedName name="AA" localSheetId="16">#REF!</definedName>
    <definedName name="AA" localSheetId="17">#REF!</definedName>
    <definedName name="AA" localSheetId="18">#REF!</definedName>
    <definedName name="AA" localSheetId="19">#REF!</definedName>
    <definedName name="AA" localSheetId="2">#REF!</definedName>
    <definedName name="AA" localSheetId="20">#REF!</definedName>
    <definedName name="AA" localSheetId="21">#REF!</definedName>
    <definedName name="AA" localSheetId="22">#REF!</definedName>
    <definedName name="AA" localSheetId="23">#REF!</definedName>
    <definedName name="AA" localSheetId="3">#REF!</definedName>
    <definedName name="AA" localSheetId="5">#REF!</definedName>
    <definedName name="AA" localSheetId="6">#REF!</definedName>
    <definedName name="AA" localSheetId="0">#REF!</definedName>
    <definedName name="AA">#REF!</definedName>
    <definedName name="aaz" localSheetId="4">#REF!</definedName>
    <definedName name="aaz" localSheetId="9">#REF!</definedName>
    <definedName name="aaz" localSheetId="1">#REF!</definedName>
    <definedName name="aaz" localSheetId="12">#REF!</definedName>
    <definedName name="aaz" localSheetId="14">#REF!</definedName>
    <definedName name="aaz" localSheetId="15">#REF!</definedName>
    <definedName name="aaz" localSheetId="16">#REF!</definedName>
    <definedName name="aaz" localSheetId="17">#REF!</definedName>
    <definedName name="aaz" localSheetId="18">#REF!</definedName>
    <definedName name="aaz" localSheetId="19">#REF!</definedName>
    <definedName name="aaz" localSheetId="2">#REF!</definedName>
    <definedName name="aaz" localSheetId="20">#REF!</definedName>
    <definedName name="aaz" localSheetId="21">#REF!</definedName>
    <definedName name="aaz" localSheetId="22">#REF!</definedName>
    <definedName name="aaz" localSheetId="23">#REF!</definedName>
    <definedName name="aaz" localSheetId="3">#REF!</definedName>
    <definedName name="aaz" localSheetId="5">#REF!</definedName>
    <definedName name="aaz" localSheetId="6">#REF!</definedName>
    <definedName name="aaz" localSheetId="0">#REF!</definedName>
    <definedName name="aaz">#REF!</definedName>
    <definedName name="adc" localSheetId="4">#REF!</definedName>
    <definedName name="adc" localSheetId="9">#REF!</definedName>
    <definedName name="adc" localSheetId="1">#REF!</definedName>
    <definedName name="adc" localSheetId="12">#REF!</definedName>
    <definedName name="adc" localSheetId="14">#REF!</definedName>
    <definedName name="adc" localSheetId="15">#REF!</definedName>
    <definedName name="adc" localSheetId="16">#REF!</definedName>
    <definedName name="adc" localSheetId="17">#REF!</definedName>
    <definedName name="adc" localSheetId="18">#REF!</definedName>
    <definedName name="adc" localSheetId="19">#REF!</definedName>
    <definedName name="adc" localSheetId="2">#REF!</definedName>
    <definedName name="adc" localSheetId="20">#REF!</definedName>
    <definedName name="adc" localSheetId="21">#REF!</definedName>
    <definedName name="adc" localSheetId="22">#REF!</definedName>
    <definedName name="adc" localSheetId="23">#REF!</definedName>
    <definedName name="adc" localSheetId="3">#REF!</definedName>
    <definedName name="adc" localSheetId="5">#REF!</definedName>
    <definedName name="adc" localSheetId="6">#REF!</definedName>
    <definedName name="adc" localSheetId="0">#REF!</definedName>
    <definedName name="adc">#REF!</definedName>
    <definedName name="afaf" localSheetId="4">#REF!</definedName>
    <definedName name="afaf" localSheetId="9">#REF!</definedName>
    <definedName name="afaf" localSheetId="1">#REF!</definedName>
    <definedName name="afaf" localSheetId="12">#REF!</definedName>
    <definedName name="afaf" localSheetId="14">#REF!</definedName>
    <definedName name="afaf" localSheetId="15">#REF!</definedName>
    <definedName name="afaf" localSheetId="16">#REF!</definedName>
    <definedName name="afaf" localSheetId="17">#REF!</definedName>
    <definedName name="afaf" localSheetId="18">#REF!</definedName>
    <definedName name="afaf" localSheetId="19">#REF!</definedName>
    <definedName name="afaf" localSheetId="2">#REF!</definedName>
    <definedName name="afaf" localSheetId="20">#REF!</definedName>
    <definedName name="afaf" localSheetId="21">#REF!</definedName>
    <definedName name="afaf" localSheetId="22">#REF!</definedName>
    <definedName name="afaf" localSheetId="23">#REF!</definedName>
    <definedName name="afaf" localSheetId="3">#REF!</definedName>
    <definedName name="afaf" localSheetId="5">#REF!</definedName>
    <definedName name="afaf" localSheetId="6">#REF!</definedName>
    <definedName name="afaf" localSheetId="0">#REF!</definedName>
    <definedName name="afaf">#REF!</definedName>
    <definedName name="alfa_altobasso" localSheetId="4">#REF!</definedName>
    <definedName name="alfa_altobasso" localSheetId="9">#REF!</definedName>
    <definedName name="alfa_altobasso" localSheetId="1">#REF!</definedName>
    <definedName name="alfa_altobasso" localSheetId="12">#REF!</definedName>
    <definedName name="alfa_altobasso" localSheetId="14">#REF!</definedName>
    <definedName name="alfa_altobasso" localSheetId="15">#REF!</definedName>
    <definedName name="alfa_altobasso" localSheetId="16">#REF!</definedName>
    <definedName name="alfa_altobasso" localSheetId="17">#REF!</definedName>
    <definedName name="alfa_altobasso" localSheetId="18">#REF!</definedName>
    <definedName name="alfa_altobasso" localSheetId="19">#REF!</definedName>
    <definedName name="alfa_altobasso" localSheetId="2">#REF!</definedName>
    <definedName name="alfa_altobasso" localSheetId="20">#REF!</definedName>
    <definedName name="alfa_altobasso" localSheetId="21">#REF!</definedName>
    <definedName name="alfa_altobasso" localSheetId="22">#REF!</definedName>
    <definedName name="alfa_altobasso" localSheetId="23">#REF!</definedName>
    <definedName name="alfa_altobasso" localSheetId="3">#REF!</definedName>
    <definedName name="alfa_altobasso" localSheetId="5">#REF!</definedName>
    <definedName name="alfa_altobasso" localSheetId="6">#REF!</definedName>
    <definedName name="alfa_altobasso" localSheetId="0">#REF!</definedName>
    <definedName name="alfa_altobasso">#REF!</definedName>
    <definedName name="_xlnm.Print_Area" localSheetId="4">'[6]posizioni giuridiche host'!$A$1:$F$17</definedName>
    <definedName name="_xlnm.Print_Area" localSheetId="1">'[6]posizioni giuridiche host'!$A$1:$F$17</definedName>
    <definedName name="_xlnm.Print_Area" localSheetId="10">'[7]posizioni giuridiche host'!$A$1:$F$17</definedName>
    <definedName name="_xlnm.Print_Area" localSheetId="12">'[7]posizioni giuridiche host'!$A$1:$F$17</definedName>
    <definedName name="_xlnm.Print_Area" localSheetId="14">'[8]posizioni giuridiche host'!$A$1:$F$17</definedName>
    <definedName name="_xlnm.Print_Area" localSheetId="2">'6.2'!$A$4:$I$53</definedName>
    <definedName name="_xlnm.Print_Area" localSheetId="22">'[9]posizioni giuridiche host'!$A$1:$F$17</definedName>
    <definedName name="_xlnm.Print_Area" localSheetId="23">'[10]posizioni giuridiche host'!$A$1:$F$17</definedName>
    <definedName name="_xlnm.Print_Area" localSheetId="3">'[6]posizioni giuridiche host'!$A$1:$F$17</definedName>
    <definedName name="_xlnm.Print_Area" localSheetId="5">'[6]posizioni giuridiche host'!$A$1:$F$17</definedName>
    <definedName name="_xlnm.Print_Area" localSheetId="6">'[11]posizioni giuridiche host'!$A$1:$F$17</definedName>
    <definedName name="_xlnm.Print_Area" localSheetId="7">'[7]posizioni giuridiche host'!$A$1:$F$17</definedName>
    <definedName name="_xlnm.Print_Area" localSheetId="8">'[7]posizioni giuridiche host'!$A$1:$F$17</definedName>
    <definedName name="_xlnm.Print_Area">'[9]posizioni giuridiche host'!$A$1:$F$17</definedName>
    <definedName name="az" localSheetId="4">#REF!</definedName>
    <definedName name="az" localSheetId="9">#REF!</definedName>
    <definedName name="az" localSheetId="1">#REF!</definedName>
    <definedName name="az" localSheetId="12">#REF!</definedName>
    <definedName name="az" localSheetId="14">#REF!</definedName>
    <definedName name="az" localSheetId="15">#REF!</definedName>
    <definedName name="az" localSheetId="16">#REF!</definedName>
    <definedName name="az" localSheetId="17">#REF!</definedName>
    <definedName name="az" localSheetId="18">#REF!</definedName>
    <definedName name="az" localSheetId="19">#REF!</definedName>
    <definedName name="az" localSheetId="2">#REF!</definedName>
    <definedName name="az" localSheetId="20">#REF!</definedName>
    <definedName name="az" localSheetId="21">#REF!</definedName>
    <definedName name="az" localSheetId="22">#REF!</definedName>
    <definedName name="az" localSheetId="23">#REF!</definedName>
    <definedName name="az" localSheetId="3">#REF!</definedName>
    <definedName name="az" localSheetId="5">#REF!</definedName>
    <definedName name="az" localSheetId="6">#REF!</definedName>
    <definedName name="az" localSheetId="0">#REF!</definedName>
    <definedName name="az">#REF!</definedName>
    <definedName name="bb" localSheetId="4">#REF!</definedName>
    <definedName name="bb" localSheetId="9">#REF!</definedName>
    <definedName name="bb" localSheetId="1">#REF!</definedName>
    <definedName name="bb" localSheetId="12">#REF!</definedName>
    <definedName name="bb" localSheetId="14">#REF!</definedName>
    <definedName name="bb" localSheetId="15">#REF!</definedName>
    <definedName name="bb" localSheetId="16">#REF!</definedName>
    <definedName name="bb" localSheetId="17">#REF!</definedName>
    <definedName name="bb" localSheetId="18">#REF!</definedName>
    <definedName name="bb" localSheetId="19">#REF!</definedName>
    <definedName name="bb" localSheetId="2">#REF!</definedName>
    <definedName name="bb" localSheetId="20">#REF!</definedName>
    <definedName name="bb" localSheetId="21">#REF!</definedName>
    <definedName name="bb" localSheetId="22">#REF!</definedName>
    <definedName name="bb" localSheetId="23">#REF!</definedName>
    <definedName name="bb" localSheetId="3">#REF!</definedName>
    <definedName name="bb" localSheetId="5">#REF!</definedName>
    <definedName name="bb" localSheetId="6">#REF!</definedName>
    <definedName name="bb" localSheetId="0">#REF!</definedName>
    <definedName name="bb">#REF!</definedName>
    <definedName name="bbz" localSheetId="4">#REF!</definedName>
    <definedName name="bbz" localSheetId="9">#REF!</definedName>
    <definedName name="bbz" localSheetId="1">#REF!</definedName>
    <definedName name="bbz" localSheetId="12">#REF!</definedName>
    <definedName name="bbz" localSheetId="14">#REF!</definedName>
    <definedName name="bbz" localSheetId="15">#REF!</definedName>
    <definedName name="bbz" localSheetId="16">#REF!</definedName>
    <definedName name="bbz" localSheetId="17">#REF!</definedName>
    <definedName name="bbz" localSheetId="18">#REF!</definedName>
    <definedName name="bbz" localSheetId="19">#REF!</definedName>
    <definedName name="bbz" localSheetId="2">#REF!</definedName>
    <definedName name="bbz" localSheetId="20">#REF!</definedName>
    <definedName name="bbz" localSheetId="21">#REF!</definedName>
    <definedName name="bbz" localSheetId="22">#REF!</definedName>
    <definedName name="bbz" localSheetId="23">#REF!</definedName>
    <definedName name="bbz" localSheetId="3">#REF!</definedName>
    <definedName name="bbz" localSheetId="5">#REF!</definedName>
    <definedName name="bbz" localSheetId="6">#REF!</definedName>
    <definedName name="bbz" localSheetId="0">#REF!</definedName>
    <definedName name="bbz">#REF!</definedName>
    <definedName name="bgtff" localSheetId="4">#REF!</definedName>
    <definedName name="bgtff" localSheetId="9">#REF!</definedName>
    <definedName name="bgtff" localSheetId="1">#REF!</definedName>
    <definedName name="bgtff" localSheetId="12">#REF!</definedName>
    <definedName name="bgtff" localSheetId="14">#REF!</definedName>
    <definedName name="bgtff" localSheetId="15">#REF!</definedName>
    <definedName name="bgtff" localSheetId="16">#REF!</definedName>
    <definedName name="bgtff" localSheetId="17">#REF!</definedName>
    <definedName name="bgtff" localSheetId="18">#REF!</definedName>
    <definedName name="bgtff" localSheetId="19">#REF!</definedName>
    <definedName name="bgtff" localSheetId="2">#REF!</definedName>
    <definedName name="bgtff" localSheetId="20">#REF!</definedName>
    <definedName name="bgtff" localSheetId="21">#REF!</definedName>
    <definedName name="bgtff" localSheetId="22">#REF!</definedName>
    <definedName name="bgtff" localSheetId="23">#REF!</definedName>
    <definedName name="bgtff" localSheetId="3">#REF!</definedName>
    <definedName name="bgtff" localSheetId="5">#REF!</definedName>
    <definedName name="bgtff" localSheetId="6">#REF!</definedName>
    <definedName name="bgtff" localSheetId="0">#REF!</definedName>
    <definedName name="bgtff">#REF!</definedName>
    <definedName name="bhgttyu" localSheetId="4">#REF!</definedName>
    <definedName name="bhgttyu" localSheetId="9">#REF!</definedName>
    <definedName name="bhgttyu" localSheetId="1">#REF!</definedName>
    <definedName name="bhgttyu" localSheetId="12">#REF!</definedName>
    <definedName name="bhgttyu" localSheetId="14">#REF!</definedName>
    <definedName name="bhgttyu" localSheetId="15">#REF!</definedName>
    <definedName name="bhgttyu" localSheetId="16">#REF!</definedName>
    <definedName name="bhgttyu" localSheetId="17">#REF!</definedName>
    <definedName name="bhgttyu" localSheetId="18">#REF!</definedName>
    <definedName name="bhgttyu" localSheetId="19">#REF!</definedName>
    <definedName name="bhgttyu" localSheetId="2">#REF!</definedName>
    <definedName name="bhgttyu" localSheetId="20">#REF!</definedName>
    <definedName name="bhgttyu" localSheetId="21">#REF!</definedName>
    <definedName name="bhgttyu" localSheetId="22">#REF!</definedName>
    <definedName name="bhgttyu" localSheetId="23">#REF!</definedName>
    <definedName name="bhgttyu" localSheetId="3">#REF!</definedName>
    <definedName name="bhgttyu" localSheetId="5">#REF!</definedName>
    <definedName name="bhgttyu" localSheetId="6">#REF!</definedName>
    <definedName name="bhgttyu" localSheetId="0">#REF!</definedName>
    <definedName name="bhgttyu">#REF!</definedName>
    <definedName name="bmmb" localSheetId="4">#REF!</definedName>
    <definedName name="bmmb" localSheetId="9">#REF!</definedName>
    <definedName name="bmmb" localSheetId="1">#REF!</definedName>
    <definedName name="bmmb" localSheetId="12">#REF!</definedName>
    <definedName name="bmmb" localSheetId="14">#REF!</definedName>
    <definedName name="bmmb" localSheetId="15">#REF!</definedName>
    <definedName name="bmmb" localSheetId="16">#REF!</definedName>
    <definedName name="bmmb" localSheetId="17">#REF!</definedName>
    <definedName name="bmmb" localSheetId="18">#REF!</definedName>
    <definedName name="bmmb" localSheetId="19">#REF!</definedName>
    <definedName name="bmmb" localSheetId="2">#REF!</definedName>
    <definedName name="bmmb" localSheetId="20">#REF!</definedName>
    <definedName name="bmmb" localSheetId="21">#REF!</definedName>
    <definedName name="bmmb" localSheetId="22">#REF!</definedName>
    <definedName name="bmmb" localSheetId="23">#REF!</definedName>
    <definedName name="bmmb" localSheetId="3">#REF!</definedName>
    <definedName name="bmmb" localSheetId="5">#REF!</definedName>
    <definedName name="bmmb" localSheetId="6">#REF!</definedName>
    <definedName name="bmmb" localSheetId="0">#REF!</definedName>
    <definedName name="bmmb">#REF!</definedName>
    <definedName name="cc" localSheetId="4">#REF!</definedName>
    <definedName name="cc" localSheetId="9">#REF!</definedName>
    <definedName name="cc" localSheetId="1">#REF!</definedName>
    <definedName name="cc" localSheetId="12">#REF!</definedName>
    <definedName name="cc" localSheetId="14">#REF!</definedName>
    <definedName name="cc" localSheetId="15">#REF!</definedName>
    <definedName name="cc" localSheetId="16">#REF!</definedName>
    <definedName name="cc" localSheetId="17">#REF!</definedName>
    <definedName name="cc" localSheetId="18">#REF!</definedName>
    <definedName name="cc" localSheetId="19">#REF!</definedName>
    <definedName name="cc" localSheetId="2">#REF!</definedName>
    <definedName name="cc" localSheetId="20">#REF!</definedName>
    <definedName name="cc" localSheetId="21">#REF!</definedName>
    <definedName name="cc" localSheetId="22">#REF!</definedName>
    <definedName name="cc" localSheetId="23">#REF!</definedName>
    <definedName name="cc" localSheetId="3">#REF!</definedName>
    <definedName name="cc" localSheetId="5">#REF!</definedName>
    <definedName name="cc" localSheetId="6">#REF!</definedName>
    <definedName name="cc" localSheetId="0">#REF!</definedName>
    <definedName name="cc">#REF!</definedName>
    <definedName name="Centrodi_costa" localSheetId="4">#REF!</definedName>
    <definedName name="Centrodi_costa" localSheetId="9">#REF!</definedName>
    <definedName name="Centrodi_costa" localSheetId="1">#REF!</definedName>
    <definedName name="Centrodi_costa" localSheetId="12">#REF!</definedName>
    <definedName name="Centrodi_costa" localSheetId="14">#REF!</definedName>
    <definedName name="Centrodi_costa" localSheetId="15">#REF!</definedName>
    <definedName name="Centrodi_costa" localSheetId="16">#REF!</definedName>
    <definedName name="Centrodi_costa" localSheetId="17">#REF!</definedName>
    <definedName name="Centrodi_costa" localSheetId="18">#REF!</definedName>
    <definedName name="Centrodi_costa" localSheetId="19">#REF!</definedName>
    <definedName name="Centrodi_costa" localSheetId="2">#REF!</definedName>
    <definedName name="Centrodi_costa" localSheetId="20">#REF!</definedName>
    <definedName name="Centrodi_costa" localSheetId="21">#REF!</definedName>
    <definedName name="Centrodi_costa" localSheetId="22">#REF!</definedName>
    <definedName name="Centrodi_costa" localSheetId="23">#REF!</definedName>
    <definedName name="Centrodi_costa" localSheetId="3">#REF!</definedName>
    <definedName name="Centrodi_costa" localSheetId="5">#REF!</definedName>
    <definedName name="Centrodi_costa" localSheetId="6">#REF!</definedName>
    <definedName name="Centrodi_costa" localSheetId="0">#REF!</definedName>
    <definedName name="Centrodi_costa">#REF!</definedName>
    <definedName name="cf" localSheetId="4">#REF!</definedName>
    <definedName name="cf" localSheetId="9">#REF!</definedName>
    <definedName name="cf" localSheetId="1">#REF!</definedName>
    <definedName name="cf" localSheetId="12">#REF!</definedName>
    <definedName name="cf" localSheetId="14">#REF!</definedName>
    <definedName name="cf" localSheetId="15">#REF!</definedName>
    <definedName name="cf" localSheetId="16">#REF!</definedName>
    <definedName name="cf" localSheetId="17">#REF!</definedName>
    <definedName name="cf" localSheetId="18">#REF!</definedName>
    <definedName name="cf" localSheetId="19">#REF!</definedName>
    <definedName name="cf" localSheetId="2">#REF!</definedName>
    <definedName name="cf" localSheetId="20">#REF!</definedName>
    <definedName name="cf" localSheetId="21">#REF!</definedName>
    <definedName name="cf" localSheetId="22">#REF!</definedName>
    <definedName name="cf" localSheetId="23">#REF!</definedName>
    <definedName name="cf" localSheetId="3">#REF!</definedName>
    <definedName name="cf" localSheetId="5">#REF!</definedName>
    <definedName name="cf" localSheetId="6">#REF!</definedName>
    <definedName name="cf" localSheetId="0">#REF!</definedName>
    <definedName name="cf">#REF!</definedName>
    <definedName name="cftg" localSheetId="4">#REF!</definedName>
    <definedName name="cftg" localSheetId="9">#REF!</definedName>
    <definedName name="cftg" localSheetId="1">#REF!</definedName>
    <definedName name="cftg" localSheetId="12">#REF!</definedName>
    <definedName name="cftg" localSheetId="14">#REF!</definedName>
    <definedName name="cftg" localSheetId="15">#REF!</definedName>
    <definedName name="cftg" localSheetId="16">#REF!</definedName>
    <definedName name="cftg" localSheetId="17">#REF!</definedName>
    <definedName name="cftg" localSheetId="18">#REF!</definedName>
    <definedName name="cftg" localSheetId="19">#REF!</definedName>
    <definedName name="cftg" localSheetId="2">#REF!</definedName>
    <definedName name="cftg" localSheetId="20">#REF!</definedName>
    <definedName name="cftg" localSheetId="21">#REF!</definedName>
    <definedName name="cftg" localSheetId="22">#REF!</definedName>
    <definedName name="cftg" localSheetId="23">#REF!</definedName>
    <definedName name="cftg" localSheetId="3">#REF!</definedName>
    <definedName name="cftg" localSheetId="5">#REF!</definedName>
    <definedName name="cftg" localSheetId="6">#REF!</definedName>
    <definedName name="cftg" localSheetId="0">#REF!</definedName>
    <definedName name="cftg">#REF!</definedName>
    <definedName name="cftgmic" localSheetId="4">#REF!</definedName>
    <definedName name="cftgmic" localSheetId="9">#REF!</definedName>
    <definedName name="cftgmic" localSheetId="1">#REF!</definedName>
    <definedName name="cftgmic" localSheetId="12">#REF!</definedName>
    <definedName name="cftgmic" localSheetId="14">#REF!</definedName>
    <definedName name="cftgmic" localSheetId="15">#REF!</definedName>
    <definedName name="cftgmic" localSheetId="16">#REF!</definedName>
    <definedName name="cftgmic" localSheetId="17">#REF!</definedName>
    <definedName name="cftgmic" localSheetId="18">#REF!</definedName>
    <definedName name="cftgmic" localSheetId="19">#REF!</definedName>
    <definedName name="cftgmic" localSheetId="2">#REF!</definedName>
    <definedName name="cftgmic" localSheetId="20">#REF!</definedName>
    <definedName name="cftgmic" localSheetId="21">#REF!</definedName>
    <definedName name="cftgmic" localSheetId="22">#REF!</definedName>
    <definedName name="cftgmic" localSheetId="23">#REF!</definedName>
    <definedName name="cftgmic" localSheetId="3">#REF!</definedName>
    <definedName name="cftgmic" localSheetId="5">#REF!</definedName>
    <definedName name="cftgmic" localSheetId="6">#REF!</definedName>
    <definedName name="cftgmic" localSheetId="0">#REF!</definedName>
    <definedName name="cftgmic">#REF!</definedName>
    <definedName name="cjk" localSheetId="4">#REF!</definedName>
    <definedName name="cjk" localSheetId="9">#REF!</definedName>
    <definedName name="cjk" localSheetId="1">#REF!</definedName>
    <definedName name="cjk" localSheetId="12">#REF!</definedName>
    <definedName name="cjk" localSheetId="14">#REF!</definedName>
    <definedName name="cjk" localSheetId="15">#REF!</definedName>
    <definedName name="cjk" localSheetId="16">#REF!</definedName>
    <definedName name="cjk" localSheetId="17">#REF!</definedName>
    <definedName name="cjk" localSheetId="18">#REF!</definedName>
    <definedName name="cjk" localSheetId="19">#REF!</definedName>
    <definedName name="cjk" localSheetId="2">#REF!</definedName>
    <definedName name="cjk" localSheetId="20">#REF!</definedName>
    <definedName name="cjk" localSheetId="21">#REF!</definedName>
    <definedName name="cjk" localSheetId="22">#REF!</definedName>
    <definedName name="cjk" localSheetId="23">#REF!</definedName>
    <definedName name="cjk" localSheetId="3">#REF!</definedName>
    <definedName name="cjk" localSheetId="5">#REF!</definedName>
    <definedName name="cjk" localSheetId="6">#REF!</definedName>
    <definedName name="cjk" localSheetId="0">#REF!</definedName>
    <definedName name="cjk">#REF!</definedName>
    <definedName name="Comuni" localSheetId="4">#REF!</definedName>
    <definedName name="Comuni" localSheetId="9">#REF!</definedName>
    <definedName name="Comuni" localSheetId="1">#REF!</definedName>
    <definedName name="Comuni" localSheetId="12">#REF!</definedName>
    <definedName name="Comuni" localSheetId="14">#REF!</definedName>
    <definedName name="Comuni" localSheetId="15">#REF!</definedName>
    <definedName name="Comuni" localSheetId="16">#REF!</definedName>
    <definedName name="Comuni" localSheetId="17">#REF!</definedName>
    <definedName name="Comuni" localSheetId="18">#REF!</definedName>
    <definedName name="Comuni" localSheetId="19">#REF!</definedName>
    <definedName name="Comuni" localSheetId="2">#REF!</definedName>
    <definedName name="Comuni" localSheetId="20">#REF!</definedName>
    <definedName name="Comuni" localSheetId="21">#REF!</definedName>
    <definedName name="Comuni" localSheetId="22">#REF!</definedName>
    <definedName name="Comuni" localSheetId="23">#REF!</definedName>
    <definedName name="Comuni" localSheetId="3">#REF!</definedName>
    <definedName name="Comuni" localSheetId="5">#REF!</definedName>
    <definedName name="Comuni" localSheetId="6">#REF!</definedName>
    <definedName name="Comuni" localSheetId="0">#REF!</definedName>
    <definedName name="Comuni">#REF!</definedName>
    <definedName name="_xlnm.Criteria" localSheetId="4">#REF!</definedName>
    <definedName name="_xlnm.Criteria" localSheetId="9">#REF!</definedName>
    <definedName name="_xlnm.Criteria" localSheetId="1">#REF!</definedName>
    <definedName name="_xlnm.Criteria" localSheetId="12">#REF!</definedName>
    <definedName name="_xlnm.Criteria" localSheetId="14">#REF!</definedName>
    <definedName name="_xlnm.Criteria" localSheetId="15">#REF!</definedName>
    <definedName name="_xlnm.Criteria" localSheetId="16">#REF!</definedName>
    <definedName name="_xlnm.Criteria" localSheetId="17">#REF!</definedName>
    <definedName name="_xlnm.Criteria" localSheetId="18">#REF!</definedName>
    <definedName name="_xlnm.Criteria" localSheetId="19">#REF!</definedName>
    <definedName name="_xlnm.Criteria" localSheetId="2">#REF!</definedName>
    <definedName name="_xlnm.Criteria" localSheetId="20">#REF!</definedName>
    <definedName name="_xlnm.Criteria" localSheetId="21">#REF!</definedName>
    <definedName name="_xlnm.Criteria" localSheetId="22">#REF!</definedName>
    <definedName name="_xlnm.Criteria" localSheetId="23">#REF!</definedName>
    <definedName name="_xlnm.Criteria" localSheetId="3">#REF!</definedName>
    <definedName name="_xlnm.Criteria" localSheetId="5">#REF!</definedName>
    <definedName name="_xlnm.Criteria" localSheetId="6">#REF!</definedName>
    <definedName name="_xlnm.Criteria" localSheetId="0">#REF!</definedName>
    <definedName name="_xlnm.Criteria">#REF!</definedName>
    <definedName name="cvf" localSheetId="4">#REF!</definedName>
    <definedName name="cvf" localSheetId="9">#REF!</definedName>
    <definedName name="cvf" localSheetId="1">#REF!</definedName>
    <definedName name="cvf" localSheetId="12">#REF!</definedName>
    <definedName name="cvf" localSheetId="14">#REF!</definedName>
    <definedName name="cvf" localSheetId="15">#REF!</definedName>
    <definedName name="cvf" localSheetId="16">#REF!</definedName>
    <definedName name="cvf" localSheetId="17">#REF!</definedName>
    <definedName name="cvf" localSheetId="18">#REF!</definedName>
    <definedName name="cvf" localSheetId="19">#REF!</definedName>
    <definedName name="cvf" localSheetId="2">#REF!</definedName>
    <definedName name="cvf" localSheetId="20">#REF!</definedName>
    <definedName name="cvf" localSheetId="21">#REF!</definedName>
    <definedName name="cvf" localSheetId="22">#REF!</definedName>
    <definedName name="cvf" localSheetId="23">#REF!</definedName>
    <definedName name="cvf" localSheetId="3">#REF!</definedName>
    <definedName name="cvf" localSheetId="5">#REF!</definedName>
    <definedName name="cvf" localSheetId="6">#REF!</definedName>
    <definedName name="cvf" localSheetId="0">#REF!</definedName>
    <definedName name="cvf">#REF!</definedName>
    <definedName name="cvfds" localSheetId="4">#REF!</definedName>
    <definedName name="cvfds" localSheetId="9">#REF!</definedName>
    <definedName name="cvfds" localSheetId="1">#REF!</definedName>
    <definedName name="cvfds" localSheetId="12">#REF!</definedName>
    <definedName name="cvfds" localSheetId="14">#REF!</definedName>
    <definedName name="cvfds" localSheetId="15">#REF!</definedName>
    <definedName name="cvfds" localSheetId="16">#REF!</definedName>
    <definedName name="cvfds" localSheetId="17">#REF!</definedName>
    <definedName name="cvfds" localSheetId="18">#REF!</definedName>
    <definedName name="cvfds" localSheetId="19">#REF!</definedName>
    <definedName name="cvfds" localSheetId="2">#REF!</definedName>
    <definedName name="cvfds" localSheetId="20">#REF!</definedName>
    <definedName name="cvfds" localSheetId="21">#REF!</definedName>
    <definedName name="cvfds" localSheetId="22">#REF!</definedName>
    <definedName name="cvfds" localSheetId="23">#REF!</definedName>
    <definedName name="cvfds" localSheetId="3">#REF!</definedName>
    <definedName name="cvfds" localSheetId="5">#REF!</definedName>
    <definedName name="cvfds" localSheetId="6">#REF!</definedName>
    <definedName name="cvfds" localSheetId="0">#REF!</definedName>
    <definedName name="cvfds">#REF!</definedName>
    <definedName name="cvfrt" localSheetId="4">#REF!</definedName>
    <definedName name="cvfrt" localSheetId="9">#REF!</definedName>
    <definedName name="cvfrt" localSheetId="1">#REF!</definedName>
    <definedName name="cvfrt" localSheetId="12">#REF!</definedName>
    <definedName name="cvfrt" localSheetId="14">#REF!</definedName>
    <definedName name="cvfrt" localSheetId="15">#REF!</definedName>
    <definedName name="cvfrt" localSheetId="16">#REF!</definedName>
    <definedName name="cvfrt" localSheetId="17">#REF!</definedName>
    <definedName name="cvfrt" localSheetId="18">#REF!</definedName>
    <definedName name="cvfrt" localSheetId="19">#REF!</definedName>
    <definedName name="cvfrt" localSheetId="2">#REF!</definedName>
    <definedName name="cvfrt" localSheetId="20">#REF!</definedName>
    <definedName name="cvfrt" localSheetId="21">#REF!</definedName>
    <definedName name="cvfrt" localSheetId="22">#REF!</definedName>
    <definedName name="cvfrt" localSheetId="23">#REF!</definedName>
    <definedName name="cvfrt" localSheetId="3">#REF!</definedName>
    <definedName name="cvfrt" localSheetId="5">#REF!</definedName>
    <definedName name="cvfrt" localSheetId="6">#REF!</definedName>
    <definedName name="cvfrt" localSheetId="0">#REF!</definedName>
    <definedName name="cvfrt">#REF!</definedName>
    <definedName name="cvghh" localSheetId="4">#REF!</definedName>
    <definedName name="cvghh" localSheetId="9">#REF!</definedName>
    <definedName name="cvghh" localSheetId="1">#REF!</definedName>
    <definedName name="cvghh" localSheetId="12">#REF!</definedName>
    <definedName name="cvghh" localSheetId="14">#REF!</definedName>
    <definedName name="cvghh" localSheetId="15">#REF!</definedName>
    <definedName name="cvghh" localSheetId="16">#REF!</definedName>
    <definedName name="cvghh" localSheetId="17">#REF!</definedName>
    <definedName name="cvghh" localSheetId="18">#REF!</definedName>
    <definedName name="cvghh" localSheetId="19">#REF!</definedName>
    <definedName name="cvghh" localSheetId="2">#REF!</definedName>
    <definedName name="cvghh" localSheetId="20">#REF!</definedName>
    <definedName name="cvghh" localSheetId="21">#REF!</definedName>
    <definedName name="cvghh" localSheetId="22">#REF!</definedName>
    <definedName name="cvghh" localSheetId="23">#REF!</definedName>
    <definedName name="cvghh" localSheetId="3">#REF!</definedName>
    <definedName name="cvghh" localSheetId="5">#REF!</definedName>
    <definedName name="cvghh" localSheetId="6">#REF!</definedName>
    <definedName name="cvghh" localSheetId="0">#REF!</definedName>
    <definedName name="cvghh">#REF!</definedName>
    <definedName name="d" localSheetId="4">#REF!</definedName>
    <definedName name="d" localSheetId="9">#REF!</definedName>
    <definedName name="d" localSheetId="1">#REF!</definedName>
    <definedName name="d" localSheetId="12">#REF!</definedName>
    <definedName name="d" localSheetId="14">#REF!</definedName>
    <definedName name="d" localSheetId="15">#REF!</definedName>
    <definedName name="d" localSheetId="16">#REF!</definedName>
    <definedName name="d" localSheetId="17">#REF!</definedName>
    <definedName name="d" localSheetId="18">#REF!</definedName>
    <definedName name="d" localSheetId="19">#REF!</definedName>
    <definedName name="d" localSheetId="2">#REF!</definedName>
    <definedName name="d" localSheetId="20">#REF!</definedName>
    <definedName name="d" localSheetId="21">#REF!</definedName>
    <definedName name="d" localSheetId="22">#REF!</definedName>
    <definedName name="d" localSheetId="23">#REF!</definedName>
    <definedName name="d" localSheetId="3">#REF!</definedName>
    <definedName name="d" localSheetId="5">#REF!</definedName>
    <definedName name="d" localSheetId="6">#REF!</definedName>
    <definedName name="d" localSheetId="0">#REF!</definedName>
    <definedName name="d">#REF!</definedName>
    <definedName name="dad" localSheetId="4">#REF!</definedName>
    <definedName name="dad" localSheetId="9">#REF!</definedName>
    <definedName name="dad" localSheetId="1">#REF!</definedName>
    <definedName name="dad" localSheetId="12">#REF!</definedName>
    <definedName name="dad" localSheetId="14">#REF!</definedName>
    <definedName name="dad" localSheetId="15">#REF!</definedName>
    <definedName name="dad" localSheetId="16">#REF!</definedName>
    <definedName name="dad" localSheetId="17">#REF!</definedName>
    <definedName name="dad" localSheetId="18">#REF!</definedName>
    <definedName name="dad" localSheetId="19">#REF!</definedName>
    <definedName name="dad" localSheetId="2">#REF!</definedName>
    <definedName name="dad" localSheetId="20">#REF!</definedName>
    <definedName name="dad" localSheetId="21">#REF!</definedName>
    <definedName name="dad" localSheetId="22">#REF!</definedName>
    <definedName name="dad" localSheetId="23">#REF!</definedName>
    <definedName name="dad" localSheetId="3">#REF!</definedName>
    <definedName name="dad" localSheetId="5">#REF!</definedName>
    <definedName name="dad" localSheetId="6">#REF!</definedName>
    <definedName name="dad" localSheetId="0">#REF!</definedName>
    <definedName name="dad">#REF!</definedName>
    <definedName name="daddo" localSheetId="4">#REF!</definedName>
    <definedName name="daddo" localSheetId="9">#REF!</definedName>
    <definedName name="daddo" localSheetId="1">#REF!</definedName>
    <definedName name="daddo" localSheetId="12">#REF!</definedName>
    <definedName name="daddo" localSheetId="14">#REF!</definedName>
    <definedName name="daddo" localSheetId="15">#REF!</definedName>
    <definedName name="daddo" localSheetId="16">#REF!</definedName>
    <definedName name="daddo" localSheetId="17">#REF!</definedName>
    <definedName name="daddo" localSheetId="18">#REF!</definedName>
    <definedName name="daddo" localSheetId="19">#REF!</definedName>
    <definedName name="daddo" localSheetId="2">#REF!</definedName>
    <definedName name="daddo" localSheetId="20">#REF!</definedName>
    <definedName name="daddo" localSheetId="21">#REF!</definedName>
    <definedName name="daddo" localSheetId="22">#REF!</definedName>
    <definedName name="daddo" localSheetId="23">#REF!</definedName>
    <definedName name="daddo" localSheetId="3">#REF!</definedName>
    <definedName name="daddo" localSheetId="5">#REF!</definedName>
    <definedName name="daddo" localSheetId="6">#REF!</definedName>
    <definedName name="daddo" localSheetId="0">#REF!</definedName>
    <definedName name="daddo">#REF!</definedName>
    <definedName name="dadmic" localSheetId="4">#REF!</definedName>
    <definedName name="dadmic" localSheetId="9">#REF!</definedName>
    <definedName name="dadmic" localSheetId="1">#REF!</definedName>
    <definedName name="dadmic" localSheetId="12">#REF!</definedName>
    <definedName name="dadmic" localSheetId="14">#REF!</definedName>
    <definedName name="dadmic" localSheetId="15">#REF!</definedName>
    <definedName name="dadmic" localSheetId="16">#REF!</definedName>
    <definedName name="dadmic" localSheetId="17">#REF!</definedName>
    <definedName name="dadmic" localSheetId="18">#REF!</definedName>
    <definedName name="dadmic" localSheetId="19">#REF!</definedName>
    <definedName name="dadmic" localSheetId="2">#REF!</definedName>
    <definedName name="dadmic" localSheetId="20">#REF!</definedName>
    <definedName name="dadmic" localSheetId="21">#REF!</definedName>
    <definedName name="dadmic" localSheetId="22">#REF!</definedName>
    <definedName name="dadmic" localSheetId="23">#REF!</definedName>
    <definedName name="dadmic" localSheetId="3">#REF!</definedName>
    <definedName name="dadmic" localSheetId="5">#REF!</definedName>
    <definedName name="dadmic" localSheetId="6">#REF!</definedName>
    <definedName name="dadmic" localSheetId="0">#REF!</definedName>
    <definedName name="dadmic">#REF!</definedName>
    <definedName name="_xlnm.Database" localSheetId="4">#REF!</definedName>
    <definedName name="_xlnm.Database" localSheetId="9">#REF!</definedName>
    <definedName name="_xlnm.Database" localSheetId="1">#REF!</definedName>
    <definedName name="_xlnm.Database" localSheetId="12">#REF!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8">#REF!</definedName>
    <definedName name="_xlnm.Database" localSheetId="19">#REF!</definedName>
    <definedName name="_xlnm.Database" localSheetId="2">#REF!</definedName>
    <definedName name="_xlnm.Database" localSheetId="20">#REF!</definedName>
    <definedName name="_xlnm.Database" localSheetId="21">#REF!</definedName>
    <definedName name="_xlnm.Database" localSheetId="22">#REF!</definedName>
    <definedName name="_xlnm.Database" localSheetId="23">#REF!</definedName>
    <definedName name="_xlnm.Database" localSheetId="3">#REF!</definedName>
    <definedName name="_xlnm.Database" localSheetId="5">#REF!</definedName>
    <definedName name="_xlnm.Database" localSheetId="6">#REF!</definedName>
    <definedName name="_xlnm.Database" localSheetId="0">#REF!</definedName>
    <definedName name="_xlnm.Database">#REF!</definedName>
    <definedName name="dd" localSheetId="4">#REF!</definedName>
    <definedName name="dd" localSheetId="9">#REF!</definedName>
    <definedName name="dd" localSheetId="1">#REF!</definedName>
    <definedName name="dd" localSheetId="12">#REF!</definedName>
    <definedName name="dd" localSheetId="14">#REF!</definedName>
    <definedName name="dd" localSheetId="15">#REF!</definedName>
    <definedName name="dd" localSheetId="16">#REF!</definedName>
    <definedName name="dd" localSheetId="17">#REF!</definedName>
    <definedName name="dd" localSheetId="18">#REF!</definedName>
    <definedName name="dd" localSheetId="19">#REF!</definedName>
    <definedName name="dd" localSheetId="2">#REF!</definedName>
    <definedName name="dd" localSheetId="20">#REF!</definedName>
    <definedName name="dd" localSheetId="21">#REF!</definedName>
    <definedName name="dd" localSheetId="22">#REF!</definedName>
    <definedName name="dd" localSheetId="23">#REF!</definedName>
    <definedName name="dd" localSheetId="3">#REF!</definedName>
    <definedName name="dd" localSheetId="5">#REF!</definedName>
    <definedName name="dd" localSheetId="6">#REF!</definedName>
    <definedName name="dd" localSheetId="0">#REF!</definedName>
    <definedName name="dd">#REF!</definedName>
    <definedName name="ddd" localSheetId="4">#REF!</definedName>
    <definedName name="ddd" localSheetId="9">#REF!</definedName>
    <definedName name="ddd" localSheetId="1">#REF!</definedName>
    <definedName name="ddd" localSheetId="12">#REF!</definedName>
    <definedName name="ddd" localSheetId="14">#REF!</definedName>
    <definedName name="ddd" localSheetId="15">#REF!</definedName>
    <definedName name="ddd" localSheetId="16">#REF!</definedName>
    <definedName name="ddd" localSheetId="17">#REF!</definedName>
    <definedName name="ddd" localSheetId="18">#REF!</definedName>
    <definedName name="ddd" localSheetId="19">#REF!</definedName>
    <definedName name="ddd" localSheetId="2">#REF!</definedName>
    <definedName name="ddd" localSheetId="20">#REF!</definedName>
    <definedName name="ddd" localSheetId="21">#REF!</definedName>
    <definedName name="ddd" localSheetId="22">#REF!</definedName>
    <definedName name="ddd" localSheetId="23">#REF!</definedName>
    <definedName name="ddd" localSheetId="3">#REF!</definedName>
    <definedName name="ddd" localSheetId="5">#REF!</definedName>
    <definedName name="ddd" localSheetId="6">#REF!</definedName>
    <definedName name="ddd" localSheetId="0">#REF!</definedName>
    <definedName name="ddd">#REF!</definedName>
    <definedName name="ded" localSheetId="4">#REF!</definedName>
    <definedName name="ded" localSheetId="9">#REF!</definedName>
    <definedName name="ded" localSheetId="1">#REF!</definedName>
    <definedName name="ded" localSheetId="12">#REF!</definedName>
    <definedName name="ded" localSheetId="14">#REF!</definedName>
    <definedName name="ded" localSheetId="15">#REF!</definedName>
    <definedName name="ded" localSheetId="16">#REF!</definedName>
    <definedName name="ded" localSheetId="17">#REF!</definedName>
    <definedName name="ded" localSheetId="18">#REF!</definedName>
    <definedName name="ded" localSheetId="19">#REF!</definedName>
    <definedName name="ded" localSheetId="2">#REF!</definedName>
    <definedName name="ded" localSheetId="20">#REF!</definedName>
    <definedName name="ded" localSheetId="21">#REF!</definedName>
    <definedName name="ded" localSheetId="22">#REF!</definedName>
    <definedName name="ded" localSheetId="23">#REF!</definedName>
    <definedName name="ded" localSheetId="3">#REF!</definedName>
    <definedName name="ded" localSheetId="5">#REF!</definedName>
    <definedName name="ded" localSheetId="6">#REF!</definedName>
    <definedName name="ded" localSheetId="0">#REF!</definedName>
    <definedName name="ded">#REF!</definedName>
    <definedName name="dewwed" localSheetId="4">#REF!</definedName>
    <definedName name="dewwed" localSheetId="9">#REF!</definedName>
    <definedName name="dewwed" localSheetId="1">#REF!</definedName>
    <definedName name="dewwed" localSheetId="12">#REF!</definedName>
    <definedName name="dewwed" localSheetId="14">#REF!</definedName>
    <definedName name="dewwed" localSheetId="15">#REF!</definedName>
    <definedName name="dewwed" localSheetId="16">#REF!</definedName>
    <definedName name="dewwed" localSheetId="17">#REF!</definedName>
    <definedName name="dewwed" localSheetId="18">#REF!</definedName>
    <definedName name="dewwed" localSheetId="19">#REF!</definedName>
    <definedName name="dewwed" localSheetId="2">#REF!</definedName>
    <definedName name="dewwed" localSheetId="20">#REF!</definedName>
    <definedName name="dewwed" localSheetId="21">#REF!</definedName>
    <definedName name="dewwed" localSheetId="22">#REF!</definedName>
    <definedName name="dewwed" localSheetId="23">#REF!</definedName>
    <definedName name="dewwed" localSheetId="3">#REF!</definedName>
    <definedName name="dewwed" localSheetId="5">#REF!</definedName>
    <definedName name="dewwed" localSheetId="6">#REF!</definedName>
    <definedName name="dewwed" localSheetId="0">#REF!</definedName>
    <definedName name="dewwed">#REF!</definedName>
    <definedName name="df" localSheetId="4">#REF!</definedName>
    <definedName name="df" localSheetId="9">#REF!</definedName>
    <definedName name="df" localSheetId="1">#REF!</definedName>
    <definedName name="df" localSheetId="12">#REF!</definedName>
    <definedName name="df" localSheetId="14">#REF!</definedName>
    <definedName name="df" localSheetId="15">#REF!</definedName>
    <definedName name="df" localSheetId="16">#REF!</definedName>
    <definedName name="df" localSheetId="17">#REF!</definedName>
    <definedName name="df" localSheetId="18">#REF!</definedName>
    <definedName name="df" localSheetId="19">#REF!</definedName>
    <definedName name="df" localSheetId="2">#REF!</definedName>
    <definedName name="df" localSheetId="20">#REF!</definedName>
    <definedName name="df" localSheetId="21">#REF!</definedName>
    <definedName name="df" localSheetId="22">#REF!</definedName>
    <definedName name="df" localSheetId="23">#REF!</definedName>
    <definedName name="df" localSheetId="3">#REF!</definedName>
    <definedName name="df" localSheetId="5">#REF!</definedName>
    <definedName name="df" localSheetId="6">#REF!</definedName>
    <definedName name="df" localSheetId="0">#REF!</definedName>
    <definedName name="df">#REF!</definedName>
    <definedName name="dfgcv" localSheetId="4">#REF!</definedName>
    <definedName name="dfgcv" localSheetId="9">#REF!</definedName>
    <definedName name="dfgcv" localSheetId="1">#REF!</definedName>
    <definedName name="dfgcv" localSheetId="12">#REF!</definedName>
    <definedName name="dfgcv" localSheetId="14">#REF!</definedName>
    <definedName name="dfgcv" localSheetId="15">#REF!</definedName>
    <definedName name="dfgcv" localSheetId="16">#REF!</definedName>
    <definedName name="dfgcv" localSheetId="17">#REF!</definedName>
    <definedName name="dfgcv" localSheetId="18">#REF!</definedName>
    <definedName name="dfgcv" localSheetId="19">#REF!</definedName>
    <definedName name="dfgcv" localSheetId="2">#REF!</definedName>
    <definedName name="dfgcv" localSheetId="20">#REF!</definedName>
    <definedName name="dfgcv" localSheetId="21">#REF!</definedName>
    <definedName name="dfgcv" localSheetId="22">#REF!</definedName>
    <definedName name="dfgcv" localSheetId="23">#REF!</definedName>
    <definedName name="dfgcv" localSheetId="3">#REF!</definedName>
    <definedName name="dfgcv" localSheetId="5">#REF!</definedName>
    <definedName name="dfgcv" localSheetId="6">#REF!</definedName>
    <definedName name="dfgcv" localSheetId="0">#REF!</definedName>
    <definedName name="dfgcv">#REF!</definedName>
    <definedName name="dfgr" localSheetId="4">#REF!</definedName>
    <definedName name="dfgr" localSheetId="9">#REF!</definedName>
    <definedName name="dfgr" localSheetId="1">#REF!</definedName>
    <definedName name="dfgr" localSheetId="12">#REF!</definedName>
    <definedName name="dfgr" localSheetId="14">#REF!</definedName>
    <definedName name="dfgr" localSheetId="15">#REF!</definedName>
    <definedName name="dfgr" localSheetId="16">#REF!</definedName>
    <definedName name="dfgr" localSheetId="17">#REF!</definedName>
    <definedName name="dfgr" localSheetId="18">#REF!</definedName>
    <definedName name="dfgr" localSheetId="19">#REF!</definedName>
    <definedName name="dfgr" localSheetId="2">#REF!</definedName>
    <definedName name="dfgr" localSheetId="20">#REF!</definedName>
    <definedName name="dfgr" localSheetId="21">#REF!</definedName>
    <definedName name="dfgr" localSheetId="22">#REF!</definedName>
    <definedName name="dfgr" localSheetId="23">#REF!</definedName>
    <definedName name="dfgr" localSheetId="3">#REF!</definedName>
    <definedName name="dfgr" localSheetId="5">#REF!</definedName>
    <definedName name="dfgr" localSheetId="6">#REF!</definedName>
    <definedName name="dfgr" localSheetId="0">#REF!</definedName>
    <definedName name="dfgr">#REF!</definedName>
    <definedName name="dsert" localSheetId="4">#REF!</definedName>
    <definedName name="dsert" localSheetId="9">#REF!</definedName>
    <definedName name="dsert" localSheetId="1">#REF!</definedName>
    <definedName name="dsert" localSheetId="12">#REF!</definedName>
    <definedName name="dsert" localSheetId="14">#REF!</definedName>
    <definedName name="dsert" localSheetId="15">#REF!</definedName>
    <definedName name="dsert" localSheetId="16">#REF!</definedName>
    <definedName name="dsert" localSheetId="17">#REF!</definedName>
    <definedName name="dsert" localSheetId="18">#REF!</definedName>
    <definedName name="dsert" localSheetId="19">#REF!</definedName>
    <definedName name="dsert" localSheetId="2">#REF!</definedName>
    <definedName name="dsert" localSheetId="20">#REF!</definedName>
    <definedName name="dsert" localSheetId="21">#REF!</definedName>
    <definedName name="dsert" localSheetId="22">#REF!</definedName>
    <definedName name="dsert" localSheetId="23">#REF!</definedName>
    <definedName name="dsert" localSheetId="3">#REF!</definedName>
    <definedName name="dsert" localSheetId="5">#REF!</definedName>
    <definedName name="dsert" localSheetId="6">#REF!</definedName>
    <definedName name="dsert" localSheetId="0">#REF!</definedName>
    <definedName name="dsert">#REF!</definedName>
    <definedName name="E" localSheetId="4">#REF!</definedName>
    <definedName name="E" localSheetId="9">#REF!</definedName>
    <definedName name="E" localSheetId="1">#REF!</definedName>
    <definedName name="E" localSheetId="12">#REF!</definedName>
    <definedName name="E" localSheetId="14">#REF!</definedName>
    <definedName name="E" localSheetId="15">#REF!</definedName>
    <definedName name="E" localSheetId="16">#REF!</definedName>
    <definedName name="E" localSheetId="17">#REF!</definedName>
    <definedName name="E" localSheetId="18">#REF!</definedName>
    <definedName name="E" localSheetId="19">#REF!</definedName>
    <definedName name="E" localSheetId="2">#REF!</definedName>
    <definedName name="E" localSheetId="20">#REF!</definedName>
    <definedName name="E" localSheetId="21">#REF!</definedName>
    <definedName name="E" localSheetId="22">#REF!</definedName>
    <definedName name="E" localSheetId="23">#REF!</definedName>
    <definedName name="E" localSheetId="3">#REF!</definedName>
    <definedName name="E" localSheetId="5">#REF!</definedName>
    <definedName name="E" localSheetId="6">#REF!</definedName>
    <definedName name="E" localSheetId="0">#REF!</definedName>
    <definedName name="E">#REF!</definedName>
    <definedName name="ee">#REF!</definedName>
    <definedName name="eee" localSheetId="4">#REF!</definedName>
    <definedName name="eee" localSheetId="9">#REF!</definedName>
    <definedName name="eee" localSheetId="1">#REF!</definedName>
    <definedName name="eee" localSheetId="12">#REF!</definedName>
    <definedName name="eee" localSheetId="14">#REF!</definedName>
    <definedName name="eee" localSheetId="15">#REF!</definedName>
    <definedName name="eee" localSheetId="16">#REF!</definedName>
    <definedName name="eee" localSheetId="17">#REF!</definedName>
    <definedName name="eee" localSheetId="18">#REF!</definedName>
    <definedName name="eee" localSheetId="19">#REF!</definedName>
    <definedName name="eee" localSheetId="2">#REF!</definedName>
    <definedName name="eee" localSheetId="20">#REF!</definedName>
    <definedName name="eee" localSheetId="21">#REF!</definedName>
    <definedName name="eee" localSheetId="22">#REF!</definedName>
    <definedName name="eee" localSheetId="23">#REF!</definedName>
    <definedName name="eee" localSheetId="3">#REF!</definedName>
    <definedName name="eee" localSheetId="5">#REF!</definedName>
    <definedName name="eee" localSheetId="6">#REF!</definedName>
    <definedName name="eee" localSheetId="0">#REF!</definedName>
    <definedName name="eee">#REF!</definedName>
    <definedName name="ehgheg" localSheetId="4">#REF!</definedName>
    <definedName name="ehgheg" localSheetId="9">#REF!</definedName>
    <definedName name="ehgheg" localSheetId="1">#REF!</definedName>
    <definedName name="ehgheg" localSheetId="12">#REF!</definedName>
    <definedName name="ehgheg" localSheetId="14">#REF!</definedName>
    <definedName name="ehgheg" localSheetId="15">#REF!</definedName>
    <definedName name="ehgheg" localSheetId="16">#REF!</definedName>
    <definedName name="ehgheg" localSheetId="17">#REF!</definedName>
    <definedName name="ehgheg" localSheetId="18">#REF!</definedName>
    <definedName name="ehgheg" localSheetId="19">#REF!</definedName>
    <definedName name="ehgheg" localSheetId="2">#REF!</definedName>
    <definedName name="ehgheg" localSheetId="20">#REF!</definedName>
    <definedName name="ehgheg" localSheetId="21">#REF!</definedName>
    <definedName name="ehgheg" localSheetId="22">#REF!</definedName>
    <definedName name="ehgheg" localSheetId="23">#REF!</definedName>
    <definedName name="ehgheg" localSheetId="3">#REF!</definedName>
    <definedName name="ehgheg" localSheetId="5">#REF!</definedName>
    <definedName name="ehgheg" localSheetId="6">#REF!</definedName>
    <definedName name="ehgheg" localSheetId="0">#REF!</definedName>
    <definedName name="ehgheg">#REF!</definedName>
    <definedName name="_xlnm.Extract" localSheetId="4">#REF!</definedName>
    <definedName name="_xlnm.Extract" localSheetId="9">#REF!</definedName>
    <definedName name="_xlnm.Extract" localSheetId="1">#REF!</definedName>
    <definedName name="_xlnm.Extract" localSheetId="12">#REF!</definedName>
    <definedName name="_xlnm.Extract" localSheetId="14">#REF!</definedName>
    <definedName name="_xlnm.Extract" localSheetId="15">#REF!</definedName>
    <definedName name="_xlnm.Extract" localSheetId="16">#REF!</definedName>
    <definedName name="_xlnm.Extract" localSheetId="17">#REF!</definedName>
    <definedName name="_xlnm.Extract" localSheetId="18">#REF!</definedName>
    <definedName name="_xlnm.Extract" localSheetId="19">#REF!</definedName>
    <definedName name="_xlnm.Extract" localSheetId="2">#REF!</definedName>
    <definedName name="_xlnm.Extract" localSheetId="20">#REF!</definedName>
    <definedName name="_xlnm.Extract" localSheetId="21">#REF!</definedName>
    <definedName name="_xlnm.Extract" localSheetId="22">#REF!</definedName>
    <definedName name="_xlnm.Extract" localSheetId="23">#REF!</definedName>
    <definedName name="_xlnm.Extract" localSheetId="3">#REF!</definedName>
    <definedName name="_xlnm.Extract" localSheetId="5">#REF!</definedName>
    <definedName name="_xlnm.Extract" localSheetId="6">#REF!</definedName>
    <definedName name="_xlnm.Extract" localSheetId="0">#REF!</definedName>
    <definedName name="_xlnm.Extract">#REF!</definedName>
    <definedName name="etyhehh" localSheetId="4">#REF!</definedName>
    <definedName name="etyhehh" localSheetId="9">#REF!</definedName>
    <definedName name="etyhehh" localSheetId="1">#REF!</definedName>
    <definedName name="etyhehh" localSheetId="12">#REF!</definedName>
    <definedName name="etyhehh" localSheetId="14">#REF!</definedName>
    <definedName name="etyhehh" localSheetId="15">#REF!</definedName>
    <definedName name="etyhehh" localSheetId="16">#REF!</definedName>
    <definedName name="etyhehh" localSheetId="17">#REF!</definedName>
    <definedName name="etyhehh" localSheetId="18">#REF!</definedName>
    <definedName name="etyhehh" localSheetId="19">#REF!</definedName>
    <definedName name="etyhehh" localSheetId="2">#REF!</definedName>
    <definedName name="etyhehh" localSheetId="20">#REF!</definedName>
    <definedName name="etyhehh" localSheetId="21">#REF!</definedName>
    <definedName name="etyhehh" localSheetId="22">#REF!</definedName>
    <definedName name="etyhehh" localSheetId="23">#REF!</definedName>
    <definedName name="etyhehh" localSheetId="3">#REF!</definedName>
    <definedName name="etyhehh" localSheetId="5">#REF!</definedName>
    <definedName name="etyhehh" localSheetId="6">#REF!</definedName>
    <definedName name="etyhehh" localSheetId="0">#REF!</definedName>
    <definedName name="etyhehh">#REF!</definedName>
    <definedName name="ff" localSheetId="4">#REF!</definedName>
    <definedName name="ff" localSheetId="9">#REF!</definedName>
    <definedName name="ff" localSheetId="1">#REF!</definedName>
    <definedName name="ff" localSheetId="12">#REF!</definedName>
    <definedName name="ff" localSheetId="14">#REF!</definedName>
    <definedName name="ff" localSheetId="15">#REF!</definedName>
    <definedName name="ff" localSheetId="16">#REF!</definedName>
    <definedName name="ff" localSheetId="17">#REF!</definedName>
    <definedName name="ff" localSheetId="18">#REF!</definedName>
    <definedName name="ff" localSheetId="19">#REF!</definedName>
    <definedName name="ff" localSheetId="2">#REF!</definedName>
    <definedName name="ff" localSheetId="20">#REF!</definedName>
    <definedName name="ff" localSheetId="21">#REF!</definedName>
    <definedName name="ff" localSheetId="22">#REF!</definedName>
    <definedName name="ff" localSheetId="23">#REF!</definedName>
    <definedName name="ff" localSheetId="3">#REF!</definedName>
    <definedName name="ff" localSheetId="5">#REF!</definedName>
    <definedName name="ff" localSheetId="6">#REF!</definedName>
    <definedName name="ff" localSheetId="0">#REF!</definedName>
    <definedName name="ff">#REF!</definedName>
    <definedName name="FFFF" localSheetId="4">#REF!</definedName>
    <definedName name="FFFF" localSheetId="9">#REF!</definedName>
    <definedName name="FFFF" localSheetId="1">#REF!</definedName>
    <definedName name="FFFF" localSheetId="12">#REF!</definedName>
    <definedName name="FFFF" localSheetId="14">#REF!</definedName>
    <definedName name="FFFF" localSheetId="15">#REF!</definedName>
    <definedName name="FFFF" localSheetId="16">#REF!</definedName>
    <definedName name="FFFF" localSheetId="17">#REF!</definedName>
    <definedName name="FFFF" localSheetId="18">#REF!</definedName>
    <definedName name="FFFF" localSheetId="19">#REF!</definedName>
    <definedName name="FFFF" localSheetId="2">#REF!</definedName>
    <definedName name="FFFF" localSheetId="20">#REF!</definedName>
    <definedName name="FFFF" localSheetId="21">#REF!</definedName>
    <definedName name="FFFF" localSheetId="22">#REF!</definedName>
    <definedName name="FFFF" localSheetId="23">#REF!</definedName>
    <definedName name="FFFF" localSheetId="3">#REF!</definedName>
    <definedName name="FFFF" localSheetId="5">#REF!</definedName>
    <definedName name="FFFF" localSheetId="6">#REF!</definedName>
    <definedName name="FFFF" localSheetId="0">#REF!</definedName>
    <definedName name="FFFF">#REF!</definedName>
    <definedName name="fggg" localSheetId="4">#REF!</definedName>
    <definedName name="fggg" localSheetId="9">#REF!</definedName>
    <definedName name="fggg" localSheetId="1">#REF!</definedName>
    <definedName name="fggg" localSheetId="12">#REF!</definedName>
    <definedName name="fggg" localSheetId="14">#REF!</definedName>
    <definedName name="fggg" localSheetId="15">#REF!</definedName>
    <definedName name="fggg" localSheetId="16">#REF!</definedName>
    <definedName name="fggg" localSheetId="17">#REF!</definedName>
    <definedName name="fggg" localSheetId="18">#REF!</definedName>
    <definedName name="fggg" localSheetId="19">#REF!</definedName>
    <definedName name="fggg" localSheetId="2">#REF!</definedName>
    <definedName name="fggg" localSheetId="20">#REF!</definedName>
    <definedName name="fggg" localSheetId="21">#REF!</definedName>
    <definedName name="fggg" localSheetId="22">#REF!</definedName>
    <definedName name="fggg" localSheetId="23">#REF!</definedName>
    <definedName name="fggg" localSheetId="3">#REF!</definedName>
    <definedName name="fggg" localSheetId="5">#REF!</definedName>
    <definedName name="fggg" localSheetId="6">#REF!</definedName>
    <definedName name="fggg" localSheetId="0">#REF!</definedName>
    <definedName name="fggg">#REF!</definedName>
    <definedName name="gfrt" localSheetId="4">#REF!</definedName>
    <definedName name="gfrt" localSheetId="9">#REF!</definedName>
    <definedName name="gfrt" localSheetId="1">#REF!</definedName>
    <definedName name="gfrt" localSheetId="12">#REF!</definedName>
    <definedName name="gfrt" localSheetId="14">#REF!</definedName>
    <definedName name="gfrt" localSheetId="15">#REF!</definedName>
    <definedName name="gfrt" localSheetId="16">#REF!</definedName>
    <definedName name="gfrt" localSheetId="17">#REF!</definedName>
    <definedName name="gfrt" localSheetId="18">#REF!</definedName>
    <definedName name="gfrt" localSheetId="19">#REF!</definedName>
    <definedName name="gfrt" localSheetId="2">#REF!</definedName>
    <definedName name="gfrt" localSheetId="20">#REF!</definedName>
    <definedName name="gfrt" localSheetId="21">#REF!</definedName>
    <definedName name="gfrt" localSheetId="22">#REF!</definedName>
    <definedName name="gfrt" localSheetId="23">#REF!</definedName>
    <definedName name="gfrt" localSheetId="3">#REF!</definedName>
    <definedName name="gfrt" localSheetId="5">#REF!</definedName>
    <definedName name="gfrt" localSheetId="6">#REF!</definedName>
    <definedName name="gfrt" localSheetId="0">#REF!</definedName>
    <definedName name="gfrt">#REF!</definedName>
    <definedName name="gfsd" localSheetId="4">#REF!</definedName>
    <definedName name="gfsd" localSheetId="9">#REF!</definedName>
    <definedName name="gfsd" localSheetId="1">#REF!</definedName>
    <definedName name="gfsd" localSheetId="12">#REF!</definedName>
    <definedName name="gfsd" localSheetId="14">#REF!</definedName>
    <definedName name="gfsd" localSheetId="15">#REF!</definedName>
    <definedName name="gfsd" localSheetId="16">#REF!</definedName>
    <definedName name="gfsd" localSheetId="17">#REF!</definedName>
    <definedName name="gfsd" localSheetId="18">#REF!</definedName>
    <definedName name="gfsd" localSheetId="19">#REF!</definedName>
    <definedName name="gfsd" localSheetId="2">#REF!</definedName>
    <definedName name="gfsd" localSheetId="20">#REF!</definedName>
    <definedName name="gfsd" localSheetId="21">#REF!</definedName>
    <definedName name="gfsd" localSheetId="22">#REF!</definedName>
    <definedName name="gfsd" localSheetId="23">#REF!</definedName>
    <definedName name="gfsd" localSheetId="3">#REF!</definedName>
    <definedName name="gfsd" localSheetId="5">#REF!</definedName>
    <definedName name="gfsd" localSheetId="6">#REF!</definedName>
    <definedName name="gfsd" localSheetId="0">#REF!</definedName>
    <definedName name="gfsd">#REF!</definedName>
    <definedName name="gg" localSheetId="4">#REF!</definedName>
    <definedName name="gg" localSheetId="9">#REF!</definedName>
    <definedName name="gg" localSheetId="1">#REF!</definedName>
    <definedName name="gg" localSheetId="12">#REF!</definedName>
    <definedName name="gg" localSheetId="14">#REF!</definedName>
    <definedName name="gg" localSheetId="15">#REF!</definedName>
    <definedName name="gg" localSheetId="16">#REF!</definedName>
    <definedName name="gg" localSheetId="17">#REF!</definedName>
    <definedName name="gg" localSheetId="18">#REF!</definedName>
    <definedName name="gg" localSheetId="19">#REF!</definedName>
    <definedName name="gg" localSheetId="2">#REF!</definedName>
    <definedName name="gg" localSheetId="20">#REF!</definedName>
    <definedName name="gg" localSheetId="21">#REF!</definedName>
    <definedName name="gg" localSheetId="22">#REF!</definedName>
    <definedName name="gg" localSheetId="23">#REF!</definedName>
    <definedName name="gg" localSheetId="3">#REF!</definedName>
    <definedName name="gg" localSheetId="5">#REF!</definedName>
    <definedName name="gg" localSheetId="6">#REF!</definedName>
    <definedName name="gg" localSheetId="0">#REF!</definedName>
    <definedName name="gg">#REF!</definedName>
    <definedName name="GGGG" localSheetId="4">#REF!</definedName>
    <definedName name="GGGG" localSheetId="9">#REF!</definedName>
    <definedName name="GGGG" localSheetId="1">#REF!</definedName>
    <definedName name="GGGG" localSheetId="12">#REF!</definedName>
    <definedName name="GGGG" localSheetId="14">#REF!</definedName>
    <definedName name="GGGG" localSheetId="15">#REF!</definedName>
    <definedName name="GGGG" localSheetId="16">#REF!</definedName>
    <definedName name="GGGG" localSheetId="17">#REF!</definedName>
    <definedName name="GGGG" localSheetId="18">#REF!</definedName>
    <definedName name="GGGG" localSheetId="19">#REF!</definedName>
    <definedName name="GGGG" localSheetId="2">#REF!</definedName>
    <definedName name="GGGG" localSheetId="20">#REF!</definedName>
    <definedName name="GGGG" localSheetId="21">#REF!</definedName>
    <definedName name="GGGG" localSheetId="22">#REF!</definedName>
    <definedName name="GGGG" localSheetId="23">#REF!</definedName>
    <definedName name="GGGG" localSheetId="3">#REF!</definedName>
    <definedName name="GGGG" localSheetId="5">#REF!</definedName>
    <definedName name="GGGG" localSheetId="6">#REF!</definedName>
    <definedName name="GGGG" localSheetId="0">#REF!</definedName>
    <definedName name="GGGG">#REF!</definedName>
    <definedName name="ghegeeg" localSheetId="4">#REF!</definedName>
    <definedName name="ghegeeg" localSheetId="9">#REF!</definedName>
    <definedName name="ghegeeg" localSheetId="1">#REF!</definedName>
    <definedName name="ghegeeg" localSheetId="12">#REF!</definedName>
    <definedName name="ghegeeg" localSheetId="14">#REF!</definedName>
    <definedName name="ghegeeg" localSheetId="15">#REF!</definedName>
    <definedName name="ghegeeg" localSheetId="16">#REF!</definedName>
    <definedName name="ghegeeg" localSheetId="17">#REF!</definedName>
    <definedName name="ghegeeg" localSheetId="18">#REF!</definedName>
    <definedName name="ghegeeg" localSheetId="19">#REF!</definedName>
    <definedName name="ghegeeg" localSheetId="2">#REF!</definedName>
    <definedName name="ghegeeg" localSheetId="20">#REF!</definedName>
    <definedName name="ghegeeg" localSheetId="21">#REF!</definedName>
    <definedName name="ghegeeg" localSheetId="22">#REF!</definedName>
    <definedName name="ghegeeg" localSheetId="23">#REF!</definedName>
    <definedName name="ghegeeg" localSheetId="3">#REF!</definedName>
    <definedName name="ghegeeg" localSheetId="5">#REF!</definedName>
    <definedName name="ghegeeg" localSheetId="6">#REF!</definedName>
    <definedName name="ghegeeg" localSheetId="0">#REF!</definedName>
    <definedName name="ghegeeg">#REF!</definedName>
    <definedName name="grafico" localSheetId="4" hidden="1">'[1]Tabella 4'!$N$14:$N$26</definedName>
    <definedName name="grafico" localSheetId="9" hidden="1">'[2]Tabella 4'!$N$14:$N$26</definedName>
    <definedName name="grafico" localSheetId="1" hidden="1">'[1]Tabella 4'!$N$14:$N$26</definedName>
    <definedName name="grafico" localSheetId="10" hidden="1">'[3]Tabella 4'!$N$14:$N$26</definedName>
    <definedName name="grafico" localSheetId="12" hidden="1">'[3]Tabella 4'!$N$14:$N$26</definedName>
    <definedName name="grafico" localSheetId="2" hidden="1">'[1]Tabella 4'!$N$14:$N$26</definedName>
    <definedName name="grafico" localSheetId="22" hidden="1">'[2]Tabella 4'!$N$14:$N$26</definedName>
    <definedName name="grafico" localSheetId="23" hidden="1">'[4]Tabella 4'!$N$14:$N$26</definedName>
    <definedName name="grafico" localSheetId="3" hidden="1">'[1]Tabella 4'!$N$14:$N$26</definedName>
    <definedName name="grafico" localSheetId="5" hidden="1">'[1]Tabella 4'!$N$14:$N$26</definedName>
    <definedName name="grafico" localSheetId="6" hidden="1">'[5]Tabella 4'!$N$14:$N$26</definedName>
    <definedName name="grafico" localSheetId="7" hidden="1">'[3]Tabella 4'!$N$14:$N$26</definedName>
    <definedName name="grafico" localSheetId="8" hidden="1">'[3]Tabella 4'!$N$14:$N$26</definedName>
    <definedName name="grafico" localSheetId="0" hidden="1">'[2]Tabella 4'!$N$14:$N$26</definedName>
    <definedName name="grafico" hidden="1">'[2]Tabella 4'!$N$14:$N$26</definedName>
    <definedName name="grafico_reati" localSheetId="4" hidden="1">'[1]Tabella 4'!$F$10:$F$26</definedName>
    <definedName name="grafico_reati" localSheetId="9" hidden="1">'[2]Tabella 4'!$F$10:$F$26</definedName>
    <definedName name="grafico_reati" localSheetId="1" hidden="1">'[1]Tabella 4'!$F$10:$F$26</definedName>
    <definedName name="grafico_reati" localSheetId="10" hidden="1">'[3]Tabella 4'!$F$10:$F$26</definedName>
    <definedName name="grafico_reati" localSheetId="12" hidden="1">'[3]Tabella 4'!$F$10:$F$26</definedName>
    <definedName name="grafico_reati" localSheetId="2" hidden="1">'[1]Tabella 4'!$F$10:$F$26</definedName>
    <definedName name="grafico_reati" localSheetId="22" hidden="1">'[2]Tabella 4'!$F$10:$F$26</definedName>
    <definedName name="grafico_reati" localSheetId="23" hidden="1">'[4]Tabella 4'!$F$10:$F$26</definedName>
    <definedName name="grafico_reati" localSheetId="3" hidden="1">'[1]Tabella 4'!$F$10:$F$26</definedName>
    <definedName name="grafico_reati" localSheetId="5" hidden="1">'[1]Tabella 4'!$F$10:$F$26</definedName>
    <definedName name="grafico_reati" localSheetId="6" hidden="1">'[5]Tabella 4'!$F$10:$F$26</definedName>
    <definedName name="grafico_reati" localSheetId="7" hidden="1">'[3]Tabella 4'!$F$10:$F$26</definedName>
    <definedName name="grafico_reati" localSheetId="8" hidden="1">'[3]Tabella 4'!$F$10:$F$26</definedName>
    <definedName name="grafico_reati" localSheetId="0" hidden="1">'[2]Tabella 4'!$F$10:$F$26</definedName>
    <definedName name="grafico_reati" hidden="1">'[2]Tabella 4'!$F$10:$F$26</definedName>
    <definedName name="grareati" localSheetId="4" hidden="1">'[1]Tabella 4'!$A$10:$A$26</definedName>
    <definedName name="grareati" localSheetId="9" hidden="1">'[2]Tabella 4'!$A$10:$A$26</definedName>
    <definedName name="grareati" localSheetId="1" hidden="1">'[1]Tabella 4'!$A$10:$A$26</definedName>
    <definedName name="grareati" localSheetId="10" hidden="1">'[3]Tabella 4'!$A$10:$A$26</definedName>
    <definedName name="grareati" localSheetId="12" hidden="1">'[3]Tabella 4'!$A$10:$A$26</definedName>
    <definedName name="grareati" localSheetId="2" hidden="1">'[1]Tabella 4'!$A$10:$A$26</definedName>
    <definedName name="grareati" localSheetId="22" hidden="1">'[2]Tabella 4'!$A$10:$A$26</definedName>
    <definedName name="grareati" localSheetId="23" hidden="1">'[4]Tabella 4'!$A$10:$A$26</definedName>
    <definedName name="grareati" localSheetId="3" hidden="1">'[1]Tabella 4'!$A$10:$A$26</definedName>
    <definedName name="grareati" localSheetId="5" hidden="1">'[1]Tabella 4'!$A$10:$A$26</definedName>
    <definedName name="grareati" localSheetId="6" hidden="1">'[5]Tabella 4'!$A$10:$A$26</definedName>
    <definedName name="grareati" localSheetId="7" hidden="1">'[3]Tabella 4'!$A$10:$A$26</definedName>
    <definedName name="grareati" localSheetId="8" hidden="1">'[3]Tabella 4'!$A$10:$A$26</definedName>
    <definedName name="grareati" localSheetId="0" hidden="1">'[2]Tabella 4'!$A$10:$A$26</definedName>
    <definedName name="grareati" hidden="1">'[2]Tabella 4'!$A$10:$A$26</definedName>
    <definedName name="grdgd" localSheetId="4">#REF!</definedName>
    <definedName name="grdgd" localSheetId="9">#REF!</definedName>
    <definedName name="grdgd" localSheetId="1">#REF!</definedName>
    <definedName name="grdgd" localSheetId="12">#REF!</definedName>
    <definedName name="grdgd" localSheetId="14">#REF!</definedName>
    <definedName name="grdgd" localSheetId="15">#REF!</definedName>
    <definedName name="grdgd" localSheetId="16">#REF!</definedName>
    <definedName name="grdgd" localSheetId="17">#REF!</definedName>
    <definedName name="grdgd" localSheetId="18">#REF!</definedName>
    <definedName name="grdgd" localSheetId="19">#REF!</definedName>
    <definedName name="grdgd" localSheetId="2">#REF!</definedName>
    <definedName name="grdgd" localSheetId="20">#REF!</definedName>
    <definedName name="grdgd" localSheetId="21">#REF!</definedName>
    <definedName name="grdgd" localSheetId="22">#REF!</definedName>
    <definedName name="grdgd" localSheetId="23">#REF!</definedName>
    <definedName name="grdgd" localSheetId="3">#REF!</definedName>
    <definedName name="grdgd" localSheetId="5">#REF!</definedName>
    <definedName name="grdgd" localSheetId="6">#REF!</definedName>
    <definedName name="grdgd" localSheetId="0">#REF!</definedName>
    <definedName name="grdgd">#REF!</definedName>
    <definedName name="gtbgdj" localSheetId="4">#REF!</definedName>
    <definedName name="gtbgdj" localSheetId="9">#REF!</definedName>
    <definedName name="gtbgdj" localSheetId="1">#REF!</definedName>
    <definedName name="gtbgdj" localSheetId="12">#REF!</definedName>
    <definedName name="gtbgdj" localSheetId="14">#REF!</definedName>
    <definedName name="gtbgdj" localSheetId="15">#REF!</definedName>
    <definedName name="gtbgdj" localSheetId="16">#REF!</definedName>
    <definedName name="gtbgdj" localSheetId="17">#REF!</definedName>
    <definedName name="gtbgdj" localSheetId="18">#REF!</definedName>
    <definedName name="gtbgdj" localSheetId="19">#REF!</definedName>
    <definedName name="gtbgdj" localSheetId="2">#REF!</definedName>
    <definedName name="gtbgdj" localSheetId="20">#REF!</definedName>
    <definedName name="gtbgdj" localSheetId="21">#REF!</definedName>
    <definedName name="gtbgdj" localSheetId="22">#REF!</definedName>
    <definedName name="gtbgdj" localSheetId="23">#REF!</definedName>
    <definedName name="gtbgdj" localSheetId="3">#REF!</definedName>
    <definedName name="gtbgdj" localSheetId="5">#REF!</definedName>
    <definedName name="gtbgdj" localSheetId="6">#REF!</definedName>
    <definedName name="gtbgdj" localSheetId="0">#REF!</definedName>
    <definedName name="gtbgdj">#REF!</definedName>
    <definedName name="hgfd" localSheetId="4">#REF!</definedName>
    <definedName name="hgfd" localSheetId="9">#REF!</definedName>
    <definedName name="hgfd" localSheetId="1">#REF!</definedName>
    <definedName name="hgfd" localSheetId="12">#REF!</definedName>
    <definedName name="hgfd" localSheetId="14">#REF!</definedName>
    <definedName name="hgfd" localSheetId="15">#REF!</definedName>
    <definedName name="hgfd" localSheetId="16">#REF!</definedName>
    <definedName name="hgfd" localSheetId="17">#REF!</definedName>
    <definedName name="hgfd" localSheetId="18">#REF!</definedName>
    <definedName name="hgfd" localSheetId="19">#REF!</definedName>
    <definedName name="hgfd" localSheetId="2">#REF!</definedName>
    <definedName name="hgfd" localSheetId="20">#REF!</definedName>
    <definedName name="hgfd" localSheetId="21">#REF!</definedName>
    <definedName name="hgfd" localSheetId="22">#REF!</definedName>
    <definedName name="hgfd" localSheetId="23">#REF!</definedName>
    <definedName name="hgfd" localSheetId="3">#REF!</definedName>
    <definedName name="hgfd" localSheetId="5">#REF!</definedName>
    <definedName name="hgfd" localSheetId="6">#REF!</definedName>
    <definedName name="hgfd" localSheetId="0">#REF!</definedName>
    <definedName name="hgfd">#REF!</definedName>
    <definedName name="hh" localSheetId="4">#REF!</definedName>
    <definedName name="hh" localSheetId="9">#REF!</definedName>
    <definedName name="hh" localSheetId="1">#REF!</definedName>
    <definedName name="hh" localSheetId="12">#REF!</definedName>
    <definedName name="hh" localSheetId="14">#REF!</definedName>
    <definedName name="hh" localSheetId="15">#REF!</definedName>
    <definedName name="hh" localSheetId="16">#REF!</definedName>
    <definedName name="hh" localSheetId="17">#REF!</definedName>
    <definedName name="hh" localSheetId="18">#REF!</definedName>
    <definedName name="hh" localSheetId="19">#REF!</definedName>
    <definedName name="hh" localSheetId="2">#REF!</definedName>
    <definedName name="hh" localSheetId="20">#REF!</definedName>
    <definedName name="hh" localSheetId="21">#REF!</definedName>
    <definedName name="hh" localSheetId="22">#REF!</definedName>
    <definedName name="hh" localSheetId="23">#REF!</definedName>
    <definedName name="hh" localSheetId="3">#REF!</definedName>
    <definedName name="hh" localSheetId="5">#REF!</definedName>
    <definedName name="hh" localSheetId="6">#REF!</definedName>
    <definedName name="hh" localSheetId="0">#REF!</definedName>
    <definedName name="hh">#REF!</definedName>
    <definedName name="HHHH" localSheetId="4">#REF!</definedName>
    <definedName name="HHHH" localSheetId="9">#REF!</definedName>
    <definedName name="HHHH" localSheetId="1">#REF!</definedName>
    <definedName name="HHHH" localSheetId="12">#REF!</definedName>
    <definedName name="HHHH" localSheetId="14">#REF!</definedName>
    <definedName name="HHHH" localSheetId="15">#REF!</definedName>
    <definedName name="HHHH" localSheetId="16">#REF!</definedName>
    <definedName name="HHHH" localSheetId="17">#REF!</definedName>
    <definedName name="HHHH" localSheetId="18">#REF!</definedName>
    <definedName name="HHHH" localSheetId="19">#REF!</definedName>
    <definedName name="HHHH" localSheetId="2">#REF!</definedName>
    <definedName name="HHHH" localSheetId="20">#REF!</definedName>
    <definedName name="HHHH" localSheetId="21">#REF!</definedName>
    <definedName name="HHHH" localSheetId="22">#REF!</definedName>
    <definedName name="HHHH" localSheetId="23">#REF!</definedName>
    <definedName name="HHHH" localSheetId="3">#REF!</definedName>
    <definedName name="HHHH" localSheetId="5">#REF!</definedName>
    <definedName name="HHHH" localSheetId="6">#REF!</definedName>
    <definedName name="HHHH" localSheetId="0">#REF!</definedName>
    <definedName name="HHHH">#REF!</definedName>
    <definedName name="hkg" localSheetId="4">#REF!</definedName>
    <definedName name="hkg" localSheetId="9">#REF!</definedName>
    <definedName name="hkg" localSheetId="1">#REF!</definedName>
    <definedName name="hkg" localSheetId="12">#REF!</definedName>
    <definedName name="hkg" localSheetId="14">#REF!</definedName>
    <definedName name="hkg" localSheetId="15">#REF!</definedName>
    <definedName name="hkg" localSheetId="16">#REF!</definedName>
    <definedName name="hkg" localSheetId="17">#REF!</definedName>
    <definedName name="hkg" localSheetId="18">#REF!</definedName>
    <definedName name="hkg" localSheetId="19">#REF!</definedName>
    <definedName name="hkg" localSheetId="2">#REF!</definedName>
    <definedName name="hkg" localSheetId="20">#REF!</definedName>
    <definedName name="hkg" localSheetId="21">#REF!</definedName>
    <definedName name="hkg" localSheetId="22">#REF!</definedName>
    <definedName name="hkg" localSheetId="23">#REF!</definedName>
    <definedName name="hkg" localSheetId="3">#REF!</definedName>
    <definedName name="hkg" localSheetId="5">#REF!</definedName>
    <definedName name="hkg" localSheetId="6">#REF!</definedName>
    <definedName name="hkg" localSheetId="0">#REF!</definedName>
    <definedName name="hkg">#REF!</definedName>
    <definedName name="II" localSheetId="4">#REF!</definedName>
    <definedName name="II" localSheetId="9">#REF!</definedName>
    <definedName name="II" localSheetId="1">#REF!</definedName>
    <definedName name="II" localSheetId="12">#REF!</definedName>
    <definedName name="II" localSheetId="14">#REF!</definedName>
    <definedName name="II" localSheetId="15">#REF!</definedName>
    <definedName name="II" localSheetId="16">#REF!</definedName>
    <definedName name="II" localSheetId="17">#REF!</definedName>
    <definedName name="II" localSheetId="18">#REF!</definedName>
    <definedName name="II" localSheetId="19">#REF!</definedName>
    <definedName name="II" localSheetId="2">#REF!</definedName>
    <definedName name="II" localSheetId="20">#REF!</definedName>
    <definedName name="II" localSheetId="21">#REF!</definedName>
    <definedName name="II" localSheetId="22">#REF!</definedName>
    <definedName name="II" localSheetId="23">#REF!</definedName>
    <definedName name="II" localSheetId="3">#REF!</definedName>
    <definedName name="II" localSheetId="5">#REF!</definedName>
    <definedName name="II" localSheetId="6">#REF!</definedName>
    <definedName name="II" localSheetId="0">#REF!</definedName>
    <definedName name="II">#REF!</definedName>
    <definedName name="iyulf" localSheetId="4">#REF!</definedName>
    <definedName name="iyulf" localSheetId="9">#REF!</definedName>
    <definedName name="iyulf" localSheetId="1">#REF!</definedName>
    <definedName name="iyulf" localSheetId="12">#REF!</definedName>
    <definedName name="iyulf" localSheetId="14">#REF!</definedName>
    <definedName name="iyulf" localSheetId="15">#REF!</definedName>
    <definedName name="iyulf" localSheetId="16">#REF!</definedName>
    <definedName name="iyulf" localSheetId="17">#REF!</definedName>
    <definedName name="iyulf" localSheetId="18">#REF!</definedName>
    <definedName name="iyulf" localSheetId="19">#REF!</definedName>
    <definedName name="iyulf" localSheetId="2">#REF!</definedName>
    <definedName name="iyulf" localSheetId="20">#REF!</definedName>
    <definedName name="iyulf" localSheetId="21">#REF!</definedName>
    <definedName name="iyulf" localSheetId="22">#REF!</definedName>
    <definedName name="iyulf" localSheetId="23">#REF!</definedName>
    <definedName name="iyulf" localSheetId="3">#REF!</definedName>
    <definedName name="iyulf" localSheetId="5">#REF!</definedName>
    <definedName name="iyulf" localSheetId="6">#REF!</definedName>
    <definedName name="iyulf" localSheetId="0">#REF!</definedName>
    <definedName name="iyulf">#REF!</definedName>
    <definedName name="iyyk" localSheetId="4">#REF!</definedName>
    <definedName name="iyyk" localSheetId="9">#REF!</definedName>
    <definedName name="iyyk" localSheetId="1">#REF!</definedName>
    <definedName name="iyyk" localSheetId="12">#REF!</definedName>
    <definedName name="iyyk" localSheetId="14">#REF!</definedName>
    <definedName name="iyyk" localSheetId="15">#REF!</definedName>
    <definedName name="iyyk" localSheetId="16">#REF!</definedName>
    <definedName name="iyyk" localSheetId="17">#REF!</definedName>
    <definedName name="iyyk" localSheetId="18">#REF!</definedName>
    <definedName name="iyyk" localSheetId="19">#REF!</definedName>
    <definedName name="iyyk" localSheetId="2">#REF!</definedName>
    <definedName name="iyyk" localSheetId="20">#REF!</definedName>
    <definedName name="iyyk" localSheetId="21">#REF!</definedName>
    <definedName name="iyyk" localSheetId="22">#REF!</definedName>
    <definedName name="iyyk" localSheetId="23">#REF!</definedName>
    <definedName name="iyyk" localSheetId="3">#REF!</definedName>
    <definedName name="iyyk" localSheetId="5">#REF!</definedName>
    <definedName name="iyyk" localSheetId="6">#REF!</definedName>
    <definedName name="iyyk" localSheetId="0">#REF!</definedName>
    <definedName name="iyyk">#REF!</definedName>
    <definedName name="jj" localSheetId="4">#REF!</definedName>
    <definedName name="jj" localSheetId="9">#REF!</definedName>
    <definedName name="jj" localSheetId="1">#REF!</definedName>
    <definedName name="jj" localSheetId="12">#REF!</definedName>
    <definedName name="jj" localSheetId="14">#REF!</definedName>
    <definedName name="jj" localSheetId="15">#REF!</definedName>
    <definedName name="jj" localSheetId="16">#REF!</definedName>
    <definedName name="jj" localSheetId="17">#REF!</definedName>
    <definedName name="jj" localSheetId="18">#REF!</definedName>
    <definedName name="jj" localSheetId="19">#REF!</definedName>
    <definedName name="jj" localSheetId="2">#REF!</definedName>
    <definedName name="jj" localSheetId="20">#REF!</definedName>
    <definedName name="jj" localSheetId="21">#REF!</definedName>
    <definedName name="jj" localSheetId="22">#REF!</definedName>
    <definedName name="jj" localSheetId="23">#REF!</definedName>
    <definedName name="jj" localSheetId="3">#REF!</definedName>
    <definedName name="jj" localSheetId="5">#REF!</definedName>
    <definedName name="jj" localSheetId="6">#REF!</definedName>
    <definedName name="jj" localSheetId="0">#REF!</definedName>
    <definedName name="jj">#REF!</definedName>
    <definedName name="JJJJ" localSheetId="4">#REF!</definedName>
    <definedName name="JJJJ" localSheetId="9">#REF!</definedName>
    <definedName name="JJJJ" localSheetId="1">#REF!</definedName>
    <definedName name="JJJJ" localSheetId="12">#REF!</definedName>
    <definedName name="JJJJ" localSheetId="14">#REF!</definedName>
    <definedName name="JJJJ" localSheetId="15">#REF!</definedName>
    <definedName name="JJJJ" localSheetId="16">#REF!</definedName>
    <definedName name="JJJJ" localSheetId="17">#REF!</definedName>
    <definedName name="JJJJ" localSheetId="18">#REF!</definedName>
    <definedName name="JJJJ" localSheetId="19">#REF!</definedName>
    <definedName name="JJJJ" localSheetId="2">#REF!</definedName>
    <definedName name="JJJJ" localSheetId="20">#REF!</definedName>
    <definedName name="JJJJ" localSheetId="21">#REF!</definedName>
    <definedName name="JJJJ" localSheetId="22">#REF!</definedName>
    <definedName name="JJJJ" localSheetId="23">#REF!</definedName>
    <definedName name="JJJJ" localSheetId="3">#REF!</definedName>
    <definedName name="JJJJ" localSheetId="5">#REF!</definedName>
    <definedName name="JJJJ" localSheetId="6">#REF!</definedName>
    <definedName name="JJJJ" localSheetId="0">#REF!</definedName>
    <definedName name="JJJJ">#REF!</definedName>
    <definedName name="kk" localSheetId="4">#REF!</definedName>
    <definedName name="kk" localSheetId="9">#REF!</definedName>
    <definedName name="kk" localSheetId="1">#REF!</definedName>
    <definedName name="kk" localSheetId="12">#REF!</definedName>
    <definedName name="kk" localSheetId="14">#REF!</definedName>
    <definedName name="kk" localSheetId="15">#REF!</definedName>
    <definedName name="kk" localSheetId="16">#REF!</definedName>
    <definedName name="kk" localSheetId="17">#REF!</definedName>
    <definedName name="kk" localSheetId="18">#REF!</definedName>
    <definedName name="kk" localSheetId="19">#REF!</definedName>
    <definedName name="kk" localSheetId="2">#REF!</definedName>
    <definedName name="kk" localSheetId="20">#REF!</definedName>
    <definedName name="kk" localSheetId="21">#REF!</definedName>
    <definedName name="kk" localSheetId="22">#REF!</definedName>
    <definedName name="kk" localSheetId="23">#REF!</definedName>
    <definedName name="kk" localSheetId="3">#REF!</definedName>
    <definedName name="kk" localSheetId="5">#REF!</definedName>
    <definedName name="kk" localSheetId="6">#REF!</definedName>
    <definedName name="kk" localSheetId="0">#REF!</definedName>
    <definedName name="kk">#REF!</definedName>
    <definedName name="KKKK" localSheetId="4">#REF!</definedName>
    <definedName name="KKKK" localSheetId="9">#REF!</definedName>
    <definedName name="KKKK" localSheetId="1">#REF!</definedName>
    <definedName name="KKKK" localSheetId="12">#REF!</definedName>
    <definedName name="KKKK" localSheetId="14">#REF!</definedName>
    <definedName name="KKKK" localSheetId="15">#REF!</definedName>
    <definedName name="KKKK" localSheetId="16">#REF!</definedName>
    <definedName name="KKKK" localSheetId="17">#REF!</definedName>
    <definedName name="KKKK" localSheetId="18">#REF!</definedName>
    <definedName name="KKKK" localSheetId="19">#REF!</definedName>
    <definedName name="KKKK" localSheetId="2">#REF!</definedName>
    <definedName name="KKKK" localSheetId="20">#REF!</definedName>
    <definedName name="KKKK" localSheetId="21">#REF!</definedName>
    <definedName name="KKKK" localSheetId="22">#REF!</definedName>
    <definedName name="KKKK" localSheetId="23">#REF!</definedName>
    <definedName name="KKKK" localSheetId="3">#REF!</definedName>
    <definedName name="KKKK" localSheetId="5">#REF!</definedName>
    <definedName name="KKKK" localSheetId="6">#REF!</definedName>
    <definedName name="KKKK" localSheetId="0">#REF!</definedName>
    <definedName name="KKKK">#REF!</definedName>
    <definedName name="laura" localSheetId="4">#REF!</definedName>
    <definedName name="laura" localSheetId="9">#REF!</definedName>
    <definedName name="laura" localSheetId="1">#REF!</definedName>
    <definedName name="laura" localSheetId="12">#REF!</definedName>
    <definedName name="laura" localSheetId="14">#REF!</definedName>
    <definedName name="laura" localSheetId="15">#REF!</definedName>
    <definedName name="laura" localSheetId="16">#REF!</definedName>
    <definedName name="laura" localSheetId="17">#REF!</definedName>
    <definedName name="laura" localSheetId="18">#REF!</definedName>
    <definedName name="laura" localSheetId="19">#REF!</definedName>
    <definedName name="laura" localSheetId="2">#REF!</definedName>
    <definedName name="laura" localSheetId="20">#REF!</definedName>
    <definedName name="laura" localSheetId="21">#REF!</definedName>
    <definedName name="laura" localSheetId="22">#REF!</definedName>
    <definedName name="laura" localSheetId="23">#REF!</definedName>
    <definedName name="laura" localSheetId="3">#REF!</definedName>
    <definedName name="laura" localSheetId="5">#REF!</definedName>
    <definedName name="laura" localSheetId="6">#REF!</definedName>
    <definedName name="laura" localSheetId="0">#REF!</definedName>
    <definedName name="laura">#REF!</definedName>
    <definedName name="ll" localSheetId="4">#REF!</definedName>
    <definedName name="ll" localSheetId="9">#REF!</definedName>
    <definedName name="ll" localSheetId="1">#REF!</definedName>
    <definedName name="ll" localSheetId="12">#REF!</definedName>
    <definedName name="ll" localSheetId="14">#REF!</definedName>
    <definedName name="ll" localSheetId="15">#REF!</definedName>
    <definedName name="ll" localSheetId="16">#REF!</definedName>
    <definedName name="ll" localSheetId="17">#REF!</definedName>
    <definedName name="ll" localSheetId="18">#REF!</definedName>
    <definedName name="ll" localSheetId="19">#REF!</definedName>
    <definedName name="ll" localSheetId="2">#REF!</definedName>
    <definedName name="ll" localSheetId="20">#REF!</definedName>
    <definedName name="ll" localSheetId="21">#REF!</definedName>
    <definedName name="ll" localSheetId="22">#REF!</definedName>
    <definedName name="ll" localSheetId="23">#REF!</definedName>
    <definedName name="ll" localSheetId="3">#REF!</definedName>
    <definedName name="ll" localSheetId="5">#REF!</definedName>
    <definedName name="ll" localSheetId="6">#REF!</definedName>
    <definedName name="ll" localSheetId="0">#REF!</definedName>
    <definedName name="ll">#REF!</definedName>
    <definedName name="LLLL" localSheetId="4">#REF!</definedName>
    <definedName name="LLLL" localSheetId="9">#REF!</definedName>
    <definedName name="LLLL" localSheetId="1">#REF!</definedName>
    <definedName name="LLLL" localSheetId="12">#REF!</definedName>
    <definedName name="LLLL" localSheetId="14">#REF!</definedName>
    <definedName name="LLLL" localSheetId="15">#REF!</definedName>
    <definedName name="LLLL" localSheetId="16">#REF!</definedName>
    <definedName name="LLLL" localSheetId="17">#REF!</definedName>
    <definedName name="LLLL" localSheetId="18">#REF!</definedName>
    <definedName name="LLLL" localSheetId="19">#REF!</definedName>
    <definedName name="LLLL" localSheetId="2">#REF!</definedName>
    <definedName name="LLLL" localSheetId="20">#REF!</definedName>
    <definedName name="LLLL" localSheetId="21">#REF!</definedName>
    <definedName name="LLLL" localSheetId="22">#REF!</definedName>
    <definedName name="LLLL" localSheetId="23">#REF!</definedName>
    <definedName name="LLLL" localSheetId="3">#REF!</definedName>
    <definedName name="LLLL" localSheetId="5">#REF!</definedName>
    <definedName name="LLLL" localSheetId="6">#REF!</definedName>
    <definedName name="LLLL" localSheetId="0">#REF!</definedName>
    <definedName name="LLLL">#REF!</definedName>
    <definedName name="marina" localSheetId="4" hidden="1">#REF!</definedName>
    <definedName name="marina" localSheetId="9" hidden="1">#REF!</definedName>
    <definedName name="marina" localSheetId="1" hidden="1">#REF!</definedName>
    <definedName name="marina" localSheetId="12" hidden="1">#REF!</definedName>
    <definedName name="marina" localSheetId="14" hidden="1">#REF!</definedName>
    <definedName name="marina" localSheetId="15" hidden="1">#REF!</definedName>
    <definedName name="marina" localSheetId="16" hidden="1">#REF!</definedName>
    <definedName name="marina" localSheetId="17" hidden="1">#REF!</definedName>
    <definedName name="marina" localSheetId="18" hidden="1">#REF!</definedName>
    <definedName name="marina" localSheetId="19" hidden="1">#REF!</definedName>
    <definedName name="marina" localSheetId="2" hidden="1">#REF!</definedName>
    <definedName name="marina" localSheetId="20" hidden="1">#REF!</definedName>
    <definedName name="marina" localSheetId="21" hidden="1">#REF!</definedName>
    <definedName name="marina" localSheetId="22" hidden="1">#REF!</definedName>
    <definedName name="marina" localSheetId="23" hidden="1">#REF!</definedName>
    <definedName name="marina" localSheetId="3" hidden="1">#REF!</definedName>
    <definedName name="marina" localSheetId="5" hidden="1">#REF!</definedName>
    <definedName name="marina" localSheetId="6" hidden="1">#REF!</definedName>
    <definedName name="marina" localSheetId="0" hidden="1">#REF!</definedName>
    <definedName name="marina" hidden="1">#REF!</definedName>
    <definedName name="mm" localSheetId="4">#REF!</definedName>
    <definedName name="mm" localSheetId="9">#REF!</definedName>
    <definedName name="mm" localSheetId="1">#REF!</definedName>
    <definedName name="mm" localSheetId="12">#REF!</definedName>
    <definedName name="mm" localSheetId="14">#REF!</definedName>
    <definedName name="mm" localSheetId="15">#REF!</definedName>
    <definedName name="mm" localSheetId="16">#REF!</definedName>
    <definedName name="mm" localSheetId="17">#REF!</definedName>
    <definedName name="mm" localSheetId="18">#REF!</definedName>
    <definedName name="mm" localSheetId="19">#REF!</definedName>
    <definedName name="mm" localSheetId="2">#REF!</definedName>
    <definedName name="mm" localSheetId="20">#REF!</definedName>
    <definedName name="mm" localSheetId="21">#REF!</definedName>
    <definedName name="mm" localSheetId="22">#REF!</definedName>
    <definedName name="mm" localSheetId="23">#REF!</definedName>
    <definedName name="mm" localSheetId="3">#REF!</definedName>
    <definedName name="mm" localSheetId="5">#REF!</definedName>
    <definedName name="mm" localSheetId="6">#REF!</definedName>
    <definedName name="mm" localSheetId="0">#REF!</definedName>
    <definedName name="mm">#REF!</definedName>
    <definedName name="mnnjh" localSheetId="4">#REF!</definedName>
    <definedName name="mnnjh" localSheetId="9">#REF!</definedName>
    <definedName name="mnnjh" localSheetId="1">#REF!</definedName>
    <definedName name="mnnjh" localSheetId="12">#REF!</definedName>
    <definedName name="mnnjh" localSheetId="14">#REF!</definedName>
    <definedName name="mnnjh" localSheetId="15">#REF!</definedName>
    <definedName name="mnnjh" localSheetId="16">#REF!</definedName>
    <definedName name="mnnjh" localSheetId="17">#REF!</definedName>
    <definedName name="mnnjh" localSheetId="18">#REF!</definedName>
    <definedName name="mnnjh" localSheetId="19">#REF!</definedName>
    <definedName name="mnnjh" localSheetId="2">#REF!</definedName>
    <definedName name="mnnjh" localSheetId="20">#REF!</definedName>
    <definedName name="mnnjh" localSheetId="21">#REF!</definedName>
    <definedName name="mnnjh" localSheetId="22">#REF!</definedName>
    <definedName name="mnnjh" localSheetId="23">#REF!</definedName>
    <definedName name="mnnjh" localSheetId="3">#REF!</definedName>
    <definedName name="mnnjh" localSheetId="5">#REF!</definedName>
    <definedName name="mnnjh" localSheetId="6">#REF!</definedName>
    <definedName name="mnnjh" localSheetId="0">#REF!</definedName>
    <definedName name="mnnjh">#REF!</definedName>
    <definedName name="n" localSheetId="4">#REF!</definedName>
    <definedName name="n" localSheetId="9">#REF!</definedName>
    <definedName name="n" localSheetId="1">#REF!</definedName>
    <definedName name="n" localSheetId="12">#REF!</definedName>
    <definedName name="n" localSheetId="14">#REF!</definedName>
    <definedName name="n" localSheetId="15">#REF!</definedName>
    <definedName name="n" localSheetId="16">#REF!</definedName>
    <definedName name="n" localSheetId="17">#REF!</definedName>
    <definedName name="n" localSheetId="18">#REF!</definedName>
    <definedName name="n" localSheetId="19">#REF!</definedName>
    <definedName name="n" localSheetId="2">#REF!</definedName>
    <definedName name="n" localSheetId="20">#REF!</definedName>
    <definedName name="n" localSheetId="21">#REF!</definedName>
    <definedName name="n" localSheetId="22">#REF!</definedName>
    <definedName name="n" localSheetId="23">#REF!</definedName>
    <definedName name="n" localSheetId="3">#REF!</definedName>
    <definedName name="n" localSheetId="6">#REF!</definedName>
    <definedName name="n" localSheetId="0">#REF!</definedName>
    <definedName name="n">#REF!</definedName>
    <definedName name="nfttfd" localSheetId="4">#REF!</definedName>
    <definedName name="nfttfd" localSheetId="9">#REF!</definedName>
    <definedName name="nfttfd" localSheetId="1">#REF!</definedName>
    <definedName name="nfttfd" localSheetId="12">#REF!</definedName>
    <definedName name="nfttfd" localSheetId="14">#REF!</definedName>
    <definedName name="nfttfd" localSheetId="15">#REF!</definedName>
    <definedName name="nfttfd" localSheetId="16">#REF!</definedName>
    <definedName name="nfttfd" localSheetId="17">#REF!</definedName>
    <definedName name="nfttfd" localSheetId="18">#REF!</definedName>
    <definedName name="nfttfd" localSheetId="19">#REF!</definedName>
    <definedName name="nfttfd" localSheetId="2">#REF!</definedName>
    <definedName name="nfttfd" localSheetId="20">#REF!</definedName>
    <definedName name="nfttfd" localSheetId="21">#REF!</definedName>
    <definedName name="nfttfd" localSheetId="22">#REF!</definedName>
    <definedName name="nfttfd" localSheetId="23">#REF!</definedName>
    <definedName name="nfttfd" localSheetId="3">#REF!</definedName>
    <definedName name="nfttfd" localSheetId="5">#REF!</definedName>
    <definedName name="nfttfd" localSheetId="6">#REF!</definedName>
    <definedName name="nfttfd" localSheetId="0">#REF!</definedName>
    <definedName name="nfttfd">#REF!</definedName>
    <definedName name="nftyt" localSheetId="4">#REF!</definedName>
    <definedName name="nftyt" localSheetId="9">#REF!</definedName>
    <definedName name="nftyt" localSheetId="1">#REF!</definedName>
    <definedName name="nftyt" localSheetId="12">#REF!</definedName>
    <definedName name="nftyt" localSheetId="14">#REF!</definedName>
    <definedName name="nftyt" localSheetId="15">#REF!</definedName>
    <definedName name="nftyt" localSheetId="16">#REF!</definedName>
    <definedName name="nftyt" localSheetId="17">#REF!</definedName>
    <definedName name="nftyt" localSheetId="18">#REF!</definedName>
    <definedName name="nftyt" localSheetId="19">#REF!</definedName>
    <definedName name="nftyt" localSheetId="2">#REF!</definedName>
    <definedName name="nftyt" localSheetId="20">#REF!</definedName>
    <definedName name="nftyt" localSheetId="21">#REF!</definedName>
    <definedName name="nftyt" localSheetId="22">#REF!</definedName>
    <definedName name="nftyt" localSheetId="23">#REF!</definedName>
    <definedName name="nftyt" localSheetId="3">#REF!</definedName>
    <definedName name="nftyt" localSheetId="5">#REF!</definedName>
    <definedName name="nftyt" localSheetId="6">#REF!</definedName>
    <definedName name="nftyt" localSheetId="0">#REF!</definedName>
    <definedName name="nftyt">#REF!</definedName>
    <definedName name="ngyggf" localSheetId="4">#REF!</definedName>
    <definedName name="ngyggf" localSheetId="9">#REF!</definedName>
    <definedName name="ngyggf" localSheetId="1">#REF!</definedName>
    <definedName name="ngyggf" localSheetId="12">#REF!</definedName>
    <definedName name="ngyggf" localSheetId="14">#REF!</definedName>
    <definedName name="ngyggf" localSheetId="15">#REF!</definedName>
    <definedName name="ngyggf" localSheetId="16">#REF!</definedName>
    <definedName name="ngyggf" localSheetId="17">#REF!</definedName>
    <definedName name="ngyggf" localSheetId="18">#REF!</definedName>
    <definedName name="ngyggf" localSheetId="19">#REF!</definedName>
    <definedName name="ngyggf" localSheetId="2">#REF!</definedName>
    <definedName name="ngyggf" localSheetId="20">#REF!</definedName>
    <definedName name="ngyggf" localSheetId="21">#REF!</definedName>
    <definedName name="ngyggf" localSheetId="22">#REF!</definedName>
    <definedName name="ngyggf" localSheetId="23">#REF!</definedName>
    <definedName name="ngyggf" localSheetId="3">#REF!</definedName>
    <definedName name="ngyggf" localSheetId="5">#REF!</definedName>
    <definedName name="ngyggf" localSheetId="6">#REF!</definedName>
    <definedName name="ngyggf" localSheetId="0">#REF!</definedName>
    <definedName name="ngyggf">#REF!</definedName>
    <definedName name="nn" localSheetId="4">#REF!</definedName>
    <definedName name="nn" localSheetId="9">#REF!</definedName>
    <definedName name="nn" localSheetId="1">#REF!</definedName>
    <definedName name="nn" localSheetId="12">#REF!</definedName>
    <definedName name="nn" localSheetId="14">#REF!</definedName>
    <definedName name="nn" localSheetId="15">#REF!</definedName>
    <definedName name="nn" localSheetId="16">#REF!</definedName>
    <definedName name="nn" localSheetId="17">#REF!</definedName>
    <definedName name="nn" localSheetId="18">#REF!</definedName>
    <definedName name="nn" localSheetId="19">#REF!</definedName>
    <definedName name="nn" localSheetId="2">#REF!</definedName>
    <definedName name="nn" localSheetId="20">#REF!</definedName>
    <definedName name="nn" localSheetId="21">#REF!</definedName>
    <definedName name="nn" localSheetId="22">#REF!</definedName>
    <definedName name="nn" localSheetId="23">#REF!</definedName>
    <definedName name="nn" localSheetId="3">#REF!</definedName>
    <definedName name="nn" localSheetId="5">#REF!</definedName>
    <definedName name="nn" localSheetId="6">#REF!</definedName>
    <definedName name="nn" localSheetId="0">#REF!</definedName>
    <definedName name="nn">#REF!</definedName>
    <definedName name="nuove_province_sardegna" localSheetId="4">#REF!</definedName>
    <definedName name="nuove_province_sardegna" localSheetId="9">#REF!</definedName>
    <definedName name="nuove_province_sardegna" localSheetId="1">#REF!</definedName>
    <definedName name="nuove_province_sardegna" localSheetId="12">#REF!</definedName>
    <definedName name="nuove_province_sardegna" localSheetId="14">#REF!</definedName>
    <definedName name="nuove_province_sardegna" localSheetId="15">#REF!</definedName>
    <definedName name="nuove_province_sardegna" localSheetId="16">#REF!</definedName>
    <definedName name="nuove_province_sardegna" localSheetId="17">#REF!</definedName>
    <definedName name="nuove_province_sardegna" localSheetId="18">#REF!</definedName>
    <definedName name="nuove_province_sardegna" localSheetId="19">#REF!</definedName>
    <definedName name="nuove_province_sardegna" localSheetId="2">#REF!</definedName>
    <definedName name="nuove_province_sardegna" localSheetId="20">#REF!</definedName>
    <definedName name="nuove_province_sardegna" localSheetId="21">#REF!</definedName>
    <definedName name="nuove_province_sardegna" localSheetId="22">#REF!</definedName>
    <definedName name="nuove_province_sardegna" localSheetId="23">#REF!</definedName>
    <definedName name="nuove_province_sardegna" localSheetId="3">#REF!</definedName>
    <definedName name="nuove_province_sardegna" localSheetId="5">#REF!</definedName>
    <definedName name="nuove_province_sardegna" localSheetId="6">#REF!</definedName>
    <definedName name="nuove_province_sardegna" localSheetId="0">#REF!</definedName>
    <definedName name="nuove_province_sardegna">#REF!</definedName>
    <definedName name="nytf" localSheetId="4">#REF!</definedName>
    <definedName name="nytf" localSheetId="9">#REF!</definedName>
    <definedName name="nytf" localSheetId="1">#REF!</definedName>
    <definedName name="nytf" localSheetId="12">#REF!</definedName>
    <definedName name="nytf" localSheetId="14">#REF!</definedName>
    <definedName name="nytf" localSheetId="15">#REF!</definedName>
    <definedName name="nytf" localSheetId="16">#REF!</definedName>
    <definedName name="nytf" localSheetId="17">#REF!</definedName>
    <definedName name="nytf" localSheetId="18">#REF!</definedName>
    <definedName name="nytf" localSheetId="19">#REF!</definedName>
    <definedName name="nytf" localSheetId="2">#REF!</definedName>
    <definedName name="nytf" localSheetId="20">#REF!</definedName>
    <definedName name="nytf" localSheetId="21">#REF!</definedName>
    <definedName name="nytf" localSheetId="22">#REF!</definedName>
    <definedName name="nytf" localSheetId="23">#REF!</definedName>
    <definedName name="nytf" localSheetId="3">#REF!</definedName>
    <definedName name="nytf" localSheetId="5">#REF!</definedName>
    <definedName name="nytf" localSheetId="6">#REF!</definedName>
    <definedName name="nytf" localSheetId="0">#REF!</definedName>
    <definedName name="nytf">#REF!</definedName>
    <definedName name="OO" localSheetId="4">#REF!</definedName>
    <definedName name="OO" localSheetId="9">#REF!</definedName>
    <definedName name="OO" localSheetId="1">#REF!</definedName>
    <definedName name="OO" localSheetId="12">#REF!</definedName>
    <definedName name="OO" localSheetId="14">#REF!</definedName>
    <definedName name="OO" localSheetId="15">#REF!</definedName>
    <definedName name="OO" localSheetId="16">#REF!</definedName>
    <definedName name="OO" localSheetId="17">#REF!</definedName>
    <definedName name="OO" localSheetId="18">#REF!</definedName>
    <definedName name="OO" localSheetId="19">#REF!</definedName>
    <definedName name="OO" localSheetId="2">#REF!</definedName>
    <definedName name="OO" localSheetId="20">#REF!</definedName>
    <definedName name="OO" localSheetId="21">#REF!</definedName>
    <definedName name="OO" localSheetId="22">#REF!</definedName>
    <definedName name="OO" localSheetId="23">#REF!</definedName>
    <definedName name="OO" localSheetId="3">#REF!</definedName>
    <definedName name="OO" localSheetId="5">#REF!</definedName>
    <definedName name="OO" localSheetId="6">#REF!</definedName>
    <definedName name="OO" localSheetId="0">#REF!</definedName>
    <definedName name="OO">#REF!</definedName>
    <definedName name="pippo" localSheetId="4">#REF!</definedName>
    <definedName name="pippo" localSheetId="9">#REF!</definedName>
    <definedName name="pippo" localSheetId="1">#REF!</definedName>
    <definedName name="pippo" localSheetId="12">#REF!</definedName>
    <definedName name="pippo" localSheetId="14">#REF!</definedName>
    <definedName name="pippo" localSheetId="15">#REF!</definedName>
    <definedName name="pippo" localSheetId="16">#REF!</definedName>
    <definedName name="pippo" localSheetId="17">#REF!</definedName>
    <definedName name="pippo" localSheetId="18">#REF!</definedName>
    <definedName name="pippo" localSheetId="19">#REF!</definedName>
    <definedName name="pippo" localSheetId="2">#REF!</definedName>
    <definedName name="pippo" localSheetId="20">#REF!</definedName>
    <definedName name="pippo" localSheetId="21">#REF!</definedName>
    <definedName name="pippo" localSheetId="22">#REF!</definedName>
    <definedName name="pippo" localSheetId="23">#REF!</definedName>
    <definedName name="pippo" localSheetId="3">#REF!</definedName>
    <definedName name="pippo" localSheetId="5">#REF!</definedName>
    <definedName name="pippo" localSheetId="6">#REF!</definedName>
    <definedName name="pippo" localSheetId="0">#REF!</definedName>
    <definedName name="pippo">#REF!</definedName>
    <definedName name="pippone" localSheetId="4">#REF!</definedName>
    <definedName name="pippone" localSheetId="9">#REF!</definedName>
    <definedName name="pippone" localSheetId="1">#REF!</definedName>
    <definedName name="pippone" localSheetId="12">#REF!</definedName>
    <definedName name="pippone" localSheetId="14">#REF!</definedName>
    <definedName name="pippone" localSheetId="15">#REF!</definedName>
    <definedName name="pippone" localSheetId="16">#REF!</definedName>
    <definedName name="pippone" localSheetId="17">#REF!</definedName>
    <definedName name="pippone" localSheetId="18">#REF!</definedName>
    <definedName name="pippone" localSheetId="19">#REF!</definedName>
    <definedName name="pippone" localSheetId="2">#REF!</definedName>
    <definedName name="pippone" localSheetId="20">#REF!</definedName>
    <definedName name="pippone" localSheetId="21">#REF!</definedName>
    <definedName name="pippone" localSheetId="22">#REF!</definedName>
    <definedName name="pippone" localSheetId="23">#REF!</definedName>
    <definedName name="pippone" localSheetId="3">#REF!</definedName>
    <definedName name="pippone" localSheetId="5">#REF!</definedName>
    <definedName name="pippone" localSheetId="6">#REF!</definedName>
    <definedName name="pippone" localSheetId="0">#REF!</definedName>
    <definedName name="pippone">#REF!</definedName>
    <definedName name="ploh" localSheetId="4">#REF!</definedName>
    <definedName name="ploh" localSheetId="9">#REF!</definedName>
    <definedName name="ploh" localSheetId="1">#REF!</definedName>
    <definedName name="ploh" localSheetId="12">#REF!</definedName>
    <definedName name="ploh" localSheetId="14">#REF!</definedName>
    <definedName name="ploh" localSheetId="15">#REF!</definedName>
    <definedName name="ploh" localSheetId="16">#REF!</definedName>
    <definedName name="ploh" localSheetId="17">#REF!</definedName>
    <definedName name="ploh" localSheetId="18">#REF!</definedName>
    <definedName name="ploh" localSheetId="19">#REF!</definedName>
    <definedName name="ploh" localSheetId="2">#REF!</definedName>
    <definedName name="ploh" localSheetId="20">#REF!</definedName>
    <definedName name="ploh" localSheetId="21">#REF!</definedName>
    <definedName name="ploh" localSheetId="22">#REF!</definedName>
    <definedName name="ploh" localSheetId="23">#REF!</definedName>
    <definedName name="ploh" localSheetId="3">#REF!</definedName>
    <definedName name="ploh" localSheetId="5">#REF!</definedName>
    <definedName name="ploh" localSheetId="6">#REF!</definedName>
    <definedName name="ploh" localSheetId="0">#REF!</definedName>
    <definedName name="ploh">#REF!</definedName>
    <definedName name="pluto" localSheetId="4">#REF!</definedName>
    <definedName name="pluto" localSheetId="9">#REF!</definedName>
    <definedName name="pluto" localSheetId="1">#REF!</definedName>
    <definedName name="pluto" localSheetId="12">#REF!</definedName>
    <definedName name="pluto" localSheetId="14">#REF!</definedName>
    <definedName name="pluto" localSheetId="15">#REF!</definedName>
    <definedName name="pluto" localSheetId="16">#REF!</definedName>
    <definedName name="pluto" localSheetId="17">#REF!</definedName>
    <definedName name="pluto" localSheetId="18">#REF!</definedName>
    <definedName name="pluto" localSheetId="19">#REF!</definedName>
    <definedName name="pluto" localSheetId="2">#REF!</definedName>
    <definedName name="pluto" localSheetId="20">#REF!</definedName>
    <definedName name="pluto" localSheetId="21">#REF!</definedName>
    <definedName name="pluto" localSheetId="22">#REF!</definedName>
    <definedName name="pluto" localSheetId="23">#REF!</definedName>
    <definedName name="pluto" localSheetId="3">#REF!</definedName>
    <definedName name="pluto" localSheetId="5">#REF!</definedName>
    <definedName name="pluto" localSheetId="6">#REF!</definedName>
    <definedName name="pluto" localSheetId="0">#REF!</definedName>
    <definedName name="pluto">#REF!</definedName>
    <definedName name="PP" localSheetId="4">#REF!</definedName>
    <definedName name="PP" localSheetId="9">#REF!</definedName>
    <definedName name="PP" localSheetId="1">#REF!</definedName>
    <definedName name="PP" localSheetId="12">#REF!</definedName>
    <definedName name="PP" localSheetId="14">#REF!</definedName>
    <definedName name="PP" localSheetId="15">#REF!</definedName>
    <definedName name="PP" localSheetId="16">#REF!</definedName>
    <definedName name="PP" localSheetId="17">#REF!</definedName>
    <definedName name="PP" localSheetId="18">#REF!</definedName>
    <definedName name="PP" localSheetId="19">#REF!</definedName>
    <definedName name="PP" localSheetId="2">#REF!</definedName>
    <definedName name="PP" localSheetId="20">#REF!</definedName>
    <definedName name="PP" localSheetId="21">#REF!</definedName>
    <definedName name="PP" localSheetId="22">#REF!</definedName>
    <definedName name="PP" localSheetId="23">#REF!</definedName>
    <definedName name="PP" localSheetId="3">#REF!</definedName>
    <definedName name="PP" localSheetId="5">#REF!</definedName>
    <definedName name="PP" localSheetId="6">#REF!</definedName>
    <definedName name="PP" localSheetId="0">#REF!</definedName>
    <definedName name="PP">#REF!</definedName>
    <definedName name="primo" localSheetId="4">#REF!</definedName>
    <definedName name="primo" localSheetId="9">#REF!</definedName>
    <definedName name="primo" localSheetId="1">#REF!</definedName>
    <definedName name="primo" localSheetId="12">#REF!</definedName>
    <definedName name="primo" localSheetId="14">#REF!</definedName>
    <definedName name="primo" localSheetId="15">#REF!</definedName>
    <definedName name="primo" localSheetId="16">#REF!</definedName>
    <definedName name="primo" localSheetId="17">#REF!</definedName>
    <definedName name="primo" localSheetId="18">#REF!</definedName>
    <definedName name="primo" localSheetId="19">#REF!</definedName>
    <definedName name="primo" localSheetId="2">#REF!</definedName>
    <definedName name="primo" localSheetId="20">#REF!</definedName>
    <definedName name="primo" localSheetId="21">#REF!</definedName>
    <definedName name="primo" localSheetId="22">#REF!</definedName>
    <definedName name="primo" localSheetId="23">#REF!</definedName>
    <definedName name="primo" localSheetId="3">#REF!</definedName>
    <definedName name="primo" localSheetId="5">#REF!</definedName>
    <definedName name="primo" localSheetId="6">#REF!</definedName>
    <definedName name="primo" localSheetId="0">#REF!</definedName>
    <definedName name="primo">#REF!</definedName>
    <definedName name="prova" localSheetId="4">#REF!</definedName>
    <definedName name="prova" localSheetId="9">#REF!</definedName>
    <definedName name="prova" localSheetId="1">#REF!</definedName>
    <definedName name="prova" localSheetId="12">#REF!</definedName>
    <definedName name="prova" localSheetId="14">#REF!</definedName>
    <definedName name="prova" localSheetId="15">#REF!</definedName>
    <definedName name="prova" localSheetId="16">#REF!</definedName>
    <definedName name="prova" localSheetId="17">#REF!</definedName>
    <definedName name="prova" localSheetId="18">#REF!</definedName>
    <definedName name="prova" localSheetId="19">#REF!</definedName>
    <definedName name="prova" localSheetId="2">#REF!</definedName>
    <definedName name="prova" localSheetId="20">#REF!</definedName>
    <definedName name="prova" localSheetId="21">#REF!</definedName>
    <definedName name="prova" localSheetId="22">#REF!</definedName>
    <definedName name="prova" localSheetId="23">#REF!</definedName>
    <definedName name="prova" localSheetId="3">#REF!</definedName>
    <definedName name="prova" localSheetId="6">#REF!</definedName>
    <definedName name="prova" localSheetId="0">#REF!</definedName>
    <definedName name="prova">#REF!</definedName>
    <definedName name="prova2" localSheetId="4">#REF!</definedName>
    <definedName name="prova2" localSheetId="9">#REF!</definedName>
    <definedName name="prova2" localSheetId="1">#REF!</definedName>
    <definedName name="prova2" localSheetId="12">#REF!</definedName>
    <definedName name="prova2" localSheetId="14">#REF!</definedName>
    <definedName name="prova2" localSheetId="15">#REF!</definedName>
    <definedName name="prova2" localSheetId="16">#REF!</definedName>
    <definedName name="prova2" localSheetId="17">#REF!</definedName>
    <definedName name="prova2" localSheetId="18">#REF!</definedName>
    <definedName name="prova2" localSheetId="19">#REF!</definedName>
    <definedName name="prova2" localSheetId="2">#REF!</definedName>
    <definedName name="prova2" localSheetId="20">#REF!</definedName>
    <definedName name="prova2" localSheetId="21">#REF!</definedName>
    <definedName name="prova2" localSheetId="22">#REF!</definedName>
    <definedName name="prova2" localSheetId="23">#REF!</definedName>
    <definedName name="prova2" localSheetId="3">#REF!</definedName>
    <definedName name="prova2" localSheetId="6">#REF!</definedName>
    <definedName name="prova2" localSheetId="0">#REF!</definedName>
    <definedName name="prova2">#REF!</definedName>
    <definedName name="Q" localSheetId="4">#REF!</definedName>
    <definedName name="Q" localSheetId="9">#REF!</definedName>
    <definedName name="Q" localSheetId="1">#REF!</definedName>
    <definedName name="Q" localSheetId="12">#REF!</definedName>
    <definedName name="Q" localSheetId="14">#REF!</definedName>
    <definedName name="Q" localSheetId="15">#REF!</definedName>
    <definedName name="Q" localSheetId="16">#REF!</definedName>
    <definedName name="Q" localSheetId="17">#REF!</definedName>
    <definedName name="Q" localSheetId="18">#REF!</definedName>
    <definedName name="Q" localSheetId="19">#REF!</definedName>
    <definedName name="Q" localSheetId="2">#REF!</definedName>
    <definedName name="Q" localSheetId="20">#REF!</definedName>
    <definedName name="Q" localSheetId="21">#REF!</definedName>
    <definedName name="Q" localSheetId="22">#REF!</definedName>
    <definedName name="Q" localSheetId="23">#REF!</definedName>
    <definedName name="Q" localSheetId="3">#REF!</definedName>
    <definedName name="Q" localSheetId="5">#REF!</definedName>
    <definedName name="Q" localSheetId="6">#REF!</definedName>
    <definedName name="Q" localSheetId="0">#REF!</definedName>
    <definedName name="Q">#REF!</definedName>
    <definedName name="qqq" localSheetId="4">#REF!</definedName>
    <definedName name="qqq" localSheetId="9">#REF!</definedName>
    <definedName name="qqq" localSheetId="1">#REF!</definedName>
    <definedName name="qqq" localSheetId="12">#REF!</definedName>
    <definedName name="qqq" localSheetId="14">#REF!</definedName>
    <definedName name="qqq" localSheetId="15">#REF!</definedName>
    <definedName name="qqq" localSheetId="16">#REF!</definedName>
    <definedName name="qqq" localSheetId="17">#REF!</definedName>
    <definedName name="qqq" localSheetId="18">#REF!</definedName>
    <definedName name="qqq" localSheetId="19">#REF!</definedName>
    <definedName name="qqq" localSheetId="2">#REF!</definedName>
    <definedName name="qqq" localSheetId="20">#REF!</definedName>
    <definedName name="qqq" localSheetId="21">#REF!</definedName>
    <definedName name="qqq" localSheetId="22">#REF!</definedName>
    <definedName name="qqq" localSheetId="23">#REF!</definedName>
    <definedName name="qqq" localSheetId="3">#REF!</definedName>
    <definedName name="qqq" localSheetId="5">#REF!</definedName>
    <definedName name="qqq" localSheetId="6">#REF!</definedName>
    <definedName name="qqq" localSheetId="0">#REF!</definedName>
    <definedName name="qqq">#REF!</definedName>
    <definedName name="RR" localSheetId="4">#REF!</definedName>
    <definedName name="RR" localSheetId="9">#REF!</definedName>
    <definedName name="RR" localSheetId="1">#REF!</definedName>
    <definedName name="RR" localSheetId="12">#REF!</definedName>
    <definedName name="RR" localSheetId="14">#REF!</definedName>
    <definedName name="RR" localSheetId="15">#REF!</definedName>
    <definedName name="RR" localSheetId="16">#REF!</definedName>
    <definedName name="RR" localSheetId="17">#REF!</definedName>
    <definedName name="RR" localSheetId="18">#REF!</definedName>
    <definedName name="RR" localSheetId="19">#REF!</definedName>
    <definedName name="RR" localSheetId="2">#REF!</definedName>
    <definedName name="RR" localSheetId="20">#REF!</definedName>
    <definedName name="RR" localSheetId="21">#REF!</definedName>
    <definedName name="RR" localSheetId="22">#REF!</definedName>
    <definedName name="RR" localSheetId="23">#REF!</definedName>
    <definedName name="RR" localSheetId="3">#REF!</definedName>
    <definedName name="RR" localSheetId="5">#REF!</definedName>
    <definedName name="RR" localSheetId="6">#REF!</definedName>
    <definedName name="RR" localSheetId="0">#REF!</definedName>
    <definedName name="RR">#REF!</definedName>
    <definedName name="rrr" localSheetId="4">#REF!</definedName>
    <definedName name="rrr" localSheetId="9">#REF!</definedName>
    <definedName name="rrr" localSheetId="1">#REF!</definedName>
    <definedName name="rrr" localSheetId="12">#REF!</definedName>
    <definedName name="rrr" localSheetId="14">#REF!</definedName>
    <definedName name="rrr" localSheetId="15">#REF!</definedName>
    <definedName name="rrr" localSheetId="16">#REF!</definedName>
    <definedName name="rrr" localSheetId="17">#REF!</definedName>
    <definedName name="rrr" localSheetId="18">#REF!</definedName>
    <definedName name="rrr" localSheetId="19">#REF!</definedName>
    <definedName name="rrr" localSheetId="2">#REF!</definedName>
    <definedName name="rrr" localSheetId="20">#REF!</definedName>
    <definedName name="rrr" localSheetId="21">#REF!</definedName>
    <definedName name="rrr" localSheetId="22">#REF!</definedName>
    <definedName name="rrr" localSheetId="23">#REF!</definedName>
    <definedName name="rrr" localSheetId="3">#REF!</definedName>
    <definedName name="rrr" localSheetId="5">#REF!</definedName>
    <definedName name="rrr" localSheetId="6">#REF!</definedName>
    <definedName name="rrr" localSheetId="0">#REF!</definedName>
    <definedName name="rrr">#REF!</definedName>
    <definedName name="s" localSheetId="4">#REF!</definedName>
    <definedName name="s" localSheetId="9">#REF!</definedName>
    <definedName name="s" localSheetId="1">#REF!</definedName>
    <definedName name="s" localSheetId="12">#REF!</definedName>
    <definedName name="s" localSheetId="14">#REF!</definedName>
    <definedName name="s" localSheetId="15">#REF!</definedName>
    <definedName name="s" localSheetId="16">#REF!</definedName>
    <definedName name="s" localSheetId="17">#REF!</definedName>
    <definedName name="s" localSheetId="18">#REF!</definedName>
    <definedName name="s" localSheetId="19">#REF!</definedName>
    <definedName name="s" localSheetId="2">#REF!</definedName>
    <definedName name="s" localSheetId="20">#REF!</definedName>
    <definedName name="s" localSheetId="21">#REF!</definedName>
    <definedName name="s" localSheetId="22">#REF!</definedName>
    <definedName name="s" localSheetId="23">#REF!</definedName>
    <definedName name="s" localSheetId="3">#REF!</definedName>
    <definedName name="s" localSheetId="5">#REF!</definedName>
    <definedName name="s" localSheetId="6">#REF!</definedName>
    <definedName name="s" localSheetId="0">#REF!</definedName>
    <definedName name="s">#REF!</definedName>
    <definedName name="sdf" localSheetId="4">#REF!</definedName>
    <definedName name="sdf" localSheetId="9">#REF!</definedName>
    <definedName name="sdf" localSheetId="1">#REF!</definedName>
    <definedName name="sdf" localSheetId="12">#REF!</definedName>
    <definedName name="sdf" localSheetId="14">#REF!</definedName>
    <definedName name="sdf" localSheetId="15">#REF!</definedName>
    <definedName name="sdf" localSheetId="16">#REF!</definedName>
    <definedName name="sdf" localSheetId="17">#REF!</definedName>
    <definedName name="sdf" localSheetId="18">#REF!</definedName>
    <definedName name="sdf" localSheetId="19">#REF!</definedName>
    <definedName name="sdf" localSheetId="2">#REF!</definedName>
    <definedName name="sdf" localSheetId="20">#REF!</definedName>
    <definedName name="sdf" localSheetId="21">#REF!</definedName>
    <definedName name="sdf" localSheetId="22">#REF!</definedName>
    <definedName name="sdf" localSheetId="23">#REF!</definedName>
    <definedName name="sdf" localSheetId="3">#REF!</definedName>
    <definedName name="sdf" localSheetId="5">#REF!</definedName>
    <definedName name="sdf" localSheetId="6">#REF!</definedName>
    <definedName name="sdf" localSheetId="0">#REF!</definedName>
    <definedName name="sdf">#REF!</definedName>
    <definedName name="sdfrtyg" localSheetId="4">#REF!</definedName>
    <definedName name="sdfrtyg" localSheetId="9">#REF!</definedName>
    <definedName name="sdfrtyg" localSheetId="1">#REF!</definedName>
    <definedName name="sdfrtyg" localSheetId="12">#REF!</definedName>
    <definedName name="sdfrtyg" localSheetId="14">#REF!</definedName>
    <definedName name="sdfrtyg" localSheetId="15">#REF!</definedName>
    <definedName name="sdfrtyg" localSheetId="16">#REF!</definedName>
    <definedName name="sdfrtyg" localSheetId="17">#REF!</definedName>
    <definedName name="sdfrtyg" localSheetId="18">#REF!</definedName>
    <definedName name="sdfrtyg" localSheetId="19">#REF!</definedName>
    <definedName name="sdfrtyg" localSheetId="2">#REF!</definedName>
    <definedName name="sdfrtyg" localSheetId="20">#REF!</definedName>
    <definedName name="sdfrtyg" localSheetId="21">#REF!</definedName>
    <definedName name="sdfrtyg" localSheetId="22">#REF!</definedName>
    <definedName name="sdfrtyg" localSheetId="23">#REF!</definedName>
    <definedName name="sdfrtyg" localSheetId="3">#REF!</definedName>
    <definedName name="sdfrtyg" localSheetId="5">#REF!</definedName>
    <definedName name="sdfrtyg" localSheetId="6">#REF!</definedName>
    <definedName name="sdfrtyg" localSheetId="0">#REF!</definedName>
    <definedName name="sdfrtyg">#REF!</definedName>
    <definedName name="sdfzs" localSheetId="4">#REF!</definedName>
    <definedName name="sdfzs" localSheetId="9">#REF!</definedName>
    <definedName name="sdfzs" localSheetId="1">#REF!</definedName>
    <definedName name="sdfzs" localSheetId="12">#REF!</definedName>
    <definedName name="sdfzs" localSheetId="14">#REF!</definedName>
    <definedName name="sdfzs" localSheetId="15">#REF!</definedName>
    <definedName name="sdfzs" localSheetId="16">#REF!</definedName>
    <definedName name="sdfzs" localSheetId="17">#REF!</definedName>
    <definedName name="sdfzs" localSheetId="18">#REF!</definedName>
    <definedName name="sdfzs" localSheetId="19">#REF!</definedName>
    <definedName name="sdfzs" localSheetId="2">#REF!</definedName>
    <definedName name="sdfzs" localSheetId="20">#REF!</definedName>
    <definedName name="sdfzs" localSheetId="21">#REF!</definedName>
    <definedName name="sdfzs" localSheetId="22">#REF!</definedName>
    <definedName name="sdfzs" localSheetId="23">#REF!</definedName>
    <definedName name="sdfzs" localSheetId="3">#REF!</definedName>
    <definedName name="sdfzs" localSheetId="5">#REF!</definedName>
    <definedName name="sdfzs" localSheetId="6">#REF!</definedName>
    <definedName name="sdfzs" localSheetId="0">#REF!</definedName>
    <definedName name="sdfzs">#REF!</definedName>
    <definedName name="sdvv" localSheetId="4">#REF!</definedName>
    <definedName name="sdvv" localSheetId="9">#REF!</definedName>
    <definedName name="sdvv" localSheetId="1">#REF!</definedName>
    <definedName name="sdvv" localSheetId="12">#REF!</definedName>
    <definedName name="sdvv" localSheetId="14">#REF!</definedName>
    <definedName name="sdvv" localSheetId="15">#REF!</definedName>
    <definedName name="sdvv" localSheetId="16">#REF!</definedName>
    <definedName name="sdvv" localSheetId="17">#REF!</definedName>
    <definedName name="sdvv" localSheetId="18">#REF!</definedName>
    <definedName name="sdvv" localSheetId="19">#REF!</definedName>
    <definedName name="sdvv" localSheetId="2">#REF!</definedName>
    <definedName name="sdvv" localSheetId="20">#REF!</definedName>
    <definedName name="sdvv" localSheetId="21">#REF!</definedName>
    <definedName name="sdvv" localSheetId="22">#REF!</definedName>
    <definedName name="sdvv" localSheetId="23">#REF!</definedName>
    <definedName name="sdvv" localSheetId="3">#REF!</definedName>
    <definedName name="sdvv" localSheetId="5">#REF!</definedName>
    <definedName name="sdvv" localSheetId="6">#REF!</definedName>
    <definedName name="sdvv" localSheetId="0">#REF!</definedName>
    <definedName name="sdvv">#REF!</definedName>
    <definedName name="sg" localSheetId="4">#REF!</definedName>
    <definedName name="sg" localSheetId="9">#REF!</definedName>
    <definedName name="sg" localSheetId="1">#REF!</definedName>
    <definedName name="sg" localSheetId="12">#REF!</definedName>
    <definedName name="sg" localSheetId="14">#REF!</definedName>
    <definedName name="sg" localSheetId="15">#REF!</definedName>
    <definedName name="sg" localSheetId="16">#REF!</definedName>
    <definedName name="sg" localSheetId="17">#REF!</definedName>
    <definedName name="sg" localSheetId="18">#REF!</definedName>
    <definedName name="sg" localSheetId="19">#REF!</definedName>
    <definedName name="sg" localSheetId="2">#REF!</definedName>
    <definedName name="sg" localSheetId="20">#REF!</definedName>
    <definedName name="sg" localSheetId="21">#REF!</definedName>
    <definedName name="sg" localSheetId="22">#REF!</definedName>
    <definedName name="sg" localSheetId="23">#REF!</definedName>
    <definedName name="sg" localSheetId="3">#REF!</definedName>
    <definedName name="sg" localSheetId="5">#REF!</definedName>
    <definedName name="sg" localSheetId="6">#REF!</definedName>
    <definedName name="sg" localSheetId="0">#REF!</definedName>
    <definedName name="sg">#REF!</definedName>
    <definedName name="ss" localSheetId="4">#REF!</definedName>
    <definedName name="ss" localSheetId="9">#REF!</definedName>
    <definedName name="ss" localSheetId="1">#REF!</definedName>
    <definedName name="ss" localSheetId="12">#REF!</definedName>
    <definedName name="ss" localSheetId="14">#REF!</definedName>
    <definedName name="ss" localSheetId="15">#REF!</definedName>
    <definedName name="ss" localSheetId="16">#REF!</definedName>
    <definedName name="ss" localSheetId="17">#REF!</definedName>
    <definedName name="ss" localSheetId="18">#REF!</definedName>
    <definedName name="ss" localSheetId="19">#REF!</definedName>
    <definedName name="ss" localSheetId="2">#REF!</definedName>
    <definedName name="ss" localSheetId="20">#REF!</definedName>
    <definedName name="ss" localSheetId="21">#REF!</definedName>
    <definedName name="ss" localSheetId="22">#REF!</definedName>
    <definedName name="ss" localSheetId="23">#REF!</definedName>
    <definedName name="ss" localSheetId="3">#REF!</definedName>
    <definedName name="ss" localSheetId="5">#REF!</definedName>
    <definedName name="ss" localSheetId="6">#REF!</definedName>
    <definedName name="ss" localSheetId="0">#REF!</definedName>
    <definedName name="ss">#REF!</definedName>
    <definedName name="ssd" localSheetId="4">#REF!</definedName>
    <definedName name="ssd" localSheetId="9">#REF!</definedName>
    <definedName name="ssd" localSheetId="1">#REF!</definedName>
    <definedName name="ssd" localSheetId="12">#REF!</definedName>
    <definedName name="ssd" localSheetId="14">#REF!</definedName>
    <definedName name="ssd" localSheetId="15">#REF!</definedName>
    <definedName name="ssd" localSheetId="16">#REF!</definedName>
    <definedName name="ssd" localSheetId="17">#REF!</definedName>
    <definedName name="ssd" localSheetId="18">#REF!</definedName>
    <definedName name="ssd" localSheetId="19">#REF!</definedName>
    <definedName name="ssd" localSheetId="2">#REF!</definedName>
    <definedName name="ssd" localSheetId="20">#REF!</definedName>
    <definedName name="ssd" localSheetId="21">#REF!</definedName>
    <definedName name="ssd" localSheetId="22">#REF!</definedName>
    <definedName name="ssd" localSheetId="23">#REF!</definedName>
    <definedName name="ssd" localSheetId="3">#REF!</definedName>
    <definedName name="ssd" localSheetId="5">#REF!</definedName>
    <definedName name="ssd" localSheetId="6">#REF!</definedName>
    <definedName name="ssd" localSheetId="0">#REF!</definedName>
    <definedName name="ssd">#REF!</definedName>
    <definedName name="sssd" localSheetId="4">#REF!</definedName>
    <definedName name="sssd" localSheetId="9">#REF!</definedName>
    <definedName name="sssd" localSheetId="1">#REF!</definedName>
    <definedName name="sssd" localSheetId="12">#REF!</definedName>
    <definedName name="sssd" localSheetId="14">#REF!</definedName>
    <definedName name="sssd" localSheetId="15">#REF!</definedName>
    <definedName name="sssd" localSheetId="16">#REF!</definedName>
    <definedName name="sssd" localSheetId="17">#REF!</definedName>
    <definedName name="sssd" localSheetId="18">#REF!</definedName>
    <definedName name="sssd" localSheetId="19">#REF!</definedName>
    <definedName name="sssd" localSheetId="2">#REF!</definedName>
    <definedName name="sssd" localSheetId="20">#REF!</definedName>
    <definedName name="sssd" localSheetId="21">#REF!</definedName>
    <definedName name="sssd" localSheetId="22">#REF!</definedName>
    <definedName name="sssd" localSheetId="23">#REF!</definedName>
    <definedName name="sssd" localSheetId="3">#REF!</definedName>
    <definedName name="sssd" localSheetId="5">#REF!</definedName>
    <definedName name="sssd" localSheetId="6">#REF!</definedName>
    <definedName name="sssd" localSheetId="0">#REF!</definedName>
    <definedName name="sssd">#REF!</definedName>
    <definedName name="ssssssssssssss" localSheetId="4">#REF!</definedName>
    <definedName name="ssssssssssssss" localSheetId="9">#REF!</definedName>
    <definedName name="ssssssssssssss" localSheetId="1">#REF!</definedName>
    <definedName name="ssssssssssssss" localSheetId="12">#REF!</definedName>
    <definedName name="ssssssssssssss" localSheetId="14">#REF!</definedName>
    <definedName name="ssssssssssssss" localSheetId="15">#REF!</definedName>
    <definedName name="ssssssssssssss" localSheetId="16">#REF!</definedName>
    <definedName name="ssssssssssssss" localSheetId="17">#REF!</definedName>
    <definedName name="ssssssssssssss" localSheetId="18">#REF!</definedName>
    <definedName name="ssssssssssssss" localSheetId="19">#REF!</definedName>
    <definedName name="ssssssssssssss" localSheetId="2">#REF!</definedName>
    <definedName name="ssssssssssssss" localSheetId="20">#REF!</definedName>
    <definedName name="ssssssssssssss" localSheetId="21">#REF!</definedName>
    <definedName name="ssssssssssssss" localSheetId="22">#REF!</definedName>
    <definedName name="ssssssssssssss" localSheetId="23">#REF!</definedName>
    <definedName name="ssssssssssssss" localSheetId="3">#REF!</definedName>
    <definedName name="ssssssssssssss" localSheetId="5">#REF!</definedName>
    <definedName name="ssssssssssssss" localSheetId="6">#REF!</definedName>
    <definedName name="ssssssssssssss" localSheetId="0">#REF!</definedName>
    <definedName name="ssssssssssssss">#REF!</definedName>
    <definedName name="t" localSheetId="4">#REF!</definedName>
    <definedName name="t" localSheetId="9">#REF!</definedName>
    <definedName name="t" localSheetId="1">#REF!</definedName>
    <definedName name="t" localSheetId="12">#REF!</definedName>
    <definedName name="t" localSheetId="14">#REF!</definedName>
    <definedName name="t" localSheetId="15">#REF!</definedName>
    <definedName name="t" localSheetId="16">#REF!</definedName>
    <definedName name="t" localSheetId="17">#REF!</definedName>
    <definedName name="t" localSheetId="18">#REF!</definedName>
    <definedName name="t" localSheetId="19">#REF!</definedName>
    <definedName name="t" localSheetId="2">#REF!</definedName>
    <definedName name="t" localSheetId="20">#REF!</definedName>
    <definedName name="t" localSheetId="21">#REF!</definedName>
    <definedName name="t" localSheetId="22">#REF!</definedName>
    <definedName name="t" localSheetId="23">#REF!</definedName>
    <definedName name="t" localSheetId="3">#REF!</definedName>
    <definedName name="t" localSheetId="5">#REF!</definedName>
    <definedName name="t" localSheetId="6">#REF!</definedName>
    <definedName name="t" localSheetId="0">#REF!</definedName>
    <definedName name="t">#REF!</definedName>
    <definedName name="tav" localSheetId="4">#REF!</definedName>
    <definedName name="tav" localSheetId="9">#REF!</definedName>
    <definedName name="tav" localSheetId="1">#REF!</definedName>
    <definedName name="tav" localSheetId="12">#REF!</definedName>
    <definedName name="tav" localSheetId="14">#REF!</definedName>
    <definedName name="tav" localSheetId="15">#REF!</definedName>
    <definedName name="tav" localSheetId="16">#REF!</definedName>
    <definedName name="tav" localSheetId="17">#REF!</definedName>
    <definedName name="tav" localSheetId="18">#REF!</definedName>
    <definedName name="tav" localSheetId="19">#REF!</definedName>
    <definedName name="tav" localSheetId="2">#REF!</definedName>
    <definedName name="tav" localSheetId="20">#REF!</definedName>
    <definedName name="tav" localSheetId="21">#REF!</definedName>
    <definedName name="tav" localSheetId="22">#REF!</definedName>
    <definedName name="tav" localSheetId="23">#REF!</definedName>
    <definedName name="tav" localSheetId="3">#REF!</definedName>
    <definedName name="tav" localSheetId="5">#REF!</definedName>
    <definedName name="tav" localSheetId="6">#REF!</definedName>
    <definedName name="tav" localSheetId="0">#REF!</definedName>
    <definedName name="tav">#REF!</definedName>
    <definedName name="tavola" localSheetId="4">#REF!</definedName>
    <definedName name="tavola" localSheetId="9">#REF!</definedName>
    <definedName name="tavola" localSheetId="1">#REF!</definedName>
    <definedName name="tavola" localSheetId="12">#REF!</definedName>
    <definedName name="tavola" localSheetId="14">#REF!</definedName>
    <definedName name="tavola" localSheetId="15">#REF!</definedName>
    <definedName name="tavola" localSheetId="16">#REF!</definedName>
    <definedName name="tavola" localSheetId="17">#REF!</definedName>
    <definedName name="tavola" localSheetId="18">#REF!</definedName>
    <definedName name="tavola" localSheetId="19">#REF!</definedName>
    <definedName name="tavola" localSheetId="2">#REF!</definedName>
    <definedName name="tavola" localSheetId="20">#REF!</definedName>
    <definedName name="tavola" localSheetId="21">#REF!</definedName>
    <definedName name="tavola" localSheetId="22">#REF!</definedName>
    <definedName name="tavola" localSheetId="23">#REF!</definedName>
    <definedName name="tavola" localSheetId="3">#REF!</definedName>
    <definedName name="tavola" localSheetId="5">#REF!</definedName>
    <definedName name="tavola" localSheetId="6">#REF!</definedName>
    <definedName name="tavola" localSheetId="0">#REF!</definedName>
    <definedName name="tavola">#REF!</definedName>
    <definedName name="thy" localSheetId="4">#REF!</definedName>
    <definedName name="thy" localSheetId="9">#REF!</definedName>
    <definedName name="thy" localSheetId="1">#REF!</definedName>
    <definedName name="thy" localSheetId="12">#REF!</definedName>
    <definedName name="thy" localSheetId="14">#REF!</definedName>
    <definedName name="thy" localSheetId="15">#REF!</definedName>
    <definedName name="thy" localSheetId="16">#REF!</definedName>
    <definedName name="thy" localSheetId="17">#REF!</definedName>
    <definedName name="thy" localSheetId="18">#REF!</definedName>
    <definedName name="thy" localSheetId="19">#REF!</definedName>
    <definedName name="thy" localSheetId="2">#REF!</definedName>
    <definedName name="thy" localSheetId="20">#REF!</definedName>
    <definedName name="thy" localSheetId="21">#REF!</definedName>
    <definedName name="thy" localSheetId="22">#REF!</definedName>
    <definedName name="thy" localSheetId="23">#REF!</definedName>
    <definedName name="thy" localSheetId="3">#REF!</definedName>
    <definedName name="thy" localSheetId="5">#REF!</definedName>
    <definedName name="thy" localSheetId="6">#REF!</definedName>
    <definedName name="thy" localSheetId="0">#REF!</definedName>
    <definedName name="thy">#REF!</definedName>
    <definedName name="Titoli_stampa_MI" localSheetId="4">#REF!</definedName>
    <definedName name="Titoli_stampa_MI" localSheetId="9">#REF!</definedName>
    <definedName name="Titoli_stampa_MI" localSheetId="1">#REF!</definedName>
    <definedName name="Titoli_stampa_MI" localSheetId="12">#REF!</definedName>
    <definedName name="Titoli_stampa_MI" localSheetId="14">#REF!</definedName>
    <definedName name="Titoli_stampa_MI" localSheetId="15">#REF!</definedName>
    <definedName name="Titoli_stampa_MI" localSheetId="16">#REF!</definedName>
    <definedName name="Titoli_stampa_MI" localSheetId="17">#REF!</definedName>
    <definedName name="Titoli_stampa_MI" localSheetId="18">#REF!</definedName>
    <definedName name="Titoli_stampa_MI" localSheetId="19">#REF!</definedName>
    <definedName name="Titoli_stampa_MI" localSheetId="2">#REF!</definedName>
    <definedName name="Titoli_stampa_MI" localSheetId="20">#REF!</definedName>
    <definedName name="Titoli_stampa_MI" localSheetId="21">#REF!</definedName>
    <definedName name="Titoli_stampa_MI" localSheetId="22">#REF!</definedName>
    <definedName name="Titoli_stampa_MI" localSheetId="23">#REF!</definedName>
    <definedName name="Titoli_stampa_MI" localSheetId="3">#REF!</definedName>
    <definedName name="Titoli_stampa_MI" localSheetId="5">#REF!</definedName>
    <definedName name="Titoli_stampa_MI" localSheetId="6">#REF!</definedName>
    <definedName name="Titoli_stampa_MI" localSheetId="0">#REF!</definedName>
    <definedName name="Titoli_stampa_MI">#REF!</definedName>
    <definedName name="tp" localSheetId="4">#REF!</definedName>
    <definedName name="tp" localSheetId="9">#REF!</definedName>
    <definedName name="tp" localSheetId="1">#REF!</definedName>
    <definedName name="tp" localSheetId="12">#REF!</definedName>
    <definedName name="tp" localSheetId="14">#REF!</definedName>
    <definedName name="tp" localSheetId="15">#REF!</definedName>
    <definedName name="tp" localSheetId="16">#REF!</definedName>
    <definedName name="tp" localSheetId="17">#REF!</definedName>
    <definedName name="tp" localSheetId="18">#REF!</definedName>
    <definedName name="tp" localSheetId="19">#REF!</definedName>
    <definedName name="tp" localSheetId="2">#REF!</definedName>
    <definedName name="tp" localSheetId="20">#REF!</definedName>
    <definedName name="tp" localSheetId="21">#REF!</definedName>
    <definedName name="tp" localSheetId="22">#REF!</definedName>
    <definedName name="tp" localSheetId="23">#REF!</definedName>
    <definedName name="tp" localSheetId="3">#REF!</definedName>
    <definedName name="tp" localSheetId="5">#REF!</definedName>
    <definedName name="tp" localSheetId="6">#REF!</definedName>
    <definedName name="tp" localSheetId="0">#REF!</definedName>
    <definedName name="tp">#REF!</definedName>
    <definedName name="tpl" localSheetId="4">#REF!</definedName>
    <definedName name="tpl" localSheetId="9">#REF!</definedName>
    <definedName name="tpl" localSheetId="1">#REF!</definedName>
    <definedName name="tpl" localSheetId="12">#REF!</definedName>
    <definedName name="tpl" localSheetId="14">#REF!</definedName>
    <definedName name="tpl" localSheetId="15">#REF!</definedName>
    <definedName name="tpl" localSheetId="16">#REF!</definedName>
    <definedName name="tpl" localSheetId="17">#REF!</definedName>
    <definedName name="tpl" localSheetId="18">#REF!</definedName>
    <definedName name="tpl" localSheetId="19">#REF!</definedName>
    <definedName name="tpl" localSheetId="2">#REF!</definedName>
    <definedName name="tpl" localSheetId="20">#REF!</definedName>
    <definedName name="tpl" localSheetId="21">#REF!</definedName>
    <definedName name="tpl" localSheetId="22">#REF!</definedName>
    <definedName name="tpl" localSheetId="23">#REF!</definedName>
    <definedName name="tpl" localSheetId="3">#REF!</definedName>
    <definedName name="tpl" localSheetId="5">#REF!</definedName>
    <definedName name="tpl" localSheetId="6">#REF!</definedName>
    <definedName name="tpl" localSheetId="0">#REF!</definedName>
    <definedName name="tpl">#REF!</definedName>
    <definedName name="tpoò" localSheetId="4">#REF!</definedName>
    <definedName name="tpoò" localSheetId="9">#REF!</definedName>
    <definedName name="tpoò" localSheetId="1">#REF!</definedName>
    <definedName name="tpoò" localSheetId="12">#REF!</definedName>
    <definedName name="tpoò" localSheetId="14">#REF!</definedName>
    <definedName name="tpoò" localSheetId="15">#REF!</definedName>
    <definedName name="tpoò" localSheetId="16">#REF!</definedName>
    <definedName name="tpoò" localSheetId="17">#REF!</definedName>
    <definedName name="tpoò" localSheetId="18">#REF!</definedName>
    <definedName name="tpoò" localSheetId="19">#REF!</definedName>
    <definedName name="tpoò" localSheetId="2">#REF!</definedName>
    <definedName name="tpoò" localSheetId="20">#REF!</definedName>
    <definedName name="tpoò" localSheetId="21">#REF!</definedName>
    <definedName name="tpoò" localSheetId="22">#REF!</definedName>
    <definedName name="tpoò" localSheetId="23">#REF!</definedName>
    <definedName name="tpoò" localSheetId="3">#REF!</definedName>
    <definedName name="tpoò" localSheetId="5">#REF!</definedName>
    <definedName name="tpoò" localSheetId="6">#REF!</definedName>
    <definedName name="tpoò" localSheetId="0">#REF!</definedName>
    <definedName name="tpoò">#REF!</definedName>
    <definedName name="TT" localSheetId="4">#REF!</definedName>
    <definedName name="TT" localSheetId="9">#REF!</definedName>
    <definedName name="TT" localSheetId="1">#REF!</definedName>
    <definedName name="TT" localSheetId="12">#REF!</definedName>
    <definedName name="TT" localSheetId="14">#REF!</definedName>
    <definedName name="TT" localSheetId="15">#REF!</definedName>
    <definedName name="TT" localSheetId="16">#REF!</definedName>
    <definedName name="TT" localSheetId="17">#REF!</definedName>
    <definedName name="TT" localSheetId="18">#REF!</definedName>
    <definedName name="TT" localSheetId="19">#REF!</definedName>
    <definedName name="TT" localSheetId="2">#REF!</definedName>
    <definedName name="TT" localSheetId="20">#REF!</definedName>
    <definedName name="TT" localSheetId="21">#REF!</definedName>
    <definedName name="TT" localSheetId="22">#REF!</definedName>
    <definedName name="TT" localSheetId="23">#REF!</definedName>
    <definedName name="TT" localSheetId="3">#REF!</definedName>
    <definedName name="TT" localSheetId="5">#REF!</definedName>
    <definedName name="TT" localSheetId="6">#REF!</definedName>
    <definedName name="TT" localSheetId="0">#REF!</definedName>
    <definedName name="TT">#REF!</definedName>
    <definedName name="tttt" localSheetId="4">#REF!</definedName>
    <definedName name="tttt" localSheetId="9">#REF!</definedName>
    <definedName name="tttt" localSheetId="1">#REF!</definedName>
    <definedName name="tttt" localSheetId="12">#REF!</definedName>
    <definedName name="tttt" localSheetId="14">#REF!</definedName>
    <definedName name="tttt" localSheetId="15">#REF!</definedName>
    <definedName name="tttt" localSheetId="16">#REF!</definedName>
    <definedName name="tttt" localSheetId="17">#REF!</definedName>
    <definedName name="tttt" localSheetId="18">#REF!</definedName>
    <definedName name="tttt" localSheetId="19">#REF!</definedName>
    <definedName name="tttt" localSheetId="2">#REF!</definedName>
    <definedName name="tttt" localSheetId="20">#REF!</definedName>
    <definedName name="tttt" localSheetId="21">#REF!</definedName>
    <definedName name="tttt" localSheetId="22">#REF!</definedName>
    <definedName name="tttt" localSheetId="23">#REF!</definedName>
    <definedName name="tttt" localSheetId="3">#REF!</definedName>
    <definedName name="tttt" localSheetId="5">#REF!</definedName>
    <definedName name="tttt" localSheetId="6">#REF!</definedName>
    <definedName name="tttt" localSheetId="0">#REF!</definedName>
    <definedName name="tttt">#REF!</definedName>
    <definedName name="tyiuty" localSheetId="4">#REF!</definedName>
    <definedName name="tyiuty" localSheetId="9">#REF!</definedName>
    <definedName name="tyiuty" localSheetId="1">#REF!</definedName>
    <definedName name="tyiuty" localSheetId="12">#REF!</definedName>
    <definedName name="tyiuty" localSheetId="14">#REF!</definedName>
    <definedName name="tyiuty" localSheetId="15">#REF!</definedName>
    <definedName name="tyiuty" localSheetId="16">#REF!</definedName>
    <definedName name="tyiuty" localSheetId="17">#REF!</definedName>
    <definedName name="tyiuty" localSheetId="18">#REF!</definedName>
    <definedName name="tyiuty" localSheetId="19">#REF!</definedName>
    <definedName name="tyiuty" localSheetId="2">#REF!</definedName>
    <definedName name="tyiuty" localSheetId="20">#REF!</definedName>
    <definedName name="tyiuty" localSheetId="21">#REF!</definedName>
    <definedName name="tyiuty" localSheetId="22">#REF!</definedName>
    <definedName name="tyiuty" localSheetId="23">#REF!</definedName>
    <definedName name="tyiuty" localSheetId="3">#REF!</definedName>
    <definedName name="tyiuty" localSheetId="5">#REF!</definedName>
    <definedName name="tyiuty" localSheetId="6">#REF!</definedName>
    <definedName name="tyiuty" localSheetId="0">#REF!</definedName>
    <definedName name="tyiuty">#REF!</definedName>
    <definedName name="tyokyt" localSheetId="4">#REF!</definedName>
    <definedName name="tyokyt" localSheetId="9">#REF!</definedName>
    <definedName name="tyokyt" localSheetId="1">#REF!</definedName>
    <definedName name="tyokyt" localSheetId="12">#REF!</definedName>
    <definedName name="tyokyt" localSheetId="14">#REF!</definedName>
    <definedName name="tyokyt" localSheetId="15">#REF!</definedName>
    <definedName name="tyokyt" localSheetId="16">#REF!</definedName>
    <definedName name="tyokyt" localSheetId="17">#REF!</definedName>
    <definedName name="tyokyt" localSheetId="18">#REF!</definedName>
    <definedName name="tyokyt" localSheetId="19">#REF!</definedName>
    <definedName name="tyokyt" localSheetId="2">#REF!</definedName>
    <definedName name="tyokyt" localSheetId="20">#REF!</definedName>
    <definedName name="tyokyt" localSheetId="21">#REF!</definedName>
    <definedName name="tyokyt" localSheetId="22">#REF!</definedName>
    <definedName name="tyokyt" localSheetId="23">#REF!</definedName>
    <definedName name="tyokyt" localSheetId="3">#REF!</definedName>
    <definedName name="tyokyt" localSheetId="5">#REF!</definedName>
    <definedName name="tyokyt" localSheetId="6">#REF!</definedName>
    <definedName name="tyokyt" localSheetId="0">#REF!</definedName>
    <definedName name="tyokyt">#REF!</definedName>
    <definedName name="ukyt" localSheetId="4">#REF!</definedName>
    <definedName name="ukyt" localSheetId="9">#REF!</definedName>
    <definedName name="ukyt" localSheetId="1">#REF!</definedName>
    <definedName name="ukyt" localSheetId="12">#REF!</definedName>
    <definedName name="ukyt" localSheetId="14">#REF!</definedName>
    <definedName name="ukyt" localSheetId="15">#REF!</definedName>
    <definedName name="ukyt" localSheetId="16">#REF!</definedName>
    <definedName name="ukyt" localSheetId="17">#REF!</definedName>
    <definedName name="ukyt" localSheetId="18">#REF!</definedName>
    <definedName name="ukyt" localSheetId="19">#REF!</definedName>
    <definedName name="ukyt" localSheetId="2">#REF!</definedName>
    <definedName name="ukyt" localSheetId="20">#REF!</definedName>
    <definedName name="ukyt" localSheetId="21">#REF!</definedName>
    <definedName name="ukyt" localSheetId="22">#REF!</definedName>
    <definedName name="ukyt" localSheetId="23">#REF!</definedName>
    <definedName name="ukyt" localSheetId="3">#REF!</definedName>
    <definedName name="ukyt" localSheetId="5">#REF!</definedName>
    <definedName name="ukyt" localSheetId="6">#REF!</definedName>
    <definedName name="ukyt" localSheetId="0">#REF!</definedName>
    <definedName name="ukyt">#REF!</definedName>
    <definedName name="umb" localSheetId="4">#REF!</definedName>
    <definedName name="umb" localSheetId="9">#REF!</definedName>
    <definedName name="umb" localSheetId="1">#REF!</definedName>
    <definedName name="umb" localSheetId="12">#REF!</definedName>
    <definedName name="umb" localSheetId="14">#REF!</definedName>
    <definedName name="umb" localSheetId="15">#REF!</definedName>
    <definedName name="umb" localSheetId="16">#REF!</definedName>
    <definedName name="umb" localSheetId="17">#REF!</definedName>
    <definedName name="umb" localSheetId="18">#REF!</definedName>
    <definedName name="umb" localSheetId="19">#REF!</definedName>
    <definedName name="umb" localSheetId="2">#REF!</definedName>
    <definedName name="umb" localSheetId="20">#REF!</definedName>
    <definedName name="umb" localSheetId="21">#REF!</definedName>
    <definedName name="umb" localSheetId="22">#REF!</definedName>
    <definedName name="umb" localSheetId="23">#REF!</definedName>
    <definedName name="umb" localSheetId="3">#REF!</definedName>
    <definedName name="umb" localSheetId="5">#REF!</definedName>
    <definedName name="umb" localSheetId="6">#REF!</definedName>
    <definedName name="umb" localSheetId="0">#REF!</definedName>
    <definedName name="umb">#REF!</definedName>
    <definedName name="UU" localSheetId="4">#REF!</definedName>
    <definedName name="UU" localSheetId="9">#REF!</definedName>
    <definedName name="UU" localSheetId="1">#REF!</definedName>
    <definedName name="UU" localSheetId="12">#REF!</definedName>
    <definedName name="UU" localSheetId="14">#REF!</definedName>
    <definedName name="UU" localSheetId="15">#REF!</definedName>
    <definedName name="UU" localSheetId="16">#REF!</definedName>
    <definedName name="UU" localSheetId="17">#REF!</definedName>
    <definedName name="UU" localSheetId="18">#REF!</definedName>
    <definedName name="UU" localSheetId="19">#REF!</definedName>
    <definedName name="UU" localSheetId="2">#REF!</definedName>
    <definedName name="UU" localSheetId="20">#REF!</definedName>
    <definedName name="UU" localSheetId="21">#REF!</definedName>
    <definedName name="UU" localSheetId="22">#REF!</definedName>
    <definedName name="UU" localSheetId="23">#REF!</definedName>
    <definedName name="UU" localSheetId="3">#REF!</definedName>
    <definedName name="UU" localSheetId="5">#REF!</definedName>
    <definedName name="UU" localSheetId="6">#REF!</definedName>
    <definedName name="UU" localSheetId="0">#REF!</definedName>
    <definedName name="UU">#REF!</definedName>
    <definedName name="uuu" localSheetId="4">#REF!</definedName>
    <definedName name="uuu" localSheetId="9">#REF!</definedName>
    <definedName name="uuu" localSheetId="1">#REF!</definedName>
    <definedName name="uuu" localSheetId="12">#REF!</definedName>
    <definedName name="uuu" localSheetId="14">#REF!</definedName>
    <definedName name="uuu" localSheetId="15">#REF!</definedName>
    <definedName name="uuu" localSheetId="16">#REF!</definedName>
    <definedName name="uuu" localSheetId="17">#REF!</definedName>
    <definedName name="uuu" localSheetId="18">#REF!</definedName>
    <definedName name="uuu" localSheetId="19">#REF!</definedName>
    <definedName name="uuu" localSheetId="2">#REF!</definedName>
    <definedName name="uuu" localSheetId="20">#REF!</definedName>
    <definedName name="uuu" localSheetId="21">#REF!</definedName>
    <definedName name="uuu" localSheetId="22">#REF!</definedName>
    <definedName name="uuu" localSheetId="23">#REF!</definedName>
    <definedName name="uuu" localSheetId="3">#REF!</definedName>
    <definedName name="uuu" localSheetId="5">#REF!</definedName>
    <definedName name="uuu" localSheetId="6">#REF!</definedName>
    <definedName name="uuu" localSheetId="0">#REF!</definedName>
    <definedName name="uuu">#REF!</definedName>
    <definedName name="vfgtyh" localSheetId="4">#REF!</definedName>
    <definedName name="vfgtyh" localSheetId="9">#REF!</definedName>
    <definedName name="vfgtyh" localSheetId="1">#REF!</definedName>
    <definedName name="vfgtyh" localSheetId="12">#REF!</definedName>
    <definedName name="vfgtyh" localSheetId="14">#REF!</definedName>
    <definedName name="vfgtyh" localSheetId="15">#REF!</definedName>
    <definedName name="vfgtyh" localSheetId="16">#REF!</definedName>
    <definedName name="vfgtyh" localSheetId="17">#REF!</definedName>
    <definedName name="vfgtyh" localSheetId="18">#REF!</definedName>
    <definedName name="vfgtyh" localSheetId="19">#REF!</definedName>
    <definedName name="vfgtyh" localSheetId="2">#REF!</definedName>
    <definedName name="vfgtyh" localSheetId="20">#REF!</definedName>
    <definedName name="vfgtyh" localSheetId="21">#REF!</definedName>
    <definedName name="vfgtyh" localSheetId="22">#REF!</definedName>
    <definedName name="vfgtyh" localSheetId="23">#REF!</definedName>
    <definedName name="vfgtyh" localSheetId="3">#REF!</definedName>
    <definedName name="vfgtyh" localSheetId="5">#REF!</definedName>
    <definedName name="vfgtyh" localSheetId="6">#REF!</definedName>
    <definedName name="vfgtyh" localSheetId="0">#REF!</definedName>
    <definedName name="vfgtyh">#REF!</definedName>
    <definedName name="vn" localSheetId="4">#REF!</definedName>
    <definedName name="vn" localSheetId="9">#REF!</definedName>
    <definedName name="vn" localSheetId="1">#REF!</definedName>
    <definedName name="vn" localSheetId="12">#REF!</definedName>
    <definedName name="vn" localSheetId="14">#REF!</definedName>
    <definedName name="vn" localSheetId="15">#REF!</definedName>
    <definedName name="vn" localSheetId="16">#REF!</definedName>
    <definedName name="vn" localSheetId="17">#REF!</definedName>
    <definedName name="vn" localSheetId="18">#REF!</definedName>
    <definedName name="vn" localSheetId="19">#REF!</definedName>
    <definedName name="vn" localSheetId="2">#REF!</definedName>
    <definedName name="vn" localSheetId="20">#REF!</definedName>
    <definedName name="vn" localSheetId="21">#REF!</definedName>
    <definedName name="vn" localSheetId="22">#REF!</definedName>
    <definedName name="vn" localSheetId="23">#REF!</definedName>
    <definedName name="vn" localSheetId="3">#REF!</definedName>
    <definedName name="vn" localSheetId="5">#REF!</definedName>
    <definedName name="vn" localSheetId="6">#REF!</definedName>
    <definedName name="vn" localSheetId="0">#REF!</definedName>
    <definedName name="vn">#REF!</definedName>
    <definedName name="vv" localSheetId="4">#REF!</definedName>
    <definedName name="vv" localSheetId="9">#REF!</definedName>
    <definedName name="vv" localSheetId="1">#REF!</definedName>
    <definedName name="vv" localSheetId="12">#REF!</definedName>
    <definedName name="vv" localSheetId="14">#REF!</definedName>
    <definedName name="vv" localSheetId="15">#REF!</definedName>
    <definedName name="vv" localSheetId="16">#REF!</definedName>
    <definedName name="vv" localSheetId="17">#REF!</definedName>
    <definedName name="vv" localSheetId="18">#REF!</definedName>
    <definedName name="vv" localSheetId="19">#REF!</definedName>
    <definedName name="vv" localSheetId="2">#REF!</definedName>
    <definedName name="vv" localSheetId="20">#REF!</definedName>
    <definedName name="vv" localSheetId="21">#REF!</definedName>
    <definedName name="vv" localSheetId="22">#REF!</definedName>
    <definedName name="vv" localSheetId="23">#REF!</definedName>
    <definedName name="vv" localSheetId="3">#REF!</definedName>
    <definedName name="vv" localSheetId="5">#REF!</definedName>
    <definedName name="vv" localSheetId="6">#REF!</definedName>
    <definedName name="vv" localSheetId="0">#REF!</definedName>
    <definedName name="vv">#REF!</definedName>
    <definedName name="vxxv" localSheetId="4">#REF!</definedName>
    <definedName name="vxxv" localSheetId="9">#REF!</definedName>
    <definedName name="vxxv" localSheetId="1">#REF!</definedName>
    <definedName name="vxxv" localSheetId="12">#REF!</definedName>
    <definedName name="vxxv" localSheetId="14">#REF!</definedName>
    <definedName name="vxxv" localSheetId="15">#REF!</definedName>
    <definedName name="vxxv" localSheetId="16">#REF!</definedName>
    <definedName name="vxxv" localSheetId="17">#REF!</definedName>
    <definedName name="vxxv" localSheetId="18">#REF!</definedName>
    <definedName name="vxxv" localSheetId="19">#REF!</definedName>
    <definedName name="vxxv" localSheetId="2">#REF!</definedName>
    <definedName name="vxxv" localSheetId="20">#REF!</definedName>
    <definedName name="vxxv" localSheetId="21">#REF!</definedName>
    <definedName name="vxxv" localSheetId="22">#REF!</definedName>
    <definedName name="vxxv" localSheetId="23">#REF!</definedName>
    <definedName name="vxxv" localSheetId="3">#REF!</definedName>
    <definedName name="vxxv" localSheetId="5">#REF!</definedName>
    <definedName name="vxxv" localSheetId="6">#REF!</definedName>
    <definedName name="vxxv" localSheetId="0">#REF!</definedName>
    <definedName name="vxxv">#REF!</definedName>
    <definedName name="W" localSheetId="4">#REF!</definedName>
    <definedName name="W" localSheetId="9">#REF!</definedName>
    <definedName name="W" localSheetId="1">#REF!</definedName>
    <definedName name="W" localSheetId="12">#REF!</definedName>
    <definedName name="W" localSheetId="14">#REF!</definedName>
    <definedName name="W" localSheetId="15">#REF!</definedName>
    <definedName name="W" localSheetId="16">#REF!</definedName>
    <definedName name="W" localSheetId="17">#REF!</definedName>
    <definedName name="W" localSheetId="18">#REF!</definedName>
    <definedName name="W" localSheetId="19">#REF!</definedName>
    <definedName name="W" localSheetId="2">#REF!</definedName>
    <definedName name="W" localSheetId="20">#REF!</definedName>
    <definedName name="W" localSheetId="21">#REF!</definedName>
    <definedName name="W" localSheetId="22">#REF!</definedName>
    <definedName name="W" localSheetId="23">#REF!</definedName>
    <definedName name="W" localSheetId="3">#REF!</definedName>
    <definedName name="W" localSheetId="5">#REF!</definedName>
    <definedName name="W" localSheetId="6">#REF!</definedName>
    <definedName name="W" localSheetId="0">#REF!</definedName>
    <definedName name="W">#REF!</definedName>
    <definedName name="www" localSheetId="4">#REF!</definedName>
    <definedName name="www" localSheetId="9">#REF!</definedName>
    <definedName name="www" localSheetId="1">#REF!</definedName>
    <definedName name="www" localSheetId="12">#REF!</definedName>
    <definedName name="www" localSheetId="14">#REF!</definedName>
    <definedName name="www" localSheetId="15">#REF!</definedName>
    <definedName name="www" localSheetId="16">#REF!</definedName>
    <definedName name="www" localSheetId="17">#REF!</definedName>
    <definedName name="www" localSheetId="18">#REF!</definedName>
    <definedName name="www" localSheetId="19">#REF!</definedName>
    <definedName name="www" localSheetId="2">#REF!</definedName>
    <definedName name="www" localSheetId="20">#REF!</definedName>
    <definedName name="www" localSheetId="21">#REF!</definedName>
    <definedName name="www" localSheetId="22">#REF!</definedName>
    <definedName name="www" localSheetId="23">#REF!</definedName>
    <definedName name="www" localSheetId="3">#REF!</definedName>
    <definedName name="www" localSheetId="5">#REF!</definedName>
    <definedName name="www" localSheetId="6">#REF!</definedName>
    <definedName name="www" localSheetId="0">#REF!</definedName>
    <definedName name="www">#REF!</definedName>
    <definedName name="wwwwwwwwwwwwww" localSheetId="4">#REF!</definedName>
    <definedName name="wwwwwwwwwwwwww" localSheetId="9">#REF!</definedName>
    <definedName name="wwwwwwwwwwwwww" localSheetId="1">#REF!</definedName>
    <definedName name="wwwwwwwwwwwwww" localSheetId="12">#REF!</definedName>
    <definedName name="wwwwwwwwwwwwww" localSheetId="14">#REF!</definedName>
    <definedName name="wwwwwwwwwwwwww" localSheetId="15">#REF!</definedName>
    <definedName name="wwwwwwwwwwwwww" localSheetId="16">#REF!</definedName>
    <definedName name="wwwwwwwwwwwwww" localSheetId="17">#REF!</definedName>
    <definedName name="wwwwwwwwwwwwww" localSheetId="18">#REF!</definedName>
    <definedName name="wwwwwwwwwwwwww" localSheetId="19">#REF!</definedName>
    <definedName name="wwwwwwwwwwwwww" localSheetId="2">#REF!</definedName>
    <definedName name="wwwwwwwwwwwwww" localSheetId="20">#REF!</definedName>
    <definedName name="wwwwwwwwwwwwww" localSheetId="21">#REF!</definedName>
    <definedName name="wwwwwwwwwwwwww" localSheetId="22">#REF!</definedName>
    <definedName name="wwwwwwwwwwwwww" localSheetId="23">#REF!</definedName>
    <definedName name="wwwwwwwwwwwwww" localSheetId="3">#REF!</definedName>
    <definedName name="wwwwwwwwwwwwww" localSheetId="5">#REF!</definedName>
    <definedName name="wwwwwwwwwwwwww" localSheetId="6">#REF!</definedName>
    <definedName name="wwwwwwwwwwwwww" localSheetId="0">#REF!</definedName>
    <definedName name="wwwwwwwwwwwwww">#REF!</definedName>
    <definedName name="x" localSheetId="4">#REF!</definedName>
    <definedName name="x" localSheetId="9">#REF!</definedName>
    <definedName name="x" localSheetId="1">#REF!</definedName>
    <definedName name="x" localSheetId="12">#REF!</definedName>
    <definedName name="x" localSheetId="14">#REF!</definedName>
    <definedName name="x" localSheetId="15">#REF!</definedName>
    <definedName name="x" localSheetId="16">#REF!</definedName>
    <definedName name="x" localSheetId="17">#REF!</definedName>
    <definedName name="x" localSheetId="18">#REF!</definedName>
    <definedName name="x" localSheetId="19">#REF!</definedName>
    <definedName name="x" localSheetId="2">#REF!</definedName>
    <definedName name="x" localSheetId="20">#REF!</definedName>
    <definedName name="x" localSheetId="21">#REF!</definedName>
    <definedName name="x" localSheetId="22">#REF!</definedName>
    <definedName name="x" localSheetId="23">#REF!</definedName>
    <definedName name="x" localSheetId="3">#REF!</definedName>
    <definedName name="x" localSheetId="5">#REF!</definedName>
    <definedName name="x" localSheetId="6">#REF!</definedName>
    <definedName name="x" localSheetId="0">#REF!</definedName>
    <definedName name="x">#REF!</definedName>
    <definedName name="xbcv" localSheetId="4">#REF!</definedName>
    <definedName name="xbcv" localSheetId="9">#REF!</definedName>
    <definedName name="xbcv" localSheetId="1">#REF!</definedName>
    <definedName name="xbcv" localSheetId="12">#REF!</definedName>
    <definedName name="xbcv" localSheetId="14">#REF!</definedName>
    <definedName name="xbcv" localSheetId="15">#REF!</definedName>
    <definedName name="xbcv" localSheetId="16">#REF!</definedName>
    <definedName name="xbcv" localSheetId="17">#REF!</definedName>
    <definedName name="xbcv" localSheetId="18">#REF!</definedName>
    <definedName name="xbcv" localSheetId="19">#REF!</definedName>
    <definedName name="xbcv" localSheetId="2">#REF!</definedName>
    <definedName name="xbcv" localSheetId="20">#REF!</definedName>
    <definedName name="xbcv" localSheetId="21">#REF!</definedName>
    <definedName name="xbcv" localSheetId="22">#REF!</definedName>
    <definedName name="xbcv" localSheetId="23">#REF!</definedName>
    <definedName name="xbcv" localSheetId="3">#REF!</definedName>
    <definedName name="xbcv" localSheetId="5">#REF!</definedName>
    <definedName name="xbcv" localSheetId="6">#REF!</definedName>
    <definedName name="xbcv" localSheetId="0">#REF!</definedName>
    <definedName name="xbcv">#REF!</definedName>
    <definedName name="xx" localSheetId="4">#REF!</definedName>
    <definedName name="xx" localSheetId="9">#REF!</definedName>
    <definedName name="xx" localSheetId="1">#REF!</definedName>
    <definedName name="xx" localSheetId="12">#REF!</definedName>
    <definedName name="xx" localSheetId="14">#REF!</definedName>
    <definedName name="xx" localSheetId="15">#REF!</definedName>
    <definedName name="xx" localSheetId="16">#REF!</definedName>
    <definedName name="xx" localSheetId="17">#REF!</definedName>
    <definedName name="xx" localSheetId="18">#REF!</definedName>
    <definedName name="xx" localSheetId="19">#REF!</definedName>
    <definedName name="xx" localSheetId="2">#REF!</definedName>
    <definedName name="xx" localSheetId="20">#REF!</definedName>
    <definedName name="xx" localSheetId="21">#REF!</definedName>
    <definedName name="xx" localSheetId="22">#REF!</definedName>
    <definedName name="xx" localSheetId="23">#REF!</definedName>
    <definedName name="xx" localSheetId="3">#REF!</definedName>
    <definedName name="xx" localSheetId="5">#REF!</definedName>
    <definedName name="xx" localSheetId="6">#REF!</definedName>
    <definedName name="xx" localSheetId="0">#REF!</definedName>
    <definedName name="xx">#REF!</definedName>
    <definedName name="xxsdf" localSheetId="4">#REF!</definedName>
    <definedName name="xxsdf" localSheetId="9">#REF!</definedName>
    <definedName name="xxsdf" localSheetId="1">#REF!</definedName>
    <definedName name="xxsdf" localSheetId="12">#REF!</definedName>
    <definedName name="xxsdf" localSheetId="14">#REF!</definedName>
    <definedName name="xxsdf" localSheetId="15">#REF!</definedName>
    <definedName name="xxsdf" localSheetId="16">#REF!</definedName>
    <definedName name="xxsdf" localSheetId="17">#REF!</definedName>
    <definedName name="xxsdf" localSheetId="18">#REF!</definedName>
    <definedName name="xxsdf" localSheetId="19">#REF!</definedName>
    <definedName name="xxsdf" localSheetId="2">#REF!</definedName>
    <definedName name="xxsdf" localSheetId="20">#REF!</definedName>
    <definedName name="xxsdf" localSheetId="21">#REF!</definedName>
    <definedName name="xxsdf" localSheetId="22">#REF!</definedName>
    <definedName name="xxsdf" localSheetId="23">#REF!</definedName>
    <definedName name="xxsdf" localSheetId="3">#REF!</definedName>
    <definedName name="xxsdf" localSheetId="5">#REF!</definedName>
    <definedName name="xxsdf" localSheetId="6">#REF!</definedName>
    <definedName name="xxsdf" localSheetId="0">#REF!</definedName>
    <definedName name="xxsdf">#REF!</definedName>
    <definedName name="xxxd" localSheetId="4">#REF!</definedName>
    <definedName name="xxxd" localSheetId="9">#REF!</definedName>
    <definedName name="xxxd" localSheetId="1">#REF!</definedName>
    <definedName name="xxxd" localSheetId="12">#REF!</definedName>
    <definedName name="xxxd" localSheetId="14">#REF!</definedName>
    <definedName name="xxxd" localSheetId="15">#REF!</definedName>
    <definedName name="xxxd" localSheetId="16">#REF!</definedName>
    <definedName name="xxxd" localSheetId="17">#REF!</definedName>
    <definedName name="xxxd" localSheetId="18">#REF!</definedName>
    <definedName name="xxxd" localSheetId="19">#REF!</definedName>
    <definedName name="xxxd" localSheetId="2">#REF!</definedName>
    <definedName name="xxxd" localSheetId="20">#REF!</definedName>
    <definedName name="xxxd" localSheetId="21">#REF!</definedName>
    <definedName name="xxxd" localSheetId="22">#REF!</definedName>
    <definedName name="xxxd" localSheetId="23">#REF!</definedName>
    <definedName name="xxxd" localSheetId="3">#REF!</definedName>
    <definedName name="xxxd" localSheetId="5">#REF!</definedName>
    <definedName name="xxxd" localSheetId="6">#REF!</definedName>
    <definedName name="xxxd" localSheetId="0">#REF!</definedName>
    <definedName name="xxxd">#REF!</definedName>
    <definedName name="yiomhfd" localSheetId="4">#REF!</definedName>
    <definedName name="yiomhfd" localSheetId="9">#REF!</definedName>
    <definedName name="yiomhfd" localSheetId="1">#REF!</definedName>
    <definedName name="yiomhfd" localSheetId="12">#REF!</definedName>
    <definedName name="yiomhfd" localSheetId="14">#REF!</definedName>
    <definedName name="yiomhfd" localSheetId="15">#REF!</definedName>
    <definedName name="yiomhfd" localSheetId="16">#REF!</definedName>
    <definedName name="yiomhfd" localSheetId="17">#REF!</definedName>
    <definedName name="yiomhfd" localSheetId="18">#REF!</definedName>
    <definedName name="yiomhfd" localSheetId="19">#REF!</definedName>
    <definedName name="yiomhfd" localSheetId="2">#REF!</definedName>
    <definedName name="yiomhfd" localSheetId="20">#REF!</definedName>
    <definedName name="yiomhfd" localSheetId="21">#REF!</definedName>
    <definedName name="yiomhfd" localSheetId="22">#REF!</definedName>
    <definedName name="yiomhfd" localSheetId="23">#REF!</definedName>
    <definedName name="yiomhfd" localSheetId="3">#REF!</definedName>
    <definedName name="yiomhfd" localSheetId="5">#REF!</definedName>
    <definedName name="yiomhfd" localSheetId="6">#REF!</definedName>
    <definedName name="yiomhfd" localSheetId="0">#REF!</definedName>
    <definedName name="yiomhfd">#REF!</definedName>
    <definedName name="yuim" localSheetId="4">#REF!</definedName>
    <definedName name="yuim" localSheetId="9">#REF!</definedName>
    <definedName name="yuim" localSheetId="1">#REF!</definedName>
    <definedName name="yuim" localSheetId="12">#REF!</definedName>
    <definedName name="yuim" localSheetId="14">#REF!</definedName>
    <definedName name="yuim" localSheetId="15">#REF!</definedName>
    <definedName name="yuim" localSheetId="16">#REF!</definedName>
    <definedName name="yuim" localSheetId="17">#REF!</definedName>
    <definedName name="yuim" localSheetId="18">#REF!</definedName>
    <definedName name="yuim" localSheetId="19">#REF!</definedName>
    <definedName name="yuim" localSheetId="2">#REF!</definedName>
    <definedName name="yuim" localSheetId="20">#REF!</definedName>
    <definedName name="yuim" localSheetId="21">#REF!</definedName>
    <definedName name="yuim" localSheetId="22">#REF!</definedName>
    <definedName name="yuim" localSheetId="23">#REF!</definedName>
    <definedName name="yuim" localSheetId="3">#REF!</definedName>
    <definedName name="yuim" localSheetId="5">#REF!</definedName>
    <definedName name="yuim" localSheetId="6">#REF!</definedName>
    <definedName name="yuim" localSheetId="0">#REF!</definedName>
    <definedName name="yuim">#REF!</definedName>
    <definedName name="yuop" localSheetId="4">#REF!</definedName>
    <definedName name="yuop" localSheetId="9">#REF!</definedName>
    <definedName name="yuop" localSheetId="1">#REF!</definedName>
    <definedName name="yuop" localSheetId="12">#REF!</definedName>
    <definedName name="yuop" localSheetId="14">#REF!</definedName>
    <definedName name="yuop" localSheetId="15">#REF!</definedName>
    <definedName name="yuop" localSheetId="16">#REF!</definedName>
    <definedName name="yuop" localSheetId="17">#REF!</definedName>
    <definedName name="yuop" localSheetId="18">#REF!</definedName>
    <definedName name="yuop" localSheetId="19">#REF!</definedName>
    <definedName name="yuop" localSheetId="2">#REF!</definedName>
    <definedName name="yuop" localSheetId="20">#REF!</definedName>
    <definedName name="yuop" localSheetId="21">#REF!</definedName>
    <definedName name="yuop" localSheetId="22">#REF!</definedName>
    <definedName name="yuop" localSheetId="23">#REF!</definedName>
    <definedName name="yuop" localSheetId="3">#REF!</definedName>
    <definedName name="yuop" localSheetId="5">#REF!</definedName>
    <definedName name="yuop" localSheetId="6">#REF!</definedName>
    <definedName name="yuop" localSheetId="0">#REF!</definedName>
    <definedName name="yuop">#REF!</definedName>
    <definedName name="YY" localSheetId="4">#REF!</definedName>
    <definedName name="YY" localSheetId="9">#REF!</definedName>
    <definedName name="YY" localSheetId="1">#REF!</definedName>
    <definedName name="YY" localSheetId="12">#REF!</definedName>
    <definedName name="YY" localSheetId="14">#REF!</definedName>
    <definedName name="YY" localSheetId="15">#REF!</definedName>
    <definedName name="YY" localSheetId="16">#REF!</definedName>
    <definedName name="YY" localSheetId="17">#REF!</definedName>
    <definedName name="YY" localSheetId="18">#REF!</definedName>
    <definedName name="YY" localSheetId="19">#REF!</definedName>
    <definedName name="YY" localSheetId="2">#REF!</definedName>
    <definedName name="YY" localSheetId="20">#REF!</definedName>
    <definedName name="YY" localSheetId="21">#REF!</definedName>
    <definedName name="YY" localSheetId="22">#REF!</definedName>
    <definedName name="YY" localSheetId="23">#REF!</definedName>
    <definedName name="YY" localSheetId="3">#REF!</definedName>
    <definedName name="YY" localSheetId="5">#REF!</definedName>
    <definedName name="YY" localSheetId="6">#REF!</definedName>
    <definedName name="YY" localSheetId="0">#REF!</definedName>
    <definedName name="YY">#REF!</definedName>
    <definedName name="yyy" localSheetId="4">#REF!</definedName>
    <definedName name="yyy" localSheetId="9">#REF!</definedName>
    <definedName name="yyy" localSheetId="1">#REF!</definedName>
    <definedName name="yyy" localSheetId="12">#REF!</definedName>
    <definedName name="yyy" localSheetId="14">#REF!</definedName>
    <definedName name="yyy" localSheetId="15">#REF!</definedName>
    <definedName name="yyy" localSheetId="16">#REF!</definedName>
    <definedName name="yyy" localSheetId="17">#REF!</definedName>
    <definedName name="yyy" localSheetId="18">#REF!</definedName>
    <definedName name="yyy" localSheetId="19">#REF!</definedName>
    <definedName name="yyy" localSheetId="2">#REF!</definedName>
    <definedName name="yyy" localSheetId="20">#REF!</definedName>
    <definedName name="yyy" localSheetId="21">#REF!</definedName>
    <definedName name="yyy" localSheetId="22">#REF!</definedName>
    <definedName name="yyy" localSheetId="23">#REF!</definedName>
    <definedName name="yyy" localSheetId="3">#REF!</definedName>
    <definedName name="yyy" localSheetId="5">#REF!</definedName>
    <definedName name="yyy" localSheetId="6">#REF!</definedName>
    <definedName name="yyy" localSheetId="0">#REF!</definedName>
    <definedName name="yyy">#REF!</definedName>
    <definedName name="yyyy" localSheetId="4">#REF!</definedName>
    <definedName name="yyyy" localSheetId="9">#REF!</definedName>
    <definedName name="yyyy" localSheetId="1">#REF!</definedName>
    <definedName name="yyyy" localSheetId="12">#REF!</definedName>
    <definedName name="yyyy" localSheetId="14">#REF!</definedName>
    <definedName name="yyyy" localSheetId="15">#REF!</definedName>
    <definedName name="yyyy" localSheetId="16">#REF!</definedName>
    <definedName name="yyyy" localSheetId="17">#REF!</definedName>
    <definedName name="yyyy" localSheetId="18">#REF!</definedName>
    <definedName name="yyyy" localSheetId="19">#REF!</definedName>
    <definedName name="yyyy" localSheetId="2">#REF!</definedName>
    <definedName name="yyyy" localSheetId="20">#REF!</definedName>
    <definedName name="yyyy" localSheetId="21">#REF!</definedName>
    <definedName name="yyyy" localSheetId="22">#REF!</definedName>
    <definedName name="yyyy" localSheetId="23">#REF!</definedName>
    <definedName name="yyyy" localSheetId="3">#REF!</definedName>
    <definedName name="yyyy" localSheetId="5">#REF!</definedName>
    <definedName name="yyyy" localSheetId="6">#REF!</definedName>
    <definedName name="yyyy" localSheetId="0">#REF!</definedName>
    <definedName name="yyyy">#REF!</definedName>
    <definedName name="yyyyy" localSheetId="4">#REF!</definedName>
    <definedName name="yyyyy" localSheetId="9">#REF!</definedName>
    <definedName name="yyyyy" localSheetId="1">#REF!</definedName>
    <definedName name="yyyyy" localSheetId="12">#REF!</definedName>
    <definedName name="yyyyy" localSheetId="14">#REF!</definedName>
    <definedName name="yyyyy" localSheetId="15">#REF!</definedName>
    <definedName name="yyyyy" localSheetId="16">#REF!</definedName>
    <definedName name="yyyyy" localSheetId="17">#REF!</definedName>
    <definedName name="yyyyy" localSheetId="18">#REF!</definedName>
    <definedName name="yyyyy" localSheetId="19">#REF!</definedName>
    <definedName name="yyyyy" localSheetId="2">#REF!</definedName>
    <definedName name="yyyyy" localSheetId="20">#REF!</definedName>
    <definedName name="yyyyy" localSheetId="21">#REF!</definedName>
    <definedName name="yyyyy" localSheetId="22">#REF!</definedName>
    <definedName name="yyyyy" localSheetId="23">#REF!</definedName>
    <definedName name="yyyyy" localSheetId="3">#REF!</definedName>
    <definedName name="yyyyy" localSheetId="5">#REF!</definedName>
    <definedName name="yyyyy" localSheetId="6">#REF!</definedName>
    <definedName name="yyyyy" localSheetId="0">#REF!</definedName>
    <definedName name="yyyyy">#REF!</definedName>
    <definedName name="yyyyyyyy" localSheetId="4">#REF!</definedName>
    <definedName name="yyyyyyyy" localSheetId="9">#REF!</definedName>
    <definedName name="yyyyyyyy" localSheetId="1">#REF!</definedName>
    <definedName name="yyyyyyyy" localSheetId="12">#REF!</definedName>
    <definedName name="yyyyyyyy" localSheetId="14">#REF!</definedName>
    <definedName name="yyyyyyyy" localSheetId="15">#REF!</definedName>
    <definedName name="yyyyyyyy" localSheetId="16">#REF!</definedName>
    <definedName name="yyyyyyyy" localSheetId="17">#REF!</definedName>
    <definedName name="yyyyyyyy" localSheetId="18">#REF!</definedName>
    <definedName name="yyyyyyyy" localSheetId="19">#REF!</definedName>
    <definedName name="yyyyyyyy" localSheetId="2">#REF!</definedName>
    <definedName name="yyyyyyyy" localSheetId="20">#REF!</definedName>
    <definedName name="yyyyyyyy" localSheetId="21">#REF!</definedName>
    <definedName name="yyyyyyyy" localSheetId="22">#REF!</definedName>
    <definedName name="yyyyyyyy" localSheetId="23">#REF!</definedName>
    <definedName name="yyyyyyyy" localSheetId="3">#REF!</definedName>
    <definedName name="yyyyyyyy" localSheetId="5">#REF!</definedName>
    <definedName name="yyyyyyyy" localSheetId="6">#REF!</definedName>
    <definedName name="yyyyyyyy" localSheetId="0">#REF!</definedName>
    <definedName name="yyyyyyyy">#REF!</definedName>
    <definedName name="yyyyyyyyyyy" localSheetId="4">#REF!</definedName>
    <definedName name="yyyyyyyyyyy" localSheetId="9">#REF!</definedName>
    <definedName name="yyyyyyyyyyy" localSheetId="1">#REF!</definedName>
    <definedName name="yyyyyyyyyyy" localSheetId="12">#REF!</definedName>
    <definedName name="yyyyyyyyyyy" localSheetId="14">#REF!</definedName>
    <definedName name="yyyyyyyyyyy" localSheetId="15">#REF!</definedName>
    <definedName name="yyyyyyyyyyy" localSheetId="16">#REF!</definedName>
    <definedName name="yyyyyyyyyyy" localSheetId="17">#REF!</definedName>
    <definedName name="yyyyyyyyyyy" localSheetId="18">#REF!</definedName>
    <definedName name="yyyyyyyyyyy" localSheetId="19">#REF!</definedName>
    <definedName name="yyyyyyyyyyy" localSheetId="2">#REF!</definedName>
    <definedName name="yyyyyyyyyyy" localSheetId="20">#REF!</definedName>
    <definedName name="yyyyyyyyyyy" localSheetId="21">#REF!</definedName>
    <definedName name="yyyyyyyyyyy" localSheetId="22">#REF!</definedName>
    <definedName name="yyyyyyyyyyy" localSheetId="23">#REF!</definedName>
    <definedName name="yyyyyyyyyyy" localSheetId="3">#REF!</definedName>
    <definedName name="yyyyyyyyyyy" localSheetId="5">#REF!</definedName>
    <definedName name="yyyyyyyyyyy" localSheetId="6">#REF!</definedName>
    <definedName name="yyyyyyyyyyy" localSheetId="0">#REF!</definedName>
    <definedName name="yyyyyyyyyyy">#REF!</definedName>
    <definedName name="yyyyyyyyyyyyyy" localSheetId="4">#REF!</definedName>
    <definedName name="yyyyyyyyyyyyyy" localSheetId="9">#REF!</definedName>
    <definedName name="yyyyyyyyyyyyyy" localSheetId="1">#REF!</definedName>
    <definedName name="yyyyyyyyyyyyyy" localSheetId="12">#REF!</definedName>
    <definedName name="yyyyyyyyyyyyyy" localSheetId="14">#REF!</definedName>
    <definedName name="yyyyyyyyyyyyyy" localSheetId="15">#REF!</definedName>
    <definedName name="yyyyyyyyyyyyyy" localSheetId="16">#REF!</definedName>
    <definedName name="yyyyyyyyyyyyyy" localSheetId="17">#REF!</definedName>
    <definedName name="yyyyyyyyyyyyyy" localSheetId="18">#REF!</definedName>
    <definedName name="yyyyyyyyyyyyyy" localSheetId="19">#REF!</definedName>
    <definedName name="yyyyyyyyyyyyyy" localSheetId="2">#REF!</definedName>
    <definedName name="yyyyyyyyyyyyyy" localSheetId="20">#REF!</definedName>
    <definedName name="yyyyyyyyyyyyyy" localSheetId="21">#REF!</definedName>
    <definedName name="yyyyyyyyyyyyyy" localSheetId="22">#REF!</definedName>
    <definedName name="yyyyyyyyyyyyyy" localSheetId="23">#REF!</definedName>
    <definedName name="yyyyyyyyyyyyyy" localSheetId="3">#REF!</definedName>
    <definedName name="yyyyyyyyyyyyyy" localSheetId="5">#REF!</definedName>
    <definedName name="yyyyyyyyyyyyyy" localSheetId="6">#REF!</definedName>
    <definedName name="yyyyyyyyyyyyyy" localSheetId="0">#REF!</definedName>
    <definedName name="yyyyyyyyyyyyyy">#REF!</definedName>
    <definedName name="yyyyyyyyyyyyyyyyyyyyy" localSheetId="4">#REF!</definedName>
    <definedName name="yyyyyyyyyyyyyyyyyyyyy" localSheetId="9">#REF!</definedName>
    <definedName name="yyyyyyyyyyyyyyyyyyyyy" localSheetId="1">#REF!</definedName>
    <definedName name="yyyyyyyyyyyyyyyyyyyyy" localSheetId="12">#REF!</definedName>
    <definedName name="yyyyyyyyyyyyyyyyyyyyy" localSheetId="14">#REF!</definedName>
    <definedName name="yyyyyyyyyyyyyyyyyyyyy" localSheetId="15">#REF!</definedName>
    <definedName name="yyyyyyyyyyyyyyyyyyyyy" localSheetId="16">#REF!</definedName>
    <definedName name="yyyyyyyyyyyyyyyyyyyyy" localSheetId="17">#REF!</definedName>
    <definedName name="yyyyyyyyyyyyyyyyyyyyy" localSheetId="18">#REF!</definedName>
    <definedName name="yyyyyyyyyyyyyyyyyyyyy" localSheetId="19">#REF!</definedName>
    <definedName name="yyyyyyyyyyyyyyyyyyyyy" localSheetId="2">#REF!</definedName>
    <definedName name="yyyyyyyyyyyyyyyyyyyyy" localSheetId="20">#REF!</definedName>
    <definedName name="yyyyyyyyyyyyyyyyyyyyy" localSheetId="21">#REF!</definedName>
    <definedName name="yyyyyyyyyyyyyyyyyyyyy" localSheetId="22">#REF!</definedName>
    <definedName name="yyyyyyyyyyyyyyyyyyyyy" localSheetId="23">#REF!</definedName>
    <definedName name="yyyyyyyyyyyyyyyyyyyyy" localSheetId="3">#REF!</definedName>
    <definedName name="yyyyyyyyyyyyyyyyyyyyy" localSheetId="5">#REF!</definedName>
    <definedName name="yyyyyyyyyyyyyyyyyyyyy" localSheetId="6">#REF!</definedName>
    <definedName name="yyyyyyyyyyyyyyyyyyyyy" localSheetId="0">#REF!</definedName>
    <definedName name="yyyyyyyyyyyyyyyyyyyyy">#REF!</definedName>
    <definedName name="zjyr" localSheetId="4">#REF!</definedName>
    <definedName name="zjyr" localSheetId="9">#REF!</definedName>
    <definedName name="zjyr" localSheetId="1">#REF!</definedName>
    <definedName name="zjyr" localSheetId="12">#REF!</definedName>
    <definedName name="zjyr" localSheetId="14">#REF!</definedName>
    <definedName name="zjyr" localSheetId="15">#REF!</definedName>
    <definedName name="zjyr" localSheetId="16">#REF!</definedName>
    <definedName name="zjyr" localSheetId="17">#REF!</definedName>
    <definedName name="zjyr" localSheetId="18">#REF!</definedName>
    <definedName name="zjyr" localSheetId="19">#REF!</definedName>
    <definedName name="zjyr" localSheetId="2">#REF!</definedName>
    <definedName name="zjyr" localSheetId="20">#REF!</definedName>
    <definedName name="zjyr" localSheetId="21">#REF!</definedName>
    <definedName name="zjyr" localSheetId="22">#REF!</definedName>
    <definedName name="zjyr" localSheetId="23">#REF!</definedName>
    <definedName name="zjyr" localSheetId="3">#REF!</definedName>
    <definedName name="zjyr" localSheetId="5">#REF!</definedName>
    <definedName name="zjyr" localSheetId="6">#REF!</definedName>
    <definedName name="zjyr" localSheetId="0">#REF!</definedName>
    <definedName name="zjyr">#REF!</definedName>
    <definedName name="zz" localSheetId="4">#REF!</definedName>
    <definedName name="zz" localSheetId="9">#REF!</definedName>
    <definedName name="zz" localSheetId="1">#REF!</definedName>
    <definedName name="zz" localSheetId="12">#REF!</definedName>
    <definedName name="zz" localSheetId="14">#REF!</definedName>
    <definedName name="zz" localSheetId="15">#REF!</definedName>
    <definedName name="zz" localSheetId="16">#REF!</definedName>
    <definedName name="zz" localSheetId="17">#REF!</definedName>
    <definedName name="zz" localSheetId="18">#REF!</definedName>
    <definedName name="zz" localSheetId="19">#REF!</definedName>
    <definedName name="zz" localSheetId="2">#REF!</definedName>
    <definedName name="zz" localSheetId="20">#REF!</definedName>
    <definedName name="zz" localSheetId="21">#REF!</definedName>
    <definedName name="zz" localSheetId="22">#REF!</definedName>
    <definedName name="zz" localSheetId="23">#REF!</definedName>
    <definedName name="zz" localSheetId="3">#REF!</definedName>
    <definedName name="zz" localSheetId="5">#REF!</definedName>
    <definedName name="zz" localSheetId="6">#REF!</definedName>
    <definedName name="zz" localSheetId="0">#REF!</definedName>
    <definedName name="zz">#REF!</definedName>
    <definedName name="zzz" localSheetId="4">#REF!</definedName>
    <definedName name="zzz" localSheetId="9">#REF!</definedName>
    <definedName name="zzz" localSheetId="1">#REF!</definedName>
    <definedName name="zzz" localSheetId="12">#REF!</definedName>
    <definedName name="zzz" localSheetId="14">#REF!</definedName>
    <definedName name="zzz" localSheetId="15">#REF!</definedName>
    <definedName name="zzz" localSheetId="16">#REF!</definedName>
    <definedName name="zzz" localSheetId="17">#REF!</definedName>
    <definedName name="zzz" localSheetId="18">#REF!</definedName>
    <definedName name="zzz" localSheetId="19">#REF!</definedName>
    <definedName name="zzz" localSheetId="2">#REF!</definedName>
    <definedName name="zzz" localSheetId="20">#REF!</definedName>
    <definedName name="zzz" localSheetId="21">#REF!</definedName>
    <definedName name="zzz" localSheetId="22">#REF!</definedName>
    <definedName name="zzz" localSheetId="23">#REF!</definedName>
    <definedName name="zzz" localSheetId="3">#REF!</definedName>
    <definedName name="zzz" localSheetId="5">#REF!</definedName>
    <definedName name="zzz" localSheetId="6">#REF!</definedName>
    <definedName name="zzz" localSheetId="0">#REF!</definedName>
    <definedName name="zzz">#REF!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9" i="286" l="1"/>
  <c r="D29" i="286"/>
  <c r="C29" i="286"/>
  <c r="E22" i="286"/>
  <c r="D22" i="286"/>
  <c r="C22" i="286"/>
  <c r="E15" i="286"/>
  <c r="D15" i="286"/>
  <c r="C15" i="286"/>
  <c r="L16" i="285" l="1"/>
  <c r="K16" i="285"/>
  <c r="J16" i="285"/>
  <c r="H16" i="285"/>
  <c r="G16" i="285"/>
  <c r="F16" i="285"/>
  <c r="D16" i="285"/>
  <c r="C16" i="285"/>
  <c r="B16" i="285"/>
  <c r="P15" i="285"/>
  <c r="O15" i="285"/>
  <c r="N15" i="285"/>
  <c r="P14" i="285"/>
  <c r="O14" i="285"/>
  <c r="N14" i="285"/>
  <c r="P13" i="285"/>
  <c r="O13" i="285"/>
  <c r="N13" i="285"/>
  <c r="P12" i="285"/>
  <c r="O12" i="285"/>
  <c r="N12" i="285"/>
  <c r="P11" i="285"/>
  <c r="O11" i="285"/>
  <c r="N11" i="285"/>
  <c r="L44" i="284"/>
  <c r="J44" i="284"/>
  <c r="I44" i="284"/>
  <c r="F44" i="284"/>
  <c r="B44" i="284"/>
  <c r="D44" i="284" s="1"/>
  <c r="J43" i="284"/>
  <c r="J45" i="284" s="1"/>
  <c r="K41" i="284"/>
  <c r="G41" i="284"/>
  <c r="C41" i="284"/>
  <c r="K40" i="284"/>
  <c r="G40" i="284"/>
  <c r="C40" i="284"/>
  <c r="K39" i="284"/>
  <c r="G39" i="284"/>
  <c r="C39" i="284"/>
  <c r="L36" i="284"/>
  <c r="L35" i="284"/>
  <c r="K35" i="284"/>
  <c r="J35" i="284"/>
  <c r="H35" i="284"/>
  <c r="F35" i="284"/>
  <c r="F43" i="284" s="1"/>
  <c r="B35" i="284"/>
  <c r="C32" i="284" s="1"/>
  <c r="L34" i="284"/>
  <c r="K34" i="284"/>
  <c r="H34" i="284"/>
  <c r="D34" i="284"/>
  <c r="L33" i="284"/>
  <c r="K33" i="284"/>
  <c r="H33" i="284"/>
  <c r="D33" i="284"/>
  <c r="L32" i="284"/>
  <c r="K32" i="284"/>
  <c r="H32" i="284"/>
  <c r="G32" i="284"/>
  <c r="D32" i="284"/>
  <c r="L28" i="284"/>
  <c r="J28" i="284"/>
  <c r="K28" i="284" s="1"/>
  <c r="F28" i="284"/>
  <c r="G26" i="284" s="1"/>
  <c r="D28" i="284"/>
  <c r="C28" i="284"/>
  <c r="K27" i="284"/>
  <c r="C27" i="284"/>
  <c r="K26" i="284"/>
  <c r="C26" i="284"/>
  <c r="K23" i="284"/>
  <c r="J23" i="284"/>
  <c r="G23" i="284"/>
  <c r="F23" i="284"/>
  <c r="B23" i="284"/>
  <c r="C19" i="284" s="1"/>
  <c r="K22" i="284"/>
  <c r="G22" i="284"/>
  <c r="C22" i="284"/>
  <c r="K21" i="284"/>
  <c r="G21" i="284"/>
  <c r="K20" i="284"/>
  <c r="G20" i="284"/>
  <c r="C20" i="284"/>
  <c r="K19" i="284"/>
  <c r="G19" i="284"/>
  <c r="L15" i="284"/>
  <c r="K15" i="284"/>
  <c r="H15" i="284"/>
  <c r="G15" i="284"/>
  <c r="D15" i="284"/>
  <c r="C15" i="284"/>
  <c r="N16" i="285" l="1"/>
  <c r="O16" i="285"/>
  <c r="P16" i="285"/>
  <c r="F45" i="284"/>
  <c r="H43" i="284"/>
  <c r="K44" i="284"/>
  <c r="L45" i="284"/>
  <c r="K45" i="284"/>
  <c r="G28" i="284"/>
  <c r="C35" i="284"/>
  <c r="H44" i="284"/>
  <c r="C34" i="284"/>
  <c r="D35" i="284"/>
  <c r="K43" i="284"/>
  <c r="C23" i="284"/>
  <c r="B43" i="284"/>
  <c r="L43" i="284"/>
  <c r="H28" i="284"/>
  <c r="C21" i="284"/>
  <c r="G27" i="284"/>
  <c r="C33" i="284"/>
  <c r="G34" i="284"/>
  <c r="G35" i="284"/>
  <c r="G33" i="284"/>
  <c r="H45" i="284" l="1"/>
  <c r="G45" i="284"/>
  <c r="B45" i="284"/>
  <c r="D43" i="284"/>
  <c r="C43" i="284"/>
  <c r="G44" i="284"/>
  <c r="G43" i="284"/>
  <c r="C44" i="284" l="1"/>
  <c r="C45" i="284"/>
  <c r="D45" i="284"/>
  <c r="F47" i="254" l="1"/>
  <c r="F48" i="254"/>
  <c r="F49" i="254"/>
  <c r="F50" i="254"/>
  <c r="F51" i="254"/>
  <c r="F52" i="254"/>
  <c r="F53" i="254"/>
  <c r="F54" i="254"/>
  <c r="F55" i="254"/>
  <c r="F56" i="254"/>
  <c r="F57" i="254"/>
  <c r="F58" i="254"/>
  <c r="F59" i="254"/>
  <c r="F46" i="254"/>
  <c r="L13" i="283" l="1"/>
  <c r="L15" i="283"/>
  <c r="L16" i="283"/>
  <c r="L17" i="283"/>
  <c r="L18" i="283"/>
  <c r="L19" i="283"/>
  <c r="L21" i="283"/>
  <c r="L23" i="283"/>
  <c r="L24" i="283"/>
  <c r="L25" i="283"/>
  <c r="L26" i="283"/>
  <c r="L27" i="283"/>
  <c r="L28" i="283"/>
  <c r="L29" i="283"/>
  <c r="L31" i="283"/>
  <c r="L33" i="283"/>
  <c r="L34" i="283"/>
  <c r="L35" i="283"/>
  <c r="L37" i="283"/>
  <c r="L11" i="283"/>
  <c r="I39" i="283"/>
  <c r="F39" i="283"/>
  <c r="E39" i="283" l="1"/>
  <c r="C39" i="283"/>
  <c r="L39" i="283" s="1"/>
  <c r="M44" i="280" l="1"/>
  <c r="M43" i="280"/>
  <c r="M47" i="280" l="1"/>
  <c r="L47" i="280"/>
  <c r="K47" i="280"/>
  <c r="J47" i="280"/>
  <c r="I47" i="280"/>
  <c r="H47" i="280"/>
  <c r="G47" i="280"/>
  <c r="F47" i="280"/>
  <c r="E47" i="280"/>
  <c r="C47" i="280"/>
  <c r="B47" i="280"/>
  <c r="N56" i="280" s="1"/>
  <c r="M46" i="280"/>
  <c r="L46" i="280"/>
  <c r="K46" i="280"/>
  <c r="J46" i="280"/>
  <c r="I46" i="280"/>
  <c r="H46" i="280"/>
  <c r="G46" i="280"/>
  <c r="F46" i="280"/>
  <c r="E46" i="280"/>
  <c r="C46" i="280"/>
  <c r="B46" i="280"/>
  <c r="N55" i="280" s="1"/>
  <c r="M45" i="280"/>
  <c r="L45" i="280"/>
  <c r="K45" i="280"/>
  <c r="J45" i="280"/>
  <c r="I45" i="280"/>
  <c r="H45" i="280"/>
  <c r="G45" i="280"/>
  <c r="F45" i="280"/>
  <c r="E45" i="280"/>
  <c r="C45" i="280"/>
  <c r="B45" i="280"/>
  <c r="N54" i="280" s="1"/>
  <c r="L44" i="280"/>
  <c r="K44" i="280"/>
  <c r="J44" i="280"/>
  <c r="I44" i="280"/>
  <c r="H44" i="280"/>
  <c r="G44" i="280"/>
  <c r="F44" i="280"/>
  <c r="E44" i="280"/>
  <c r="C44" i="280"/>
  <c r="B44" i="280"/>
  <c r="N53" i="280" s="1"/>
  <c r="L43" i="280"/>
  <c r="K43" i="280"/>
  <c r="J43" i="280"/>
  <c r="I43" i="280"/>
  <c r="H43" i="280"/>
  <c r="G43" i="280"/>
  <c r="F43" i="280"/>
  <c r="E43" i="280"/>
  <c r="C43" i="280"/>
  <c r="B43" i="280"/>
  <c r="N52" i="280" l="1"/>
  <c r="M52" i="280"/>
  <c r="G52" i="280"/>
  <c r="K52" i="280"/>
  <c r="E54" i="280"/>
  <c r="I54" i="280"/>
  <c r="M54" i="280"/>
  <c r="G56" i="280"/>
  <c r="K56" i="280"/>
  <c r="E52" i="280"/>
  <c r="I52" i="280"/>
  <c r="G54" i="280"/>
  <c r="K54" i="280"/>
  <c r="E56" i="280"/>
  <c r="I56" i="280"/>
  <c r="M56" i="280"/>
  <c r="L53" i="280"/>
  <c r="C53" i="280"/>
  <c r="E53" i="280"/>
  <c r="E48" i="280"/>
  <c r="G53" i="280"/>
  <c r="I53" i="280"/>
  <c r="I48" i="280"/>
  <c r="K53" i="280"/>
  <c r="M53" i="280"/>
  <c r="M48" i="280"/>
  <c r="F55" i="280"/>
  <c r="E55" i="280"/>
  <c r="G55" i="280"/>
  <c r="I55" i="280"/>
  <c r="K55" i="280"/>
  <c r="M55" i="280"/>
  <c r="B48" i="280"/>
  <c r="N57" i="280" s="1"/>
  <c r="K48" i="280"/>
  <c r="G48" i="280"/>
  <c r="H53" i="280"/>
  <c r="J55" i="280"/>
  <c r="C52" i="280"/>
  <c r="C48" i="280"/>
  <c r="F52" i="280"/>
  <c r="F48" i="280"/>
  <c r="H52" i="280"/>
  <c r="H48" i="280"/>
  <c r="J52" i="280"/>
  <c r="J48" i="280"/>
  <c r="L52" i="280"/>
  <c r="L48" i="280"/>
  <c r="F53" i="280"/>
  <c r="J53" i="280"/>
  <c r="C54" i="280"/>
  <c r="F54" i="280"/>
  <c r="H54" i="280"/>
  <c r="J54" i="280"/>
  <c r="L54" i="280"/>
  <c r="C55" i="280"/>
  <c r="H55" i="280"/>
  <c r="L55" i="280"/>
  <c r="C56" i="280"/>
  <c r="F56" i="280"/>
  <c r="H56" i="280"/>
  <c r="J56" i="280"/>
  <c r="L56" i="280"/>
  <c r="J57" i="280" l="1"/>
  <c r="F57" i="280"/>
  <c r="G57" i="280"/>
  <c r="I57" i="280"/>
  <c r="L57" i="280"/>
  <c r="H57" i="280"/>
  <c r="C57" i="280"/>
  <c r="K57" i="280"/>
  <c r="M57" i="280"/>
  <c r="E57" i="280"/>
  <c r="J79" i="277" l="1"/>
  <c r="L79" i="277" s="1"/>
  <c r="F79" i="277"/>
  <c r="H79" i="277" s="1"/>
  <c r="B79" i="277"/>
  <c r="D79" i="277" s="1"/>
  <c r="L75" i="277"/>
  <c r="K75" i="277"/>
  <c r="F75" i="277"/>
  <c r="G71" i="277" s="1"/>
  <c r="B75" i="277"/>
  <c r="D75" i="277" s="1"/>
  <c r="L74" i="277"/>
  <c r="K74" i="277"/>
  <c r="H74" i="277"/>
  <c r="D74" i="277"/>
  <c r="L73" i="277"/>
  <c r="K73" i="277"/>
  <c r="H73" i="277"/>
  <c r="D73" i="277"/>
  <c r="L72" i="277"/>
  <c r="K72" i="277"/>
  <c r="H72" i="277"/>
  <c r="D72" i="277"/>
  <c r="L71" i="277"/>
  <c r="K71" i="277"/>
  <c r="H71" i="277"/>
  <c r="D71" i="277"/>
  <c r="L70" i="277"/>
  <c r="K70" i="277"/>
  <c r="H70" i="277"/>
  <c r="D70" i="277"/>
  <c r="L69" i="277"/>
  <c r="K69" i="277"/>
  <c r="H69" i="277"/>
  <c r="D69" i="277"/>
  <c r="L68" i="277"/>
  <c r="K68" i="277"/>
  <c r="H68" i="277"/>
  <c r="D68" i="277"/>
  <c r="K64" i="277"/>
  <c r="G64" i="277"/>
  <c r="C64" i="277"/>
  <c r="L62" i="277"/>
  <c r="J62" i="277"/>
  <c r="K62" i="277" s="1"/>
  <c r="F62" i="277"/>
  <c r="H62" i="277" s="1"/>
  <c r="B62" i="277"/>
  <c r="D62" i="277" s="1"/>
  <c r="L61" i="277"/>
  <c r="K61" i="277"/>
  <c r="H61" i="277"/>
  <c r="D61" i="277"/>
  <c r="J57" i="277"/>
  <c r="L57" i="277" s="1"/>
  <c r="F57" i="277"/>
  <c r="G55" i="277" s="1"/>
  <c r="B57" i="277"/>
  <c r="C55" i="277" s="1"/>
  <c r="L56" i="277"/>
  <c r="K56" i="277"/>
  <c r="H56" i="277"/>
  <c r="D56" i="277"/>
  <c r="L55" i="277"/>
  <c r="K55" i="277"/>
  <c r="H55" i="277"/>
  <c r="D55" i="277"/>
  <c r="J51" i="277"/>
  <c r="K50" i="277" s="1"/>
  <c r="F51" i="277"/>
  <c r="G48" i="277" s="1"/>
  <c r="B51" i="277"/>
  <c r="C48" i="277" s="1"/>
  <c r="C50" i="277"/>
  <c r="C49" i="277"/>
  <c r="K48" i="277"/>
  <c r="J45" i="277"/>
  <c r="K44" i="277" s="1"/>
  <c r="F45" i="277"/>
  <c r="G42" i="277" s="1"/>
  <c r="B45" i="277"/>
  <c r="C42" i="277" s="1"/>
  <c r="K43" i="277"/>
  <c r="C43" i="277"/>
  <c r="K42" i="277"/>
  <c r="J38" i="277"/>
  <c r="K38" i="277" s="1"/>
  <c r="F38" i="277"/>
  <c r="G37" i="277" s="1"/>
  <c r="B38" i="277"/>
  <c r="C35" i="277" s="1"/>
  <c r="K37" i="277"/>
  <c r="K36" i="277"/>
  <c r="G36" i="277"/>
  <c r="K35" i="277"/>
  <c r="J31" i="277"/>
  <c r="L31" i="277" s="1"/>
  <c r="F31" i="277"/>
  <c r="G28" i="277" s="1"/>
  <c r="B31" i="277"/>
  <c r="C29" i="277" s="1"/>
  <c r="L30" i="277"/>
  <c r="H30" i="277"/>
  <c r="D30" i="277"/>
  <c r="L29" i="277"/>
  <c r="K29" i="277"/>
  <c r="H29" i="277"/>
  <c r="D29" i="277"/>
  <c r="L28" i="277"/>
  <c r="K28" i="277"/>
  <c r="H28" i="277"/>
  <c r="D28" i="277"/>
  <c r="L27" i="277"/>
  <c r="K27" i="277"/>
  <c r="H27" i="277"/>
  <c r="D27" i="277"/>
  <c r="J23" i="277"/>
  <c r="L23" i="277" s="1"/>
  <c r="F23" i="277"/>
  <c r="G23" i="277" s="1"/>
  <c r="B23" i="277"/>
  <c r="C23" i="277" s="1"/>
  <c r="J17" i="277"/>
  <c r="J78" i="277" s="1"/>
  <c r="F17" i="277"/>
  <c r="G16" i="277" s="1"/>
  <c r="B17" i="277"/>
  <c r="C16" i="277"/>
  <c r="C15" i="277"/>
  <c r="H47" i="275"/>
  <c r="G47" i="275"/>
  <c r="D47" i="275"/>
  <c r="C47" i="275"/>
  <c r="B47" i="275"/>
  <c r="I46" i="275"/>
  <c r="E46" i="275"/>
  <c r="I45" i="275"/>
  <c r="E45" i="275"/>
  <c r="I44" i="275"/>
  <c r="E44" i="275"/>
  <c r="I43" i="275"/>
  <c r="E43" i="275"/>
  <c r="I42" i="275"/>
  <c r="E42" i="275"/>
  <c r="I41" i="275"/>
  <c r="E41" i="275"/>
  <c r="I40" i="275"/>
  <c r="E40" i="275"/>
  <c r="I39" i="275"/>
  <c r="E39" i="275"/>
  <c r="I38" i="275"/>
  <c r="E38" i="275"/>
  <c r="I37" i="275"/>
  <c r="E37" i="275"/>
  <c r="I36" i="275"/>
  <c r="E36" i="275"/>
  <c r="I35" i="275"/>
  <c r="E35" i="275"/>
  <c r="I34" i="275"/>
  <c r="E34" i="275"/>
  <c r="I33" i="275"/>
  <c r="E33" i="275"/>
  <c r="I32" i="275"/>
  <c r="E32" i="275"/>
  <c r="I31" i="275"/>
  <c r="E31" i="275"/>
  <c r="I30" i="275"/>
  <c r="E30" i="275"/>
  <c r="I29" i="275"/>
  <c r="E29" i="275"/>
  <c r="I28" i="275"/>
  <c r="E28" i="275"/>
  <c r="I27" i="275"/>
  <c r="E27" i="275"/>
  <c r="I26" i="275"/>
  <c r="E26" i="275"/>
  <c r="I25" i="275"/>
  <c r="E25" i="275"/>
  <c r="I24" i="275"/>
  <c r="E24" i="275"/>
  <c r="I23" i="275"/>
  <c r="E23" i="275"/>
  <c r="I22" i="275"/>
  <c r="E22" i="275"/>
  <c r="I21" i="275"/>
  <c r="E21" i="275"/>
  <c r="I15" i="275"/>
  <c r="E15" i="275"/>
  <c r="I59" i="274"/>
  <c r="H59" i="274"/>
  <c r="G59" i="274"/>
  <c r="D59" i="274"/>
  <c r="C59" i="274"/>
  <c r="B59" i="274"/>
  <c r="I58" i="274"/>
  <c r="H58" i="274"/>
  <c r="G58" i="274"/>
  <c r="D58" i="274"/>
  <c r="C58" i="274"/>
  <c r="B58" i="274"/>
  <c r="I57" i="274"/>
  <c r="H57" i="274"/>
  <c r="G57" i="274"/>
  <c r="D57" i="274"/>
  <c r="C57" i="274"/>
  <c r="B57" i="274"/>
  <c r="G53" i="274"/>
  <c r="I51" i="274"/>
  <c r="H51" i="274"/>
  <c r="G51" i="274"/>
  <c r="D51" i="274"/>
  <c r="C51" i="274"/>
  <c r="B51" i="274"/>
  <c r="I50" i="274"/>
  <c r="H50" i="274"/>
  <c r="G50" i="274"/>
  <c r="D50" i="274"/>
  <c r="C50" i="274"/>
  <c r="B50" i="274"/>
  <c r="I49" i="274"/>
  <c r="H49" i="274"/>
  <c r="G49" i="274"/>
  <c r="D49" i="274"/>
  <c r="C49" i="274"/>
  <c r="B49" i="274"/>
  <c r="B45" i="274"/>
  <c r="C44" i="274"/>
  <c r="B44" i="274"/>
  <c r="I43" i="274"/>
  <c r="H43" i="274"/>
  <c r="G43" i="274"/>
  <c r="D43" i="274"/>
  <c r="C43" i="274"/>
  <c r="B43" i="274"/>
  <c r="I42" i="274"/>
  <c r="H42" i="274"/>
  <c r="G42" i="274"/>
  <c r="D42" i="274"/>
  <c r="C42" i="274"/>
  <c r="B42" i="274"/>
  <c r="I41" i="274"/>
  <c r="H41" i="274"/>
  <c r="G41" i="274"/>
  <c r="D41" i="274"/>
  <c r="C41" i="274"/>
  <c r="B41" i="274"/>
  <c r="J35" i="274"/>
  <c r="I61" i="274" s="1"/>
  <c r="E35" i="274"/>
  <c r="D61" i="274" s="1"/>
  <c r="J34" i="274"/>
  <c r="G60" i="274" s="1"/>
  <c r="E34" i="274"/>
  <c r="C60" i="274" s="1"/>
  <c r="J27" i="274"/>
  <c r="I53" i="274" s="1"/>
  <c r="E27" i="274"/>
  <c r="C53" i="274" s="1"/>
  <c r="J26" i="274"/>
  <c r="H52" i="274" s="1"/>
  <c r="E26" i="274"/>
  <c r="D52" i="274" s="1"/>
  <c r="J19" i="274"/>
  <c r="H45" i="274" s="1"/>
  <c r="E19" i="274"/>
  <c r="D45" i="274" s="1"/>
  <c r="J18" i="274"/>
  <c r="I44" i="274" s="1"/>
  <c r="E18" i="274"/>
  <c r="D44" i="274" s="1"/>
  <c r="K51" i="277" l="1"/>
  <c r="G61" i="277"/>
  <c r="G62" i="277"/>
  <c r="C31" i="277"/>
  <c r="K49" i="277"/>
  <c r="C72" i="277"/>
  <c r="L17" i="277"/>
  <c r="K16" i="277"/>
  <c r="C45" i="277"/>
  <c r="C69" i="277"/>
  <c r="K15" i="277"/>
  <c r="B78" i="277"/>
  <c r="K57" i="277"/>
  <c r="C71" i="277"/>
  <c r="D23" i="277"/>
  <c r="K17" i="277"/>
  <c r="C28" i="277"/>
  <c r="C21" i="277"/>
  <c r="C17" i="277"/>
  <c r="K21" i="277"/>
  <c r="G27" i="277"/>
  <c r="K31" i="277"/>
  <c r="C51" i="277"/>
  <c r="C62" i="277"/>
  <c r="D31" i="277"/>
  <c r="C27" i="277"/>
  <c r="C30" i="277"/>
  <c r="G21" i="277"/>
  <c r="D17" i="277"/>
  <c r="C22" i="277"/>
  <c r="K30" i="277"/>
  <c r="G35" i="277"/>
  <c r="C61" i="277"/>
  <c r="C68" i="277"/>
  <c r="C73" i="277"/>
  <c r="L78" i="277"/>
  <c r="J77" i="277"/>
  <c r="B77" i="277"/>
  <c r="C78" i="277" s="1"/>
  <c r="D78" i="277"/>
  <c r="G15" i="277"/>
  <c r="G49" i="277"/>
  <c r="F78" i="277"/>
  <c r="G17" i="277"/>
  <c r="H23" i="277"/>
  <c r="G30" i="277"/>
  <c r="G31" i="277"/>
  <c r="C36" i="277"/>
  <c r="G43" i="277"/>
  <c r="G45" i="277"/>
  <c r="C56" i="277"/>
  <c r="D57" i="277"/>
  <c r="H75" i="277"/>
  <c r="C57" i="277"/>
  <c r="G75" i="277"/>
  <c r="H17" i="277"/>
  <c r="G22" i="277"/>
  <c r="H31" i="277"/>
  <c r="G38" i="277"/>
  <c r="G69" i="277"/>
  <c r="G73" i="277"/>
  <c r="K22" i="277"/>
  <c r="K23" i="277"/>
  <c r="G29" i="277"/>
  <c r="C44" i="277"/>
  <c r="K45" i="277"/>
  <c r="G50" i="277"/>
  <c r="G56" i="277"/>
  <c r="G57" i="277"/>
  <c r="C38" i="277"/>
  <c r="G51" i="277"/>
  <c r="G74" i="277"/>
  <c r="C37" i="277"/>
  <c r="G44" i="277"/>
  <c r="H57" i="277"/>
  <c r="G68" i="277"/>
  <c r="G72" i="277"/>
  <c r="C75" i="277"/>
  <c r="K79" i="277"/>
  <c r="G70" i="277"/>
  <c r="C70" i="277"/>
  <c r="C74" i="277"/>
  <c r="E47" i="275"/>
  <c r="I47" i="275"/>
  <c r="B60" i="274"/>
  <c r="H53" i="274"/>
  <c r="D60" i="274"/>
  <c r="I45" i="274"/>
  <c r="I52" i="274"/>
  <c r="C61" i="274"/>
  <c r="D53" i="274"/>
  <c r="H61" i="274"/>
  <c r="B52" i="274"/>
  <c r="C45" i="274"/>
  <c r="C52" i="274"/>
  <c r="H60" i="274"/>
  <c r="G45" i="274"/>
  <c r="G52" i="274"/>
  <c r="I60" i="274"/>
  <c r="B61" i="274"/>
  <c r="G44" i="274"/>
  <c r="H44" i="274"/>
  <c r="B53" i="274"/>
  <c r="G61" i="274"/>
  <c r="R55" i="271"/>
  <c r="L55" i="271"/>
  <c r="I55" i="271"/>
  <c r="F55" i="271"/>
  <c r="C55" i="271"/>
  <c r="R54" i="271"/>
  <c r="L54" i="271"/>
  <c r="I54" i="271"/>
  <c r="F54" i="271"/>
  <c r="C54" i="271"/>
  <c r="R53" i="271"/>
  <c r="L53" i="271"/>
  <c r="I53" i="271"/>
  <c r="F53" i="271"/>
  <c r="C53" i="271"/>
  <c r="R52" i="271"/>
  <c r="L52" i="271"/>
  <c r="I52" i="271"/>
  <c r="F52" i="271"/>
  <c r="C52" i="271"/>
  <c r="R48" i="271"/>
  <c r="L48" i="271"/>
  <c r="I48" i="271"/>
  <c r="F48" i="271"/>
  <c r="C48" i="271"/>
  <c r="R40" i="271"/>
  <c r="L40" i="271"/>
  <c r="I40" i="271"/>
  <c r="F40" i="271"/>
  <c r="C40" i="271"/>
  <c r="R39" i="271"/>
  <c r="L39" i="271"/>
  <c r="I39" i="271"/>
  <c r="F39" i="271"/>
  <c r="C39" i="271"/>
  <c r="R38" i="271"/>
  <c r="L38" i="271"/>
  <c r="I38" i="271"/>
  <c r="F38" i="271"/>
  <c r="C38" i="271"/>
  <c r="R37" i="271"/>
  <c r="L37" i="271"/>
  <c r="I37" i="271"/>
  <c r="F37" i="271"/>
  <c r="C37" i="271"/>
  <c r="I25" i="271"/>
  <c r="C25" i="271"/>
  <c r="I23" i="271"/>
  <c r="C23" i="271"/>
  <c r="I18" i="271"/>
  <c r="C18" i="271"/>
  <c r="R49" i="269"/>
  <c r="L49" i="269"/>
  <c r="I49" i="269"/>
  <c r="F49" i="269"/>
  <c r="C49" i="269"/>
  <c r="R48" i="269"/>
  <c r="I48" i="269"/>
  <c r="F48" i="269"/>
  <c r="C48" i="269"/>
  <c r="R47" i="269"/>
  <c r="L47" i="269"/>
  <c r="I47" i="269"/>
  <c r="F47" i="269"/>
  <c r="C47" i="269"/>
  <c r="R46" i="269"/>
  <c r="L46" i="269"/>
  <c r="I46" i="269"/>
  <c r="F46" i="269"/>
  <c r="C46" i="269"/>
  <c r="R45" i="269"/>
  <c r="L45" i="269"/>
  <c r="I45" i="269"/>
  <c r="F45" i="269"/>
  <c r="C45" i="269"/>
  <c r="R44" i="269"/>
  <c r="L44" i="269"/>
  <c r="I44" i="269"/>
  <c r="F44" i="269"/>
  <c r="C44" i="269"/>
  <c r="R43" i="269"/>
  <c r="L43" i="269"/>
  <c r="I43" i="269"/>
  <c r="F43" i="269"/>
  <c r="C43" i="269"/>
  <c r="I39" i="269"/>
  <c r="E39" i="269"/>
  <c r="B39" i="269"/>
  <c r="F39" i="269"/>
  <c r="C39" i="269"/>
  <c r="I38" i="269"/>
  <c r="E38" i="269"/>
  <c r="B38" i="269"/>
  <c r="F38" i="269"/>
  <c r="C38" i="269"/>
  <c r="I37" i="269"/>
  <c r="E37" i="269"/>
  <c r="B37" i="269"/>
  <c r="F37" i="269"/>
  <c r="C37" i="269"/>
  <c r="I36" i="269"/>
  <c r="E36" i="269"/>
  <c r="B36" i="269"/>
  <c r="F36" i="269"/>
  <c r="C36" i="269"/>
  <c r="I35" i="269"/>
  <c r="E35" i="269"/>
  <c r="B35" i="269"/>
  <c r="F35" i="269"/>
  <c r="C35" i="269"/>
  <c r="I34" i="269"/>
  <c r="E34" i="269"/>
  <c r="B34" i="269"/>
  <c r="F34" i="269"/>
  <c r="C34" i="269"/>
  <c r="I33" i="269"/>
  <c r="E33" i="269"/>
  <c r="B33" i="269"/>
  <c r="F33" i="269"/>
  <c r="C33" i="269"/>
  <c r="I32" i="269"/>
  <c r="E32" i="269"/>
  <c r="B32" i="269"/>
  <c r="F32" i="269"/>
  <c r="C32" i="269"/>
  <c r="I31" i="269"/>
  <c r="E31" i="269"/>
  <c r="B31" i="269"/>
  <c r="F31" i="269"/>
  <c r="C31" i="269"/>
  <c r="I30" i="269"/>
  <c r="E30" i="269"/>
  <c r="B30" i="269"/>
  <c r="F30" i="269"/>
  <c r="C30" i="269"/>
  <c r="I29" i="269"/>
  <c r="E29" i="269"/>
  <c r="B29" i="269"/>
  <c r="F29" i="269"/>
  <c r="C29" i="269"/>
  <c r="I28" i="269"/>
  <c r="E28" i="269"/>
  <c r="B28" i="269"/>
  <c r="F28" i="269"/>
  <c r="C28" i="269"/>
  <c r="I27" i="269"/>
  <c r="E27" i="269"/>
  <c r="B27" i="269"/>
  <c r="F27" i="269"/>
  <c r="C27" i="269"/>
  <c r="I26" i="269"/>
  <c r="E26" i="269"/>
  <c r="B26" i="269"/>
  <c r="F26" i="269"/>
  <c r="C26" i="269"/>
  <c r="I25" i="269"/>
  <c r="E25" i="269"/>
  <c r="B25" i="269"/>
  <c r="F25" i="269"/>
  <c r="C25" i="269"/>
  <c r="I24" i="269"/>
  <c r="E24" i="269"/>
  <c r="B24" i="269"/>
  <c r="F24" i="269"/>
  <c r="C24" i="269"/>
  <c r="I23" i="269"/>
  <c r="E23" i="269"/>
  <c r="B23" i="269"/>
  <c r="F23" i="269"/>
  <c r="C23" i="269"/>
  <c r="I22" i="269"/>
  <c r="E22" i="269"/>
  <c r="B22" i="269"/>
  <c r="F22" i="269"/>
  <c r="C22" i="269"/>
  <c r="I21" i="269"/>
  <c r="E21" i="269"/>
  <c r="B21" i="269"/>
  <c r="F21" i="269"/>
  <c r="C21" i="269"/>
  <c r="L49" i="268"/>
  <c r="E44" i="268"/>
  <c r="E45" i="268"/>
  <c r="E46" i="268"/>
  <c r="E47" i="268"/>
  <c r="E48" i="268"/>
  <c r="E49" i="268"/>
  <c r="L48" i="268"/>
  <c r="L47" i="268"/>
  <c r="L46" i="268"/>
  <c r="L45" i="268"/>
  <c r="L44" i="268"/>
  <c r="L43" i="268"/>
  <c r="L42" i="268"/>
  <c r="L41" i="268"/>
  <c r="L40" i="268"/>
  <c r="L39" i="268"/>
  <c r="L38" i="268"/>
  <c r="L37" i="268"/>
  <c r="L36" i="268"/>
  <c r="L35" i="268"/>
  <c r="L34" i="268"/>
  <c r="L33" i="268"/>
  <c r="L32" i="268"/>
  <c r="L31" i="268"/>
  <c r="L30" i="268"/>
  <c r="L29" i="268"/>
  <c r="L28" i="268"/>
  <c r="L27" i="268"/>
  <c r="L26" i="268"/>
  <c r="L25" i="268"/>
  <c r="L24" i="268"/>
  <c r="L23" i="268"/>
  <c r="L22" i="268"/>
  <c r="F30" i="254"/>
  <c r="F31" i="254"/>
  <c r="F32" i="254"/>
  <c r="F33" i="254"/>
  <c r="F34" i="254"/>
  <c r="F35" i="254"/>
  <c r="F36" i="254"/>
  <c r="F37" i="254"/>
  <c r="F38" i="254"/>
  <c r="F39" i="254"/>
  <c r="F40" i="254"/>
  <c r="F41" i="254"/>
  <c r="F42" i="254"/>
  <c r="F29" i="254"/>
  <c r="E42" i="254"/>
  <c r="E41" i="254"/>
  <c r="E40" i="254"/>
  <c r="E39" i="254"/>
  <c r="E38" i="254"/>
  <c r="E37" i="254"/>
  <c r="E36" i="254"/>
  <c r="E35" i="254"/>
  <c r="E34" i="254"/>
  <c r="E33" i="254"/>
  <c r="E32" i="254"/>
  <c r="E31" i="254"/>
  <c r="E30" i="254"/>
  <c r="E29" i="254"/>
  <c r="I13" i="253"/>
  <c r="H13" i="253"/>
  <c r="I12" i="253"/>
  <c r="H12" i="253"/>
  <c r="I11" i="253"/>
  <c r="H11" i="253"/>
  <c r="D77" i="277" l="1"/>
  <c r="C77" i="277"/>
  <c r="C79" i="277"/>
  <c r="L77" i="277"/>
  <c r="K77" i="277"/>
  <c r="K78" i="277"/>
  <c r="F77" i="277"/>
  <c r="H78" i="277"/>
  <c r="G77" i="277" l="1"/>
  <c r="H77" i="277"/>
  <c r="G79" i="277"/>
  <c r="G78" i="277"/>
</calcChain>
</file>

<file path=xl/sharedStrings.xml><?xml version="1.0" encoding="utf-8"?>
<sst xmlns="http://schemas.openxmlformats.org/spreadsheetml/2006/main" count="1351" uniqueCount="553">
  <si>
    <t>Totale</t>
  </si>
  <si>
    <t>Trento</t>
  </si>
  <si>
    <t>ANNI
REGIONI</t>
  </si>
  <si>
    <t>Piemonte</t>
  </si>
  <si>
    <t>Liguria</t>
  </si>
  <si>
    <t>Lombardia</t>
  </si>
  <si>
    <t>Trentino-Alto Adige/Südtirol</t>
  </si>
  <si>
    <t>Bolzano/Bozen</t>
  </si>
  <si>
    <t>Veneto</t>
  </si>
  <si>
    <t>Friuli-Venezia Giulia</t>
  </si>
  <si>
    <t>Emilia-Romagna</t>
  </si>
  <si>
    <t>Toscana</t>
  </si>
  <si>
    <t>Umbria</t>
  </si>
  <si>
    <t>Marche</t>
  </si>
  <si>
    <t>Lazio</t>
  </si>
  <si>
    <t>Abruzzo</t>
  </si>
  <si>
    <t>Molise</t>
  </si>
  <si>
    <t>Campania</t>
  </si>
  <si>
    <t>Puglia</t>
  </si>
  <si>
    <t>Basilicata</t>
  </si>
  <si>
    <t>Calabria</t>
  </si>
  <si>
    <t>Sicilia</t>
  </si>
  <si>
    <t>Sardegna</t>
  </si>
  <si>
    <t>Nord-ovest</t>
  </si>
  <si>
    <t>Nord-est</t>
  </si>
  <si>
    <t>Centro</t>
  </si>
  <si>
    <t>Sud</t>
  </si>
  <si>
    <t>Isole</t>
  </si>
  <si>
    <t>ITALIA</t>
  </si>
  <si>
    <t>Stranieri</t>
  </si>
  <si>
    <t>Valle d'Aosta/
Vallée d'Aoste</t>
  </si>
  <si>
    <t xml:space="preserve">Bolzano/Bozen  </t>
  </si>
  <si>
    <t/>
  </si>
  <si>
    <t xml:space="preserve">Friuli-Venezia Giulia </t>
  </si>
  <si>
    <t>Detenzione
domiciliare</t>
  </si>
  <si>
    <t>Detenuti presenti</t>
  </si>
  <si>
    <t>Trentino-Alto 
Adige/Südtirol</t>
  </si>
  <si>
    <t>(c) Detenuti presenti per 100 posti letto regolamentari.</t>
  </si>
  <si>
    <t>Italiani</t>
  </si>
  <si>
    <t xml:space="preserve">Totale </t>
  </si>
  <si>
    <t>%</t>
  </si>
  <si>
    <t xml:space="preserve">Contro la persona </t>
  </si>
  <si>
    <t xml:space="preserve">Contro la famiglia </t>
  </si>
  <si>
    <t>Istigazione, sfruttamento, favoreggiamento della prostituzione</t>
  </si>
  <si>
    <t xml:space="preserve">Contro il patrimonio </t>
  </si>
  <si>
    <t xml:space="preserve">Contro l'economia pubblica </t>
  </si>
  <si>
    <t xml:space="preserve">Contro l'incolumità pubblica </t>
  </si>
  <si>
    <t>Violazioni delle norme in materia di stupefacenti</t>
  </si>
  <si>
    <t xml:space="preserve">Contro la fede pubblica </t>
  </si>
  <si>
    <t xml:space="preserve">Contro la personalità dello Stato </t>
  </si>
  <si>
    <t xml:space="preserve">Contro la pubblica amministrazione </t>
  </si>
  <si>
    <t xml:space="preserve">Contro l'amministrazione della giustizia </t>
  </si>
  <si>
    <t xml:space="preserve">Contro il sentimento e la pietà dei defunti </t>
  </si>
  <si>
    <t>Violazioni delle norme in materia di armi ed esplosivi</t>
  </si>
  <si>
    <t>Violazione delle norme sull'immigrazione</t>
  </si>
  <si>
    <t>Altri delitti</t>
  </si>
  <si>
    <t xml:space="preserve">Contravvenzioni </t>
  </si>
  <si>
    <t>Condannati non definitivi: appellanti</t>
  </si>
  <si>
    <t>Condannati non definitivi: ricorrenti</t>
  </si>
  <si>
    <t>Condannati definitivi</t>
  </si>
  <si>
    <t>Sottoposti a misure di sicurezza</t>
  </si>
  <si>
    <t>ANNI
CLASSI DI ETÀ
PRESA IN CARICO</t>
  </si>
  <si>
    <t>14-15 anni</t>
  </si>
  <si>
    <t>16-17 anni</t>
  </si>
  <si>
    <t xml:space="preserve">Presi in carico per la prima volta nell'anno </t>
  </si>
  <si>
    <t>ANNI
CLASSI DI ETÀ</t>
  </si>
  <si>
    <t>CENTRI DI PRIMA ACCOGLIENZA</t>
  </si>
  <si>
    <t>COMUNITÀ</t>
  </si>
  <si>
    <t>ISTITUTI PENALI PER I MINORENNI</t>
  </si>
  <si>
    <t>ANNI
MOTIVI</t>
  </si>
  <si>
    <t>Arresto in flagranza</t>
  </si>
  <si>
    <t>Fermo</t>
  </si>
  <si>
    <t>Accompagnamento a seguito di flagranza</t>
  </si>
  <si>
    <t>Applicazione misura cautelare del collocamento in comunità</t>
  </si>
  <si>
    <t>Trasformazione misura cautelare, da prescrizioni o permanenza in casa</t>
  </si>
  <si>
    <t>Trasformazione misura cautelare, da custodia in Istituto penale per minori</t>
  </si>
  <si>
    <t>Fine periodo di aggravamento in Istituto penale per minori</t>
  </si>
  <si>
    <t>Applicazione messa alla prova</t>
  </si>
  <si>
    <t>Applicazione sanzioni sostitutive</t>
  </si>
  <si>
    <t>Applicazione misure di sicurezza</t>
  </si>
  <si>
    <t>Per custodia cautelare</t>
  </si>
  <si>
    <t>Per esecuzione di pena</t>
  </si>
  <si>
    <t>Contro la persona</t>
  </si>
  <si>
    <t>Contro il patrimonio</t>
  </si>
  <si>
    <t>Violazione delle disposizioni in materia di stupefacenti</t>
  </si>
  <si>
    <t>Violazione delle disposizioni in materia di armi</t>
  </si>
  <si>
    <t>Resistenza, violenza, oltraggio a pubblico ufficiale</t>
  </si>
  <si>
    <t xml:space="preserve">(a) I detenuti possono lavorare alle dipendenze dell'Amministrazione penitenziaria oppure in proprio, per datori di lavoro esterni o cooperative (non alle dipendenze dell'Amministrazione penitenziaria). </t>
  </si>
  <si>
    <t>TIPOLOGIE DI REATI COMMESSI (a)</t>
  </si>
  <si>
    <t>POSIZIONI GIURIDICHE</t>
  </si>
  <si>
    <t>PERIODI DI PRESA IN CARICO</t>
  </si>
  <si>
    <t>Di cui: femmine</t>
  </si>
  <si>
    <t>ANNI
REATI
POSIZIONI GIURIDICHE</t>
  </si>
  <si>
    <t>Valle d'Aosta/Vallée d'Aoste</t>
  </si>
  <si>
    <t>(a) La numerosità indicata per ogni categoria di reato corrisponde esattamente al numero di soggetti coinvolti. Nel caso in cui ad un soggetto siano ascritti reati appartenenti a categorie diverse, egli viene conteggiato all'interno di ognuna di esse. Ne consegue che ogni categoria deve essere considerata a sé stante e non risulta corretto sommare le frequenze.</t>
  </si>
  <si>
    <t>Ingresso (in area assistita) in attesa di collocamento in comunità</t>
  </si>
  <si>
    <t>Contro l'ordine pubblico (b)</t>
  </si>
  <si>
    <t>Di cui: Stranieri</t>
  </si>
  <si>
    <t>Di cui: 
Femmine
(%)</t>
  </si>
  <si>
    <t>Di cui:</t>
  </si>
  <si>
    <t>Tossicodipendenti</t>
  </si>
  <si>
    <t>Lavoranti</t>
  </si>
  <si>
    <t>Lavoranti 
all'esterno 
dell'istituto
(%) (b)</t>
  </si>
  <si>
    <t>Lavoranti non alle
dipendenze 
dell'amministra-
zione peniten-
ziaria (%) (a)</t>
  </si>
  <si>
    <t>Stra-
nieri 
(%)</t>
  </si>
  <si>
    <t>Fem-
mine
(%)</t>
  </si>
  <si>
    <t>Di cui: Femmine</t>
  </si>
  <si>
    <t>Condannati sottoposti a misure alternative</t>
  </si>
  <si>
    <t>Di cui: Fem-
mine
(%)</t>
  </si>
  <si>
    <t>Valori assoluti</t>
  </si>
  <si>
    <t>In % sul totale dei detenuti presenti</t>
  </si>
  <si>
    <t>(b) Esclusa l'associazione di tipo mafioso (416bis c.p.).</t>
  </si>
  <si>
    <t>Semilibertà</t>
  </si>
  <si>
    <t>(b) I detenuti lavorano sia all'interno dell'istituto che all'esterno. In questo caso si tratta di lavoranti all'esterno ex art. 21, legge 354/75 e semiliberi ex art. 48, legge 354/75 impegnati in attività lavorative.</t>
  </si>
  <si>
    <t>In attesa di primo giudizio (c)</t>
  </si>
  <si>
    <t>Condannati non definitivi: misto (d)</t>
  </si>
  <si>
    <t>(c) Comprende anche i soggetti per i quali è momentaneamente impossibile inserire nell'archivio informatico lo stato giuridico, in quanto non sono ancora disponibili tutti gli atti ufficiali necessari.</t>
  </si>
  <si>
    <t>(d) Nella categoria “misto” confluiscono i detenuti imputati con a carico più fatti, ciascuno dei quali con il relativo stato giuridico, purché senza nessuna condanna definitiva.</t>
  </si>
  <si>
    <t>TIPOLOGIE DI DELITTO</t>
  </si>
  <si>
    <t>Per tipo di misura</t>
  </si>
  <si>
    <t>Contro la moralità pubblica 
e il buon costume</t>
  </si>
  <si>
    <t>Associazione di tipo mafioso (416bis c.p.)</t>
  </si>
  <si>
    <t>Affidamento in prova</t>
  </si>
  <si>
    <r>
      <t>Di cui</t>
    </r>
    <r>
      <rPr>
        <sz val="7"/>
        <color indexed="10"/>
        <rFont val="Arial"/>
        <family val="2"/>
      </rPr>
      <t>:</t>
    </r>
    <r>
      <rPr>
        <sz val="7"/>
        <rFont val="Arial"/>
        <family val="2"/>
      </rPr>
      <t xml:space="preserve"> 
Tossico-alcool
dipendenti (%)</t>
    </r>
  </si>
  <si>
    <t>18 anni e oltre (a)</t>
  </si>
  <si>
    <t>CLASSI DI ETÀ ALLA PRIMA PRESA IN CARICO (b)</t>
  </si>
  <si>
    <t>CLASSI DI ETÀ NELL'ANNO CONSIDERATO (c)</t>
  </si>
  <si>
    <t>(b) I dati sono riferiti all'età dei soggetti alla prima presa in carico (che può essere avvenuta in anni precedenti).</t>
  </si>
  <si>
    <t>(c) I dati sono riferiti all'età dei soggetti nell'anno considerato, calcolata al primo gennaio per quelli già in carico, e alla data della presa in carico per i nuovi soggetti.</t>
  </si>
  <si>
    <t>Detenuti presenti nelle strutture penitenziarie per adulti al 31 dicembre per cittadinanza, sesso, tipologia di reato commesso e posizione giuridica</t>
  </si>
  <si>
    <t>Detenuti presenti nelle strutture penitenziarie per adulti, stranieri, tossicodipendenti e lavoranti al 31 dicembre per sesso e regione di detenzione, capienza delle strutture per regione</t>
  </si>
  <si>
    <r>
      <t>Minorenni e giovani adulti</t>
    </r>
    <r>
      <rPr>
        <sz val="9"/>
        <rFont val="Arial"/>
        <family val="2"/>
      </rPr>
      <t xml:space="preserve"> (a)</t>
    </r>
    <r>
      <rPr>
        <b/>
        <sz val="9"/>
        <rFont val="Arial"/>
        <family val="2"/>
      </rPr>
      <t xml:space="preserve"> presenti al 31 dicembre nei servizi residenziali della giustizia minorile per cittadinanza, sesso, tipologia di servizio e classe di età</t>
    </r>
  </si>
  <si>
    <t>(a) La somma dei delitti distinti per regione e per ripartizione può non coincidere con il totale Italia, a causa della mancata precisazione, per alcuni delitti, del luogo ove sono stati commessi; analoga considerazione è valida per le province autonome del Trentino-Alto Adige/Südtirol e il totale regionale.</t>
  </si>
  <si>
    <t xml:space="preserve">Piemonte </t>
  </si>
  <si>
    <t>VALORI ASSOLUTI</t>
  </si>
  <si>
    <t>Normativa sugli 
stupefacenti</t>
  </si>
  <si>
    <t>Ricet-
tazione</t>
  </si>
  <si>
    <t>Truffe e 
frodi 
informa-
tiche</t>
  </si>
  <si>
    <t>Estor-
sioni</t>
  </si>
  <si>
    <t>Rapine</t>
  </si>
  <si>
    <t>Furti</t>
  </si>
  <si>
    <t>Sfruttamento
e favoreggia-
mento della
prostituzione</t>
  </si>
  <si>
    <t>Violenze 
sessuali</t>
  </si>
  <si>
    <t>Lesioni 
dolose</t>
  </si>
  <si>
    <t>Omicidi
volontari
tentati</t>
  </si>
  <si>
    <t>Tipo di delitto</t>
  </si>
  <si>
    <r>
      <t xml:space="preserve">Delitti denunciati dalle forze di polizia all'autorità giudiziaria per tipo e regione del commesso delitto </t>
    </r>
    <r>
      <rPr>
        <sz val="9"/>
        <rFont val="Arial"/>
        <family val="2"/>
      </rPr>
      <t>(a)</t>
    </r>
  </si>
  <si>
    <t>Tavola 6.11</t>
  </si>
  <si>
    <t>(b) Il numero dei delitti è superiore al numero degli ingressi in quanto un minore può essere entrato nella struttura per aver commesso più delitti.</t>
  </si>
  <si>
    <t>Omicidi 
volontari 
consumati</t>
  </si>
  <si>
    <r>
      <t xml:space="preserve">Condannati adulti </t>
    </r>
    <r>
      <rPr>
        <sz val="9"/>
        <rFont val="Arial"/>
        <family val="2"/>
      </rPr>
      <t>(a)</t>
    </r>
    <r>
      <rPr>
        <b/>
        <sz val="9"/>
        <rFont val="Arial"/>
        <family val="2"/>
      </rPr>
      <t xml:space="preserve"> sottoposti a misure alternative alla detenzione al 31 dicembre per alcune caratteristiche e regione di esecuzione della misura</t>
    </r>
  </si>
  <si>
    <t>(a) I dati si riferiscono ai condannati per reati commessi dopo il compimento dei diciotto anni di età.</t>
  </si>
  <si>
    <r>
      <t xml:space="preserve">Minorenni e giovani adulti </t>
    </r>
    <r>
      <rPr>
        <sz val="9"/>
        <rFont val="Arial"/>
        <family val="2"/>
      </rPr>
      <t>(a)</t>
    </r>
    <r>
      <rPr>
        <b/>
        <sz val="9"/>
        <rFont val="Arial"/>
        <family val="2"/>
      </rPr>
      <t xml:space="preserve"> in carico,  nel corso dell'anno, agli uffici di servizio sociale per i minorenni per cittadinanza, sesso, classe di età e periodo di presa in carico</t>
    </r>
  </si>
  <si>
    <t>Ingressi, nel corso dell'anno, nei servizi residenziali della giustizia minorile per cittadinanza, sesso, tipologia di servizio e motivo</t>
  </si>
  <si>
    <r>
      <t xml:space="preserve">Delitti a carico dei minorenni e giovani adulti </t>
    </r>
    <r>
      <rPr>
        <sz val="9"/>
        <rFont val="Arial"/>
        <family val="2"/>
      </rPr>
      <t>(a)</t>
    </r>
    <r>
      <rPr>
        <b/>
        <sz val="9"/>
        <rFont val="Arial"/>
        <family val="2"/>
      </rPr>
      <t xml:space="preserve"> entrati, nel corso dell'anno, nei servizi residenziali della giustizia minorile per cittadinanza e sesso degli autori, tipologia di servizio e di delitto</t>
    </r>
    <r>
      <rPr>
        <sz val="9"/>
        <rFont val="Arial"/>
        <family val="2"/>
      </rPr>
      <t xml:space="preserve"> (b) </t>
    </r>
  </si>
  <si>
    <t>2019</t>
  </si>
  <si>
    <t>Già precedentemente in carico</t>
  </si>
  <si>
    <t>Arresto, fermo o accompagnamento</t>
  </si>
  <si>
    <t>Applicazione misure penali di comunità/alternative alla detenzione</t>
  </si>
  <si>
    <t>2020</t>
  </si>
  <si>
    <t>2021</t>
  </si>
  <si>
    <t>VALORI PER 100.000 ABITANTI</t>
  </si>
  <si>
    <t>(a) I soggetti che hanno commesso il reato da minorenni rimangono in carico ai Servizi minorili anche dopo il compimento della maggiore età, fino al compimento del venticinquesimo anno di età, sempre che non ricorrano particolari ragioni di sicurezza valutate dal giudice competente, tenuto conto anche delle finalità educative (art.24 D.Lgs.28 luglio 1989 n. 272, come modificato dall’art.5, comma 1, D.L. 26 giugno 2014, n. 92, convertito, con modificazioni, dalla L. 11 agosto 2014, n 117 e, successivamente, dall'art. 9, comma 1, D.Lgs. 2 ottobre 2018, n. 121).</t>
  </si>
  <si>
    <t>Fonte: Ministero della giustizia – Dipartimento per la giustizia minorile e di comunità; Istat - Detenuti adulti e minori nel sistema penitenziario (E)</t>
  </si>
  <si>
    <t>Fonte: Ministero dell’interno - Numero dei delitti denunciati all'Autorità giudiziaria dalle Forze di polizia (R); Istat - Delitti denunciati dalle forze di polizia all'autorità giudiziaria (E)</t>
  </si>
  <si>
    <t>Indice di
affolla-
mento 
(c)</t>
  </si>
  <si>
    <t>Anno 2022</t>
  </si>
  <si>
    <t>2022</t>
  </si>
  <si>
    <t>2022 - PER REGIONE</t>
  </si>
  <si>
    <t>Fonte: Ministero della giustizia – Dipartimento dell’amministrazione penitenziaria; Istat - Detenuti adulti e minori nel sistema penitenziario (E)</t>
  </si>
  <si>
    <t>Capitolo 6 - Giustizia, criminalità e sicurezza</t>
  </si>
  <si>
    <t xml:space="preserve">Tavola 6.1 </t>
  </si>
  <si>
    <t>Movimento dei procedimenti civili per grado di giudizio e ufficio giudiziario</t>
  </si>
  <si>
    <t>Tavola 6.2</t>
  </si>
  <si>
    <t>Procedimenti civili sopravvenuti per grado di giudizio, ufficio giudiziario e distretto di corte di appello</t>
  </si>
  <si>
    <t>Tavola 6.3</t>
  </si>
  <si>
    <t>Movimento dei procedimenti civili presso il Giudice di pace per materia</t>
  </si>
  <si>
    <t>Tavola 6.4</t>
  </si>
  <si>
    <t>Movimento dei procedimenti civili presso i Tribunali ordinari per materia</t>
  </si>
  <si>
    <t>Tavola 6.5</t>
  </si>
  <si>
    <t>Movimento dei procedimenti civili presso le Corti d'appello per materia</t>
  </si>
  <si>
    <t>Tavola 6.6</t>
  </si>
  <si>
    <t>Protesti per titolo protestato e regione della Camera di Commercio che leva il protesto</t>
  </si>
  <si>
    <t>Tavola 6.7</t>
  </si>
  <si>
    <t>Movimento dei ricorsi per grado di giudizio e organo di giustizia amministrativa e contabile</t>
  </si>
  <si>
    <t>Tavola 6.8</t>
  </si>
  <si>
    <t xml:space="preserve">Ricorsi sopravvenuti presso i Tribunali amministrativi regionali per materia e regione </t>
  </si>
  <si>
    <t>Tavola 6.9</t>
  </si>
  <si>
    <t xml:space="preserve">Convenzioni notarili per macrocategorie </t>
  </si>
  <si>
    <t>Tavola 6.10</t>
  </si>
  <si>
    <t>Movimento dei procedimenti penali per grado di giudizio e ufficio giudiziario</t>
  </si>
  <si>
    <t>Delitti denunciati dalle forze di polizia all'autorità giudiziaria per tipo e regione del commesso delitto</t>
  </si>
  <si>
    <t>Tavola 6.13</t>
  </si>
  <si>
    <t>Tavola 6.14</t>
  </si>
  <si>
    <t>Tavola 6.15</t>
  </si>
  <si>
    <t>Tavola 6.16</t>
  </si>
  <si>
    <t>Tavola 6.17</t>
  </si>
  <si>
    <t>Condannati sottoposti a misure alternative alla detenzione al 31 dicembre per alcune caratteristiche e regione di esecuzione della misura</t>
  </si>
  <si>
    <t>Tavola 6.18</t>
  </si>
  <si>
    <t>Tavola 6.19</t>
  </si>
  <si>
    <t>Tavola 6.20</t>
  </si>
  <si>
    <t>Minorenni e giovani adulti in carico,  nel corso dell'anno, agli uffici di servizio sociale per i minorenni per cittadinanza, sesso, classe di età e periodo di presa in carico</t>
  </si>
  <si>
    <t>Minorenni e giovani adulti presenti al 31 dicembre nei servizi residenziali della giustizia minorile per cittadinanza, sesso, tipologia di servizio e classe di età</t>
  </si>
  <si>
    <t xml:space="preserve">Delitti a carico dei minorenni e giovani adulti entrati, nel corso dell'anno, nei servizi residenziali della giustizia minorile per cittadinanza e sesso degli autori, tipologia di servizio e di delitto </t>
  </si>
  <si>
    <t xml:space="preserve">Centri antiviolenza, donne che hanno contattato il centro, donne prese in carico che hanno iniziato un percorso di uscita dalla violenza, attività di formazione e informazione rivolta a soggetti esterni </t>
  </si>
  <si>
    <t>Case rifugio, posti letto effettivamente utilizzati, donne ospitate e numero medio di notti per regione</t>
  </si>
  <si>
    <r>
      <t xml:space="preserve">Centri antiviolenza, donne che hanno contattato il centro, donne prese in carico che hanno iniziato un percorso di uscita dalla violenza, attività di formazione e informazione rivolta a soggetti esterni   </t>
    </r>
    <r>
      <rPr>
        <sz val="9"/>
        <color theme="1"/>
        <rFont val="Ariala"/>
      </rPr>
      <t>(a)</t>
    </r>
  </si>
  <si>
    <t>Centri antiviolenza</t>
  </si>
  <si>
    <t xml:space="preserve">Donne </t>
  </si>
  <si>
    <t>Attività di sensibilizzazione condotta dai Centri 
antiviolenza sul territorio</t>
  </si>
  <si>
    <t>Per 10.000 donne (a)</t>
  </si>
  <si>
    <t>Donne che hanno contattato il centro</t>
  </si>
  <si>
    <t>Donne in carico</t>
  </si>
  <si>
    <t>Presso le scuole</t>
  </si>
  <si>
    <t>Eventi Culturali/  Prevenzione</t>
  </si>
  <si>
    <t>donne prese in carico nell'anno</t>
  </si>
  <si>
    <t>donne con con figli</t>
  </si>
  <si>
    <t xml:space="preserve">Fonte: Istat, Indagine sui Centri antiviolenza (R) </t>
  </si>
  <si>
    <t>(a) I valori per 10.000 donne si riferiscono alla popolazione media femminile.</t>
  </si>
  <si>
    <t>Case rifugio, posti letto effettivamente utilizzati (a), donne ospitate e numero medio di notti per regione</t>
  </si>
  <si>
    <t>Case rifugio</t>
  </si>
  <si>
    <t>Numero medio di posti letto effettivamente utilizzati in Casa rifugio</t>
  </si>
  <si>
    <t>Donne ospitate</t>
  </si>
  <si>
    <t>Numero di pernottamenti medi per donna</t>
  </si>
  <si>
    <t>Per 10.000 donne (b)</t>
  </si>
  <si>
    <t>Totale (c)</t>
  </si>
  <si>
    <t>Accolte durante l'anno</t>
  </si>
  <si>
    <t xml:space="preserve">Fonte: Istat, Indagine sulle Case rifugio (R) </t>
  </si>
  <si>
    <t>(a) I posti letto effettivamente utilizzati sono posti letto effettivamente attivati, che differiscono dal numero di posti letto autorizzati in base alla normativa regionale, perché comprendono anche quelli in emergenza e quelli predisposti per l’accoglienza di minori.</t>
  </si>
  <si>
    <t>(b) I valori per 10.000 donne si riferiscono alla popolazione media femminile.</t>
  </si>
  <si>
    <t>(c) Il totale delle donne ospitate è dato dalla somma delle donne presenti nella Casa rifugio all'inizio dell'anno e le donne accolte durante l'anno.</t>
  </si>
  <si>
    <t>Valori 
assoluti</t>
  </si>
  <si>
    <t>Valore
(in migliaia
di euro)</t>
  </si>
  <si>
    <t>Valori
assoluti</t>
  </si>
  <si>
    <t>-</t>
  </si>
  <si>
    <t xml:space="preserve">Sardegna </t>
  </si>
  <si>
    <t xml:space="preserve">Fonte: Istat, Protesti (R) </t>
  </si>
  <si>
    <t>TIPI DI CONVENZIONI</t>
  </si>
  <si>
    <t>Atti traslativi a titolo oneroso</t>
  </si>
  <si>
    <t>Atti costitutivi a titolo oneroso</t>
  </si>
  <si>
    <t>Atti di alienazione a titolo gratuito</t>
  </si>
  <si>
    <t>Atti costitutivi a titolo gratuito</t>
  </si>
  <si>
    <t>Atti permutativi</t>
  </si>
  <si>
    <t>Atti dichiarativi</t>
  </si>
  <si>
    <t>Atti di garanzia</t>
  </si>
  <si>
    <t>Atti di natura obbligatoria</t>
  </si>
  <si>
    <t>Rapporti di natura associativa</t>
  </si>
  <si>
    <t>Rapporti di famiglia</t>
  </si>
  <si>
    <t>Atti amministrativo-giudiziari</t>
  </si>
  <si>
    <t>Successioni</t>
  </si>
  <si>
    <t>Urbanistico-edilizia</t>
  </si>
  <si>
    <t>Fonte: Istat, Atti e convenzioni stipulati presso i notai (E)</t>
  </si>
  <si>
    <t>Tavola 6.1</t>
  </si>
  <si>
    <t>ANNI</t>
  </si>
  <si>
    <t>Primo grado</t>
  </si>
  <si>
    <t>Grado di appello</t>
  </si>
  <si>
    <t>Corte di cassazione</t>
  </si>
  <si>
    <t>SOPRAVVENUTI</t>
  </si>
  <si>
    <t>ESAURITI</t>
  </si>
  <si>
    <t>PENDENTI A FINE ANNO</t>
  </si>
  <si>
    <t>COMPOSIZIONI PERCENTALI</t>
  </si>
  <si>
    <t>Fonte: Ministero della giustizia - Movimento dei procedimenti civili per grado di giudizio e ufficio giudiziario; Istat - Movimento dei procedimenti civili ed attività varie presso gli uffici giudiziari (E)</t>
  </si>
  <si>
    <t xml:space="preserve">ANNI
DISTRETTI </t>
  </si>
  <si>
    <t>Torino</t>
  </si>
  <si>
    <t>Milano</t>
  </si>
  <si>
    <t>Brescia</t>
  </si>
  <si>
    <t>Venezia</t>
  </si>
  <si>
    <t>Trieste</t>
  </si>
  <si>
    <t>Genova</t>
  </si>
  <si>
    <t>Bologna</t>
  </si>
  <si>
    <t>Firenze</t>
  </si>
  <si>
    <t>Perugia</t>
  </si>
  <si>
    <t>Ancona</t>
  </si>
  <si>
    <t>Roma</t>
  </si>
  <si>
    <t>L'Aquila</t>
  </si>
  <si>
    <t>Campobasso</t>
  </si>
  <si>
    <t>Napoli</t>
  </si>
  <si>
    <t>Salerno</t>
  </si>
  <si>
    <t>Bari</t>
  </si>
  <si>
    <t>Lecce</t>
  </si>
  <si>
    <t>Potenza</t>
  </si>
  <si>
    <t>Catanzaro</t>
  </si>
  <si>
    <t>Reggio di Calabria</t>
  </si>
  <si>
    <t>Palermo</t>
  </si>
  <si>
    <t>Messina</t>
  </si>
  <si>
    <t>Caltanissetta</t>
  </si>
  <si>
    <t>Catania</t>
  </si>
  <si>
    <t>Cagliari</t>
  </si>
  <si>
    <t>Italia</t>
  </si>
  <si>
    <t>MATERIE</t>
  </si>
  <si>
    <t>Sopravvenuti</t>
  </si>
  <si>
    <t>Esauriti</t>
  </si>
  <si>
    <t>Pendenti a fine anno</t>
  </si>
  <si>
    <t>Composi-
zioni %</t>
  </si>
  <si>
    <t>PROCEDIMENTI CIVILI DI COGNIZIONE</t>
  </si>
  <si>
    <t>Risarcimento danni da circolazione (a)</t>
  </si>
  <si>
    <t>Misure e modalità d'uso dei servizi condominiali</t>
  </si>
  <si>
    <t>Immissioni in abitazione (b)</t>
  </si>
  <si>
    <t>Altri procedimenti di cognizione ordinaria</t>
  </si>
  <si>
    <t>PROCEDIMENTI SPECIALI DI COGNIZIONE</t>
  </si>
  <si>
    <t>Opposizioni a sanzioni amministrative</t>
  </si>
  <si>
    <t>Altri procedimenti speciali</t>
  </si>
  <si>
    <t>PROCEDIMENTI NON CONTENZIOSI</t>
  </si>
  <si>
    <t>Conciliazioni</t>
  </si>
  <si>
    <t xml:space="preserve">Ricorsi in materia di immigrazione </t>
  </si>
  <si>
    <t>(b) Cause relative ad abitazioni civili in materia di immissioni di fumo o di calore, esalazioni, rumori etc. che superino la nomale tollerabilità.</t>
  </si>
  <si>
    <t>Contenzioso commerciale</t>
  </si>
  <si>
    <t>SEPARAZIONI E DIVORZI</t>
  </si>
  <si>
    <t>LAVORO E PREVIDENZA</t>
  </si>
  <si>
    <t>Lavoro - pubblico impiego</t>
  </si>
  <si>
    <t>Lavoro - non pubblico impiego</t>
  </si>
  <si>
    <t>Previdenza e Assistenza</t>
  </si>
  <si>
    <t>….</t>
  </si>
  <si>
    <t>Liquidazione giudiziale</t>
  </si>
  <si>
    <t xml:space="preserve">Altre Procedure Concorsuali </t>
  </si>
  <si>
    <t>Istanze di fallimento</t>
  </si>
  <si>
    <t>Procedure fallimentari</t>
  </si>
  <si>
    <t>ESECUZIONI MOBILIARI E IMMOBILIARI</t>
  </si>
  <si>
    <t>Procedimenti esecuzioni immobiliari</t>
  </si>
  <si>
    <t>Procedimenti esecuzioni mobiliari</t>
  </si>
  <si>
    <t>DELLO STATO E DELLA CAPACITÀ GIURIDICA DELLE PERSONE</t>
  </si>
  <si>
    <t>Tutele</t>
  </si>
  <si>
    <t>Curatele</t>
  </si>
  <si>
    <t>Eredità giacenti</t>
  </si>
  <si>
    <t>Interdizioni e inabilitazioni (contenzioso)</t>
  </si>
  <si>
    <t>Amministrazioni di sostegno</t>
  </si>
  <si>
    <t xml:space="preserve">  Procedimenti relativi al tribunale delle acque pubbliche</t>
  </si>
  <si>
    <t>Totale (d)</t>
  </si>
  <si>
    <t>Cognizione ordinaria</t>
  </si>
  <si>
    <t xml:space="preserve"> Lavoro - pubblico impiego</t>
  </si>
  <si>
    <t>Procedimenti non contenziosi 
in materia minorile</t>
  </si>
  <si>
    <t>Altri procedimenti non contenziosi</t>
  </si>
  <si>
    <r>
      <t xml:space="preserve">Movimento dei ricorsi per grado di giudizio e organo di giustizia amministrativa e contabile </t>
    </r>
    <r>
      <rPr>
        <sz val="9"/>
        <rFont val="Arial"/>
        <family val="2"/>
      </rPr>
      <t>(a)</t>
    </r>
  </si>
  <si>
    <t>Tribunali 
amministrativi 
regionali</t>
  </si>
  <si>
    <t xml:space="preserve">Corte dei
conti (b)
</t>
  </si>
  <si>
    <t xml:space="preserve">Consiglio di Stato (c) 
</t>
  </si>
  <si>
    <t xml:space="preserve">Consiglio di giustizia
amministrativa per la 
Regione Siciliana (c) </t>
  </si>
  <si>
    <t>DEPOSITATI</t>
  </si>
  <si>
    <t>DEFINITI</t>
  </si>
  <si>
    <t>Fonte: Istat, Consiglio giustizia amministrativa - Regione Siciliana (R);  Movimento dei procedimenti sul contenzioso amministrativo ordinario presso i Tar (R);  Movimento dei procedimenti sul contenzioso amministrativo presso il Consiglio di Stato (R); Movimento dei procedimenti sul contenzioso amministrativo presso la Corte dei conti (E)</t>
  </si>
  <si>
    <t>(b) Compresi i giudizi di cui all'art.1 della legge 14 gennaio 1994, n. 19. I procedimenti pendenti sono stati oggetto di verifica in seguito al decentramento di alcune attribuzioni presso gli organi giurisdizionali regionali della Corte dei conti.</t>
  </si>
  <si>
    <t xml:space="preserve"> </t>
  </si>
  <si>
    <t>ANNI 
REGIONI
RIPARTIZIONI GEOGRAFICHE</t>
  </si>
  <si>
    <t>Edilizia
 e urba-
nistica</t>
  </si>
  <si>
    <t>Autorizza-
zioni e 
conces-
sioni</t>
  </si>
  <si>
    <t>Pubblico impiego</t>
  </si>
  <si>
    <t>Appalti pubblici, lavori e forniture</t>
  </si>
  <si>
    <t>Istruzione</t>
  </si>
  <si>
    <t>Sicurezza pubblica</t>
  </si>
  <si>
    <t>Ambiente</t>
  </si>
  <si>
    <t>Servizio sanitario nazionale</t>
  </si>
  <si>
    <t>Commercio, artigianato</t>
  </si>
  <si>
    <t>REGIONI (valori assoluti)</t>
  </si>
  <si>
    <t xml:space="preserve">Liguria  </t>
  </si>
  <si>
    <t xml:space="preserve">Trento  </t>
  </si>
  <si>
    <t xml:space="preserve">Emilia-Romagna </t>
  </si>
  <si>
    <t xml:space="preserve">Campania  </t>
  </si>
  <si>
    <t xml:space="preserve">Puglia  </t>
  </si>
  <si>
    <t xml:space="preserve">Sardegna  </t>
  </si>
  <si>
    <t xml:space="preserve">ITALIA  </t>
  </si>
  <si>
    <t>RIPARTIZIONI GEOGRAFICHE (composizioni percentuali)</t>
  </si>
  <si>
    <t xml:space="preserve">                         </t>
  </si>
  <si>
    <t>Fonte: Istat, Movimento dei procedimenti sul contenzioso amministrativo ordinario presso i Tar (R)</t>
  </si>
  <si>
    <t>(a) Per la voce  "Esecuzione del giudicato" il cambiamento della classificazione dei ricorsi per materia, applicato ai dati 2022, ha comportato un'interruzione della serie storica.</t>
  </si>
  <si>
    <t>(b) Ricorsi presentati da persone di cittadinanza straniera in tema di: permesso di soggiorno; istanza di emersione da rapporto di lavoro irregolare; risarcimento del danno.</t>
  </si>
  <si>
    <t>GRADI DI GIUDIZIO
UFFICI GIUDIZIARI</t>
  </si>
  <si>
    <t>Movimento (b)</t>
  </si>
  <si>
    <t>Sopravvenuti 
per 1.000 
abitanti (c)</t>
  </si>
  <si>
    <t>UFFICI GIUDIZIARI PER ADULTI</t>
  </si>
  <si>
    <t>PRIMO GRADO</t>
  </si>
  <si>
    <t>Gip e Gup: procedimenti contro noti</t>
  </si>
  <si>
    <t>Tribunali rito monocratico</t>
  </si>
  <si>
    <t>Uffici del Giudice di pace: dibattimento</t>
  </si>
  <si>
    <t>Uffici del Giudice di pace: Gip, procedimenti contro noti</t>
  </si>
  <si>
    <t>Tribunali rito collegiale</t>
  </si>
  <si>
    <t>Corti di assise</t>
  </si>
  <si>
    <t>GRADO DI APPELLO</t>
  </si>
  <si>
    <t>Corti di appello</t>
  </si>
  <si>
    <t>Corti di assise di appello</t>
  </si>
  <si>
    <t>UFFICI GIUDIZIARI PER MINORENNI</t>
  </si>
  <si>
    <t>Procure presso i tribunali per i minorenni</t>
  </si>
  <si>
    <t>Gip e Gup presso i tribunali per i minorenni</t>
  </si>
  <si>
    <t>Tribunali per i minorenni</t>
  </si>
  <si>
    <t>Sezioni per minorenni delle Corti di appello</t>
  </si>
  <si>
    <t>Fonte: Ministero della giustizia - Movimento dei procedimenti penali per grado di giudizio e ufficio giudiziario; Istat - Movimento dei procedimenti penali ed attività varie presso gli uffici giudiziari (E)</t>
  </si>
  <si>
    <t>Tavola 6.12</t>
  </si>
  <si>
    <t xml:space="preserve">Fonte: Ministero della giustizia - Movimento dei procedimenti civili presso i Tribunali ordinari per materia; Istat - Movimento dei procedimenti civili ed attività varie presso gli uffici giudiziari (E) 
</t>
  </si>
  <si>
    <t>Anno 2023</t>
  </si>
  <si>
    <t>ANNO 2023</t>
  </si>
  <si>
    <r>
      <t xml:space="preserve">Protesti per titolo protestato e regione della Camera di Commercio che leva il protesto </t>
    </r>
    <r>
      <rPr>
        <sz val="9"/>
        <rFont val="Arial"/>
        <family val="2"/>
      </rPr>
      <t>(a)</t>
    </r>
  </si>
  <si>
    <t xml:space="preserve">Cambiali ordinarie (b)  </t>
  </si>
  <si>
    <t xml:space="preserve">Assegni (c) </t>
  </si>
  <si>
    <t>Valore
(in migliaia
di euro) (e)</t>
  </si>
  <si>
    <t>(b) Tra le "cambiali ordinarie" sono compresi i pagherò o vaglia cambiari e le tratte accettate; non sono comprese le "tratte non accettate" e le "tratte a vista".</t>
  </si>
  <si>
    <t xml:space="preserve">(c) Gli "assegni" comprendono assegni postali e bancari. </t>
  </si>
  <si>
    <t>(e) Il valore del totale dei protesti  indicato nella colonna I può essere leggermente differente dal totale ottenuto come somma degli importi degli assegni e delle cambiali indicati in colonna C ed F, poiché i valori riportati in tabella, per esigenze editoriali, sono arrotondati e approssimati in migliaia.</t>
  </si>
  <si>
    <t>(d) A partire dal 2021 non sono più disponibili i dati sulle tratte non accettate e le tratte a vista. Tali dati non sono compresi nemmeno nei totali riguardanti gli anni 2018-2020 per consentire un confronto dei valori riguardanti i totali dei protesti per l'intera serie storica riportata.</t>
  </si>
  <si>
    <t>Anni 2019-2023</t>
  </si>
  <si>
    <t>(a) I dati del 2022 divergono da quelli pubblicati nella edizione precedente a causa di un aggiornento successivo.</t>
  </si>
  <si>
    <t>Anno 2022, valori assoluti, per 10.000 donne, valori percentuali sul totale dei Centri antiviolenza</t>
  </si>
  <si>
    <t>Anno 2022, valori assoluti, per 10.000 donne, numeri medi</t>
  </si>
  <si>
    <t>2023 - PER REGIONE</t>
  </si>
  <si>
    <t>2023 - PER REGIONE DI ESECUZIONE DELLA MISURA</t>
  </si>
  <si>
    <t>2023</t>
  </si>
  <si>
    <t>2023 - PER CLASSE DI ETÀ</t>
  </si>
  <si>
    <t>2023- PER CLASSE DI ETÀ</t>
  </si>
  <si>
    <t>2023 - PER MOTIVO</t>
  </si>
  <si>
    <t>Uffici del giudice di pace (a)</t>
  </si>
  <si>
    <t>Tribunali           (b)</t>
  </si>
  <si>
    <t>Corti di 
appello (c)</t>
  </si>
  <si>
    <t>Tribunali        (b)</t>
  </si>
  <si>
    <t>PENDENTI</t>
  </si>
  <si>
    <t>(a)  A partire dal 2023 è stata modificata la modalità di rilevazione dei dati dai Giudici di Pace, attraverso l'acquisizione centralizzata nel nuovo "Datalake", pertanto potrebbero rilevarsi delle incongruenze con i dati pregressi.</t>
  </si>
  <si>
    <t>(b) Nella voce "Tribunali" sono compresi anche i dati relativi alle Sezioni distaccate di tribunale ed esclusi i Tribunali per i Minorenni.</t>
  </si>
  <si>
    <t>(c) I distretti di Corte d'appello di Cagliari, Lecce e Trento comprendono le relative sezioni distaccate di Sassari, Taranto e Bolzano. In alcuni casi la Corte d'appello è giudice di primo grado; tra le materie per cui è prevista questa competenza ci sono le controversie relative alla determinazione dell'indennità di espropriazione per pubblica utilità, le validazioni di sentenze straniere (delibazioni), le impugnazioni di provvedimenti amministrativi concernenti la libertà del mercato e la concorrenza e le impugnazioni per nullità di lodi arbitrali.</t>
  </si>
  <si>
    <t>Uffici del giudice
 di pace (a)</t>
  </si>
  <si>
    <t>Tribunali 
(b)</t>
  </si>
  <si>
    <t>2023 - PER DISTRETTO DI CORTE DI APPELLO (c)</t>
  </si>
  <si>
    <t>(b) Nella voce "Tribunali" sono compresi anche i dati relativi alle sezioni distaccate di tribunale.</t>
  </si>
  <si>
    <t>Variazioni % 2023/2022</t>
  </si>
  <si>
    <t>Cause relative a beni mobili fino a euro 10.000 (a)</t>
  </si>
  <si>
    <t>Opposizione a decreti ingiuntivi (c)</t>
  </si>
  <si>
    <t xml:space="preserve">Procedimenti monitori (d) </t>
  </si>
  <si>
    <t>Accertamenti tecnici preventivi (e)</t>
  </si>
  <si>
    <t>Totale contenzioso (f)</t>
  </si>
  <si>
    <t xml:space="preserve">Totale non contenzioso (g) </t>
  </si>
  <si>
    <t>TOTALE GENERALE</t>
  </si>
  <si>
    <t>(d) Il procedimento monitorio è la fase iniziale del procedimento ingiuntivo per il recupero di un credito, disciplinato dagli artt. 633 e seguenti del codice di procedura civile.</t>
  </si>
  <si>
    <t>(e) Accertamenti tecnici preventivi previsti dall’art. 696 del codice di procedura civile.</t>
  </si>
  <si>
    <t>(f) Conteggio effettuato per somma delle materie classificabili come "contenzioso". Nello specifico: l'insieme dei procedimenti civili di cognizione e le opposizioni alle sanzioni amministrative.</t>
  </si>
  <si>
    <t>(g) Conteggio effettuato per somma delle materie classificabili come "non contenzioso". Nello specifico: i procedimenti speciali di cognizione con l'eccezione delle opposizioni alle sanzioni amministrative, le conciliazioni, i ricorsi in materia di immigrazione.</t>
  </si>
  <si>
    <t>Anno 2023 (a)</t>
  </si>
  <si>
    <r>
      <t xml:space="preserve">Totale </t>
    </r>
    <r>
      <rPr>
        <sz val="7"/>
        <color indexed="8"/>
        <rFont val="Arial"/>
        <family val="2"/>
      </rPr>
      <t>(b)</t>
    </r>
  </si>
  <si>
    <t>Separazione consensuale e divorzio congiunto</t>
  </si>
  <si>
    <t>Separazione giudiziale e divorzio</t>
  </si>
  <si>
    <r>
      <t xml:space="preserve">Totale </t>
    </r>
    <r>
      <rPr>
        <sz val="7"/>
        <color indexed="8"/>
        <rFont val="Arial"/>
        <family val="2"/>
      </rPr>
      <t>(c)</t>
    </r>
  </si>
  <si>
    <t>Lavoro e Prev. Procedimenti Speciali (d)</t>
  </si>
  <si>
    <t xml:space="preserve"> PROCEDURE CONCORSUALI (Fase Dichiarativa) (e) </t>
  </si>
  <si>
    <t>Procedure di CCS (f)</t>
  </si>
  <si>
    <t xml:space="preserve">PROCEDURE CONCORSUALI (Fase Esecutiva) (e) </t>
  </si>
  <si>
    <t xml:space="preserve">FALLIMENTARE E PROCEDURE CONCORSUALI (PRE - RIFORMA) (e) </t>
  </si>
  <si>
    <r>
      <t xml:space="preserve">Totale </t>
    </r>
    <r>
      <rPr>
        <sz val="7"/>
        <color indexed="8"/>
        <rFont val="Arial"/>
        <family val="2"/>
      </rPr>
      <t>(g)</t>
    </r>
  </si>
  <si>
    <t>ALTRI PROCEDIMENTI SPECIALI (h)</t>
  </si>
  <si>
    <t>Decreti ingiuntivi e altri procedimenti speciali</t>
  </si>
  <si>
    <t>Atti Amministrativi (i)</t>
  </si>
  <si>
    <t>Altri procedimenti Giudice Tutelare (l)</t>
  </si>
  <si>
    <t>Altri procedimenti non contenziosi "Volontaria Giurisdizione" (i)</t>
  </si>
  <si>
    <t>Di cui: totale contenzioso (m)</t>
  </si>
  <si>
    <t>Di cui: totale non contenzioso (n)</t>
  </si>
  <si>
    <t>(c) Con l'introduzione della Riforma Cartabia si è reso necessario gestire con nuovi codici oggetto le recenti variazioni nelle procedure relative a separazioni e divorzi: "Separazione consensuale e divorzio congiunto" e "Separazione giudiziale e divorzio" i precedenti codici sono stati considerati insieme ai nuovi introdotti con la riforma. Nei procedimenti sono comprese le omologhe degli accordi di mediazione civile.</t>
  </si>
  <si>
    <t>(d) I procedimenti speciali in materia di lavoro e di previdenza includono "opposizioni ordinarie, ingiunzioni, controversie sul lavoro e previdenza" e comprendono anche gli accertamenti tecnici preventivi che rappresentano però un'attività non propriamente giurisdizionale che è pertanto esclusa dai flussi pubblicati dal Ministero della Giustizia.</t>
  </si>
  <si>
    <t>(g) Le esecuzioni mobiliari e immobiliari sono escluse dalla classificazione e dal conteggio dei procedimenti come "contenziosi" e "non contenziosi".</t>
  </si>
  <si>
    <t>(h) In "Altri procedimenti speciali" sono compresi i procedimenti di ingiunzione, i procedimenti speciali sommari (cautelari e possessori, famiglia) e le convalide di sfratto; sono esclusi i procedimenti speciali in materia di lavoro.</t>
  </si>
  <si>
    <t>(l) Le modifiche normative introdotte dalla Riforma Cartabia e i conseguenti adeguamenti informatici operati sui registri in uso presso gli uffici giudiziari, con lo spostamento di procedimenti nella materia cognizione ordinaria, rendono non significativi i confronti con gli anni precedenti.</t>
  </si>
  <si>
    <t>(m) Conteggio effettuato per somma delle materie classificabili come "contenzioso". Nello specifico: il totale dei procedimenti civili di cognizione; le separazioni personali giudiziali dei coniugi; i procedimenti per lavoro e previdenza; le istanze di fallimento e le liquidazioni giudiziali della "fase dichiarativa" e il contenzioso in materia di interdizioni e inabilitazioni.</t>
  </si>
  <si>
    <t>PROCEDIMENTI DI EQUA RIPARAZIONE</t>
  </si>
  <si>
    <t>Equa riparazione (b)</t>
  </si>
  <si>
    <t>PROCEDIMENTI CONTENZIOSI (c)</t>
  </si>
  <si>
    <t xml:space="preserve">  Impugnazioni di lodi arbitrali nazionali ai sensi dell'art 828 c.p.c.</t>
  </si>
  <si>
    <t>Contenzioso commerciale (d)</t>
  </si>
  <si>
    <t>SEPARAZIONI E DIVORZI (e)</t>
  </si>
  <si>
    <t>Separazione giudiziale e divorzio contenzioso</t>
  </si>
  <si>
    <t xml:space="preserve"> Lavoro - non pubblico impiego e procedimenti speciali</t>
  </si>
  <si>
    <t xml:space="preserve"> Previdenza e Assistenza</t>
  </si>
  <si>
    <t>Totale non contenzioso (g)</t>
  </si>
  <si>
    <t>Fonte: Ministero della giustizia - Movimento dei procedimenti civili presso le Corti d'appello per materia; Istat - Movimento dei procedimenti civili presso le Corti d'appello per materia (E)</t>
  </si>
  <si>
    <t xml:space="preserve">(b) In coerenza con la classificazione della Commissione europea per l'efficienza della giustizia (CepeJ), la voce "Equa riparazione" è compresa nel "totale contenzioso". La voce contiene i procedimenti di equa riparazione per violazione del termine ragionevole del processo (legge 89/2001) e delle Opposizioni ex art. 5ter della legge 89/2001. </t>
  </si>
  <si>
    <t>(c) I dati relativi alla voce "procedimenti contenziosi" riguardano le delibazioni ai sensi dell'art.8 legge 25 marzo 1985, n. 121 (Modificazioni del concordato); le delibazioni ai sensi dell'art. 67 legge 31 maggio 1995, n. 218 (Materia matrimoniale); l'esecutorietà di lodi arbitrali stranieri ai sensi dell'art. 839 c.p.c.; le impugnazioni di lodi arbitrali nazionali ai sensi dell'art. 828 c.p.c.; i procedimenti relativi al tribunale delle acque pubbliche; le controversie elettorali - elettorato attivo; altri procedimenti contenziosi.</t>
  </si>
  <si>
    <t>(e) Con la Riforma Cartabia, entrata in vigore dal 28 febbraio 2023, sono stati introdotti nuovi codici oggetto per 'Separazione consensuale e divorzio congiunto' e per 'Separazione giudiziale e divorzio';  entrambe le voci sono state accorpate con le vecchie codifiche corrispondenti utilizzate ancora nel corso del 2023 da parte degli uffici giudiziari.</t>
  </si>
  <si>
    <t>(f) Conteggio effettuato per somma delle materie classificabili come "contenzioso". Nello specifico: l'equa riparazione (vedi nota b), i procedimenti  contenziosi;  le separazioni e i divorzi giudiziali; il lavoro e previdenza.</t>
  </si>
  <si>
    <t>(a)  La classificazione delle materie in base al grado di giudizio, in seguito alle modifiche legislative e alle contemporanee modifiche necessarie a livello informatico per adeguare i registri, non sono attualmente disponibili.</t>
  </si>
  <si>
    <t>(d) Il confronto temporale relativo al contenzioso commerciale risulta ancora influenzato da nuovi codici oggetto introdotti nel 2020 e dal loro ulteriore aggiornamento, conseguenza delle successive modifiche al codice delle crisi d'impresa.</t>
  </si>
  <si>
    <t>(c) Il dato sui ricorsi definiti presso il Consiglio di Stato e presso il Consiglio di giustizia amministrativa per la Regione Siciliana (CGARS) non tiene conto delle definizioni con ordinanza cautelare. Esse, nel 2023, sono state pari a 2.317 presso il Consiglio di Stato e 186 presso il CGARS.</t>
  </si>
  <si>
    <t xml:space="preserve">Movimento dei procedimenti penali per grado di giudizio e ufficio giudiziario </t>
  </si>
  <si>
    <t>Procure della Repubblica: procedimenti contro noti</t>
  </si>
  <si>
    <t>(b) Il dato relativo ai procedimenti definiti è approssimato per difetto per motivi legati alle loro modalità di registrazione.</t>
  </si>
  <si>
    <t>(c) Popolazione al primo gennaio 2023</t>
  </si>
  <si>
    <t>(a) Dati provvisori. I valori si riferiscono ai fascicoli iscritti (sopravvenuti), definiti (esauriti), giacenti (pendenti) nei singoli uffici giudiziari tenendo conto che un fascicolo definito in un ufficio può dare luogo a una iscrizione in un altro ufficio all'interno del medesimo grado di giudizio.</t>
  </si>
  <si>
    <t>Sede</t>
  </si>
  <si>
    <t>Movimento processuale</t>
  </si>
  <si>
    <t>Verona</t>
  </si>
  <si>
    <t>PROCURE MILITARI</t>
  </si>
  <si>
    <t>UFFICI DEL GIP/GUP PRESSO I TRIBUNALI MILITARI</t>
  </si>
  <si>
    <t>TRIBUNALI MILITARI</t>
  </si>
  <si>
    <t>CORTE MILITARE DI APPELLO</t>
  </si>
  <si>
    <t>Reato militare</t>
  </si>
  <si>
    <t>Sede della Procura militare</t>
  </si>
  <si>
    <t>Contro la fedeltà e la difesa militare</t>
  </si>
  <si>
    <t xml:space="preserve">Diffamazione </t>
  </si>
  <si>
    <t xml:space="preserve">Ingiuria </t>
  </si>
  <si>
    <t xml:space="preserve">Lesione personale </t>
  </si>
  <si>
    <t xml:space="preserve">Minaccia </t>
  </si>
  <si>
    <t xml:space="preserve">Percosse </t>
  </si>
  <si>
    <t>Contro la disciplina e il servizio militare</t>
  </si>
  <si>
    <r>
      <t>Distruzione o deterioramento di cose mobili militari</t>
    </r>
    <r>
      <rPr>
        <sz val="7"/>
        <rFont val="Arial"/>
        <family val="2"/>
      </rPr>
      <t xml:space="preserve"> (a)</t>
    </r>
    <r>
      <rPr>
        <i/>
        <sz val="7"/>
        <rFont val="Arial"/>
        <family val="2"/>
      </rPr>
      <t xml:space="preserve">
</t>
    </r>
  </si>
  <si>
    <t xml:space="preserve">Abbandono di posto o violata consegna da parte di militare di guardia o servizio </t>
  </si>
  <si>
    <t xml:space="preserve">Insubordinazione con minaccia o ingiuria </t>
  </si>
  <si>
    <t xml:space="preserve">Minaccia o ingiuria a un inferiore
</t>
  </si>
  <si>
    <t xml:space="preserve">Diserzione
</t>
  </si>
  <si>
    <t xml:space="preserve">Disobbedienza
</t>
  </si>
  <si>
    <t xml:space="preserve">Simulazione d'infermità
</t>
  </si>
  <si>
    <t>Contro il patrimonio o contro l'amministrazione militare</t>
  </si>
  <si>
    <t xml:space="preserve">Furto Militare </t>
  </si>
  <si>
    <t xml:space="preserve">Truffa </t>
  </si>
  <si>
    <t xml:space="preserve">Peculato </t>
  </si>
  <si>
    <t>Reati di falso</t>
  </si>
  <si>
    <t>(a) Il codice penale militare considera la voce "distruzione o deterioramento di cose mobili militari" appartenente ai reati contro il servizio militare.</t>
  </si>
  <si>
    <t>Ufficiali</t>
  </si>
  <si>
    <t>Sottufficiali</t>
  </si>
  <si>
    <t xml:space="preserve">Graduati </t>
  </si>
  <si>
    <t>Esercito Italiano</t>
  </si>
  <si>
    <t>Aeronautica Miltare</t>
  </si>
  <si>
    <t>Marina Militare</t>
  </si>
  <si>
    <t>Arma dei Carabinieri</t>
  </si>
  <si>
    <t>Guardia di Finanza</t>
  </si>
  <si>
    <t>(a) Le frequenze assolute dei dati sono influenzate dalla consistenza numerica totale del personale appartenente a ciascuna Forza Armata, nonché dalla distribuzione geografica del personale sul territorio nazionale. Nel 2023 risultano essere in complesso indagate 66 donne militari.</t>
  </si>
  <si>
    <t>(a) La classificazione delle materie in base al grado di giudizio  non sono attualmente disponibili in seguito alle modifiche legislative e alle contemporanee modifiche necessarie a livello informatico per adeguare i registri.</t>
  </si>
  <si>
    <t>(g) Conteggio effettuato per somma delle materie classificabili come "non contenzioso". Nello specifico: i procedimenti non contenziosi, le separazioni consensuali e i divorzi congiunti.</t>
  </si>
  <si>
    <t>Piano Nazionale di Ripresa e Resilienza (PNRR) (c)</t>
  </si>
  <si>
    <t>(d) I dati riguardanti "Edilizia e urbanistica", "Stranieri", "Autorizzazioni e concessioni" e "Commercio, artigianato" non corrispondono a quelli pubblicati nella edizione del 2020, a seguito di un successivo aggiustamento pervenuto dal Consiglio di Stato che è stato possibile riportare a partire dall'edizione del 2021.</t>
  </si>
  <si>
    <t>Stranieri (b)</t>
  </si>
  <si>
    <t>2019 (d)</t>
  </si>
  <si>
    <t>2022 (a) (b)</t>
  </si>
  <si>
    <t>2023 (b)</t>
  </si>
  <si>
    <t>(b) Dati provvisori.</t>
  </si>
  <si>
    <t>Tavola 6.22</t>
  </si>
  <si>
    <t>Tavola 6.21</t>
  </si>
  <si>
    <t>Tavola 6.23</t>
  </si>
  <si>
    <t>FORZA ARMATA (a)</t>
  </si>
  <si>
    <t>Anni 2023</t>
  </si>
  <si>
    <t>Movimento processuale presso gli uffici giudiziari militari</t>
  </si>
  <si>
    <t>6.12 - Reati militari iscritti nelle Procure militari</t>
  </si>
  <si>
    <t>Reati militari iscritti nelle Procure militari</t>
  </si>
  <si>
    <t>Militari iscritti nel registro degli indagati delle Procure Militari per Forza armata di appartenenza</t>
  </si>
  <si>
    <t>(a) In seguito alle modifiche introdotte dalla Riforma Cartabia, D.Lvo 149/2022, il limite per la competenza del Giudice di pace passa da 5.000 a 10.000 euro per le liti relative a beni mobili e da 20.000 a 25.000 euro per le controversie in materia di risarcimento dei danni da circolazione di veicoli e natanti.</t>
  </si>
  <si>
    <t>(c) A partire dal 2023 è stata modificata la modalità di rilevazione dei dati dai Giudici di pace, attraverso l'acquisizione centralizzata nel nuovo "Datalake", pertanto potrebbero rilevarsi delle incongruenze con i dati pregressi. Inoltre, con il nuovo sistema non è ancora possibile disporre del dettaglio delle "opposizioni ai decreti ingiuntivi" che si distribuiscono nelle altre voci dei "procedimenti civili di cognizione".</t>
  </si>
  <si>
    <t>(b) A seguito dell'applicazione nel corso del 2023, delle modifiche normative previste nel d.lgs. 10 ottobre 2022, n. 150, attuativo della legge 134/2021 (cosiddetta riforma Cartabia), il rito sommario è stato soppresso. Per tale motivo i "Procedimenti civili di cognizione" sono stati organizzati in due voci principali: Contenzioso commerciale e Cognizione Ordinaria, comprensive sia del primo sia del secondo grado di giudizio.</t>
  </si>
  <si>
    <t>(e) Il 15 luglio 2022 è entrato in vigore, con il D.lgs 14/2019, modificato, da ultimo, dal D.lgs. 83/2022, il Codice della crisi di impresa e dell’insolvenza (CCII) che unifica in un solo codice la disciplina della crisi di ogni tipologia di debitore. Le variazioni rispetto ai valori riportati l'anno precedente non sono coerenti.</t>
  </si>
  <si>
    <t>(f) Procedure di CCS (Codice della crisi da sovraindebitamento) comprende la liquidazione controllata, la ristrutturazione per debiti del consumatore e il concordato minore.</t>
  </si>
  <si>
    <t>(i) Gli atti amministrativi comprendono  gli "accertamenti tecnici preventivi, la previdenza, il ricevimento e la verbalizzazione di dichiarazione giurata".</t>
  </si>
  <si>
    <t xml:space="preserve">(n) Conteggio effettuato per somma delle materie classificabili come "non contenzioso". Nello specifico: "Separazione consensuale" e "Divorzio congiunto"; "Le procedure fallimentari e altre procedure concorsuali (i Concordati preventivi e le Amministrazioni controllate); le procedure concorsuali della Fase dichiarativa ed esecutiva ad eccezione delle liquidazioni giudiziali della fase dichiarativa assimilabili alle istanze di fallimento; i procedimenti speciali contenuti nella macrovoce "altri procedimenti speciali"; la macrovoce "dello stato e della capacità giuridica delle persone" eccetto le controversie in materia di "Interdizioni e inabilitazioni". </t>
  </si>
  <si>
    <t>(a)I dati sono estrapolati mensilmente, a 90 giorni  di distanza dal mese di riferimento del dato. Negli anni 2020 e 2021, al fine di contenere le conseguenze negative sull'economia, come effetto della diffusione del virus COVID-19, per le levate che ricadevano nel periodo dal 09 marzo 2020 al 30 settembre 2021, sono intervenute diverse leggi che hanno agito, per lo più retroattivamente, andando a cancellare e sospendere i protesti  (art. 10, decreto legge n.9/2020 del 2 marzo, decreto legge n. 23/2020 dell'8 aprile (decreto Liquidità);  Legge n. 40/2020 del 5 giugno; decreto legge n.104/2020 del 14 agosto; legge di Bilancio n. 178/2020 del 30 dicembre; legge n. 106/2021 del 23 luglio).</t>
  </si>
  <si>
    <t>(a) Dati riassuntivi sul movimento dei ricorsi in primo grado e in grado di appello, rilevati dai vari uffici giurisdizionali amministrativi e contabili. I ricorsi in unico grado non sono più rilevati distintamente a seguito dell'introduzione dal 2009 del nuovo sistema informativo della giustizia amministrativa e sono registrati con gli altri ricorsi.
I Tar per il primo grado e il Consiglio di Stato e il Consiglio di giustizia amministrativa per la Regione Siciliana per l'appello, si stanno impegnando a ridurre il numero dei ricorsi pendenti, in ultimo anche al fine di ottemperare agli obiettivi del piano nazionale ripresa e resilienza (PNRR) che prevede entro il 30 giugno 2026 una riduzione del 70% dell'arretrato esistente al dicembre 2019.</t>
  </si>
  <si>
    <t>Esecu-
zione del
giudicato (a)</t>
  </si>
  <si>
    <t xml:space="preserve">(c) La voce "Piano nazionale di ripresa e resilienza (PNRR)" è stata aggiunta alla classificazione dei ricorsi nell'ottobre 2022. </t>
  </si>
  <si>
    <t>COMPOSIZIONI PERCENTUALI</t>
  </si>
  <si>
    <t>VARIAZIONI PERCENTUALI RISPETTO ALL'ANNO PRECEDENTE</t>
  </si>
  <si>
    <t>6.11 - Movimento processuale presso gli uffici giudiziari militari</t>
  </si>
  <si>
    <t>Pendenti a fine anno (a)</t>
  </si>
  <si>
    <t>(a) I procedimenti pendenti al dicembre 2023 perché sospesi, dagli uffici gip/gup, per messa alla prova dell'imputato, sono stati: 54 nella sede di Verona, 19 nella sede di Roma e  nessuno nella sede di Napoli.</t>
  </si>
  <si>
    <t>6.13 - Militari iscritti nel registro degli indagati delle Procure militari per Forza armata di appartenenza</t>
  </si>
  <si>
    <t>Fonte : Ministero della Difesa - Consiglio della magistratura militare; Istat - I dati della giustizia militare (E)</t>
  </si>
  <si>
    <t>Fonte: Ministero della giustizia - Movimento dei procedimenti civili presso il Giudice di pace per materia; Istat - Movimento dei procedimenti civili ed attività varie presso gli uffici giudiziari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</si>
</sst>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41" formatCode="_-* #,##0_-;\-* #,##0_-;_-* &quot;-&quot;_-;_-@_-"/>
    <numFmt numFmtId="43" formatCode="_-* #,##0.00_-;\-* #,##0.00_-;_-* &quot;-&quot;??_-;_-@_-"/>
    <numFmt numFmtId="164" formatCode="#,##0.0"/>
    <numFmt numFmtId="165" formatCode="0.0"/>
    <numFmt numFmtId="166" formatCode="_-* #,##0.0_-;\-* #,##0.0_-;_-* &quot;-&quot;?_-;_-@_-"/>
    <numFmt numFmtId="167" formatCode="_-* #,##0;\-* #,##0;_-* &quot;-&quot;;_-@"/>
    <numFmt numFmtId="168" formatCode="General_)"/>
    <numFmt numFmtId="169" formatCode="_-* #,##0.0;\-* #,##0.0;_-* &quot;-&quot;;_-@"/>
    <numFmt numFmtId="170" formatCode="#,##0.000"/>
    <numFmt numFmtId="171" formatCode="_-[$€-2]\ * #,##0.00_-;\-[$€-2]\ * #,##0.00_-;_-[$€-2]\ * &quot;-&quot;??_-"/>
    <numFmt numFmtId="172" formatCode="_-@"/>
    <numFmt numFmtId="173" formatCode="_-* #,##0_-_-_-;[Blue]_-* \-#,##0_-_-_-;_-* &quot;-&quot;_-_-_-;[Red]_-@_-_-_-"/>
    <numFmt numFmtId="174" formatCode="_-&quot;L.&quot;\ * #,##0_-;\-&quot;L.&quot;\ * #,##0_-;_-&quot;L.&quot;\ * &quot;-&quot;_-;_-@_-"/>
    <numFmt numFmtId="175" formatCode="#,##0_-"/>
    <numFmt numFmtId="176" formatCode="#,##0.0_-"/>
    <numFmt numFmtId="177" formatCode="0.0%"/>
    <numFmt numFmtId="178" formatCode="_-* #,##0.00;\-* #,##0.00;_-* &quot;-&quot;;_-@"/>
    <numFmt numFmtId="179" formatCode="0_ ;\-0\ "/>
    <numFmt numFmtId="180" formatCode="0.0_ ;\-0.0\ "/>
    <numFmt numFmtId="181" formatCode="#,###;\-#,###;0"/>
    <numFmt numFmtId="182" formatCode="_-* #,##0.0_-;\-* #,##0.0_-;_-* &quot;-&quot;_-;_-@_-"/>
    <numFmt numFmtId="183" formatCode="#,##0.0_ ;\-#,##0.0\ "/>
    <numFmt numFmtId="184" formatCode="0;\-0;\-"/>
    <numFmt numFmtId="185" formatCode="0.0;\-0.0;\-"/>
  </numFmts>
  <fonts count="86">
    <font>
      <sz val="11"/>
      <color theme="1"/>
      <name val="Calibri"/>
      <family val="2"/>
      <scheme val="minor"/>
    </font>
    <font>
      <b/>
      <sz val="9"/>
      <name val="Arial"/>
      <family val="2"/>
    </font>
    <font>
      <sz val="9"/>
      <name val="Arial"/>
      <family val="2"/>
    </font>
    <font>
      <b/>
      <sz val="7"/>
      <name val="Arial"/>
      <family val="2"/>
    </font>
    <font>
      <sz val="7"/>
      <name val="Arial"/>
      <family val="2"/>
    </font>
    <font>
      <sz val="10"/>
      <name val="Arial"/>
      <family val="2"/>
    </font>
    <font>
      <sz val="7"/>
      <color indexed="8"/>
      <name val="Arial"/>
      <family val="2"/>
    </font>
    <font>
      <b/>
      <sz val="7"/>
      <color indexed="8"/>
      <name val="Arial"/>
      <family val="2"/>
    </font>
    <font>
      <i/>
      <sz val="7"/>
      <name val="Arial"/>
      <family val="2"/>
    </font>
    <font>
      <sz val="10"/>
      <name val="Arial"/>
      <family val="2"/>
    </font>
    <font>
      <sz val="12"/>
      <name val="Helv"/>
    </font>
    <font>
      <i/>
      <sz val="7"/>
      <color indexed="8"/>
      <name val="Arial"/>
      <family val="2"/>
    </font>
    <font>
      <sz val="7"/>
      <color indexed="10"/>
      <name val="Arial"/>
      <family val="2"/>
    </font>
    <font>
      <b/>
      <sz val="7"/>
      <color indexed="10"/>
      <name val="Arial"/>
      <family val="2"/>
    </font>
    <font>
      <sz val="12"/>
      <name val="Arial"/>
      <family val="2"/>
    </font>
    <font>
      <sz val="8"/>
      <color indexed="8"/>
      <name val="Times New Roman"/>
      <family val="1"/>
    </font>
    <font>
      <sz val="11"/>
      <color indexed="8"/>
      <name val="Calibri"/>
      <family val="2"/>
    </font>
    <font>
      <i/>
      <sz val="8"/>
      <name val="Arial"/>
      <family val="2"/>
    </font>
    <font>
      <sz val="8"/>
      <name val="Times New Roman"/>
      <family val="1"/>
    </font>
    <font>
      <sz val="10"/>
      <name val="Arial"/>
      <family val="2"/>
    </font>
    <font>
      <sz val="8"/>
      <name val="Arial Narrow"/>
      <family val="2"/>
    </font>
    <font>
      <sz val="8"/>
      <name val="Tahoma"/>
      <family val="2"/>
    </font>
    <font>
      <b/>
      <sz val="8"/>
      <color indexed="16"/>
      <name val="Arial Narrow"/>
      <family val="2"/>
    </font>
    <font>
      <b/>
      <i/>
      <sz val="8"/>
      <name val="Tahoma"/>
      <family val="2"/>
    </font>
    <font>
      <sz val="10"/>
      <name val="Arial"/>
      <family val="2"/>
    </font>
    <font>
      <sz val="11"/>
      <color theme="1"/>
      <name val="Calibri"/>
      <family val="2"/>
      <scheme val="minor"/>
    </font>
    <font>
      <sz val="10"/>
      <color theme="1"/>
      <name val="Arial"/>
      <family val="2"/>
    </font>
    <font>
      <sz val="10"/>
      <color theme="0"/>
      <name val="Arial"/>
      <family val="2"/>
    </font>
    <font>
      <b/>
      <sz val="10"/>
      <color rgb="FFFA7D00"/>
      <name val="Arial"/>
      <family val="2"/>
    </font>
    <font>
      <sz val="10"/>
      <color rgb="FFFA7D00"/>
      <name val="Arial"/>
      <family val="2"/>
    </font>
    <font>
      <b/>
      <sz val="10"/>
      <color theme="0"/>
      <name val="Arial"/>
      <family val="2"/>
    </font>
    <font>
      <u/>
      <sz val="10"/>
      <color rgb="FF0000FF"/>
      <name val="Arial"/>
      <family val="2"/>
    </font>
    <font>
      <u/>
      <sz val="10"/>
      <color rgb="FF800080"/>
      <name val="Arial"/>
      <family val="2"/>
    </font>
    <font>
      <sz val="10"/>
      <color rgb="FF3F3F76"/>
      <name val="Arial"/>
      <family val="2"/>
    </font>
    <font>
      <sz val="10"/>
      <color rgb="FF9C6500"/>
      <name val="Arial"/>
      <family val="2"/>
    </font>
    <font>
      <sz val="8"/>
      <color theme="1"/>
      <name val="Times New Roman"/>
      <family val="2"/>
    </font>
    <font>
      <b/>
      <sz val="10"/>
      <color rgb="FF3F3F3F"/>
      <name val="Arial"/>
      <family val="2"/>
    </font>
    <font>
      <sz val="10"/>
      <color rgb="FFFF0000"/>
      <name val="Arial"/>
      <family val="2"/>
    </font>
    <font>
      <i/>
      <sz val="10"/>
      <color rgb="FF7F7F7F"/>
      <name val="Arial"/>
      <family val="2"/>
    </font>
    <font>
      <b/>
      <sz val="15"/>
      <color theme="3"/>
      <name val="Arial"/>
      <family val="2"/>
    </font>
    <font>
      <b/>
      <sz val="13"/>
      <color theme="3"/>
      <name val="Arial"/>
      <family val="2"/>
    </font>
    <font>
      <b/>
      <sz val="11"/>
      <color theme="3"/>
      <name val="Arial"/>
      <family val="2"/>
    </font>
    <font>
      <b/>
      <sz val="10"/>
      <color theme="1"/>
      <name val="Arial"/>
      <family val="2"/>
    </font>
    <font>
      <sz val="10"/>
      <color rgb="FF9C0006"/>
      <name val="Arial"/>
      <family val="2"/>
    </font>
    <font>
      <sz val="10"/>
      <color rgb="FF006100"/>
      <name val="Arial"/>
      <family val="2"/>
    </font>
    <font>
      <sz val="10"/>
      <color rgb="FF707070"/>
      <name val="Arial"/>
      <family val="2"/>
    </font>
    <font>
      <sz val="7"/>
      <color rgb="FFFF0000"/>
      <name val="Arial"/>
      <family val="2"/>
    </font>
    <font>
      <sz val="6"/>
      <name val="Arial"/>
      <family val="2"/>
    </font>
    <font>
      <sz val="11"/>
      <color theme="0"/>
      <name val="Arial Black"/>
      <family val="2"/>
    </font>
    <font>
      <u/>
      <sz val="11"/>
      <color theme="10"/>
      <name val="Calibri"/>
      <family val="2"/>
    </font>
    <font>
      <u/>
      <sz val="10"/>
      <color theme="10"/>
      <name val="Arial"/>
      <family val="2"/>
    </font>
    <font>
      <b/>
      <sz val="9"/>
      <color theme="1"/>
      <name val="Arial"/>
      <family val="2"/>
    </font>
    <font>
      <sz val="9"/>
      <color theme="1"/>
      <name val="Calibri"/>
      <family val="2"/>
      <scheme val="minor"/>
    </font>
    <font>
      <b/>
      <sz val="9"/>
      <color theme="1"/>
      <name val="Ariala"/>
    </font>
    <font>
      <sz val="9"/>
      <color theme="1"/>
      <name val="Ariala"/>
    </font>
    <font>
      <b/>
      <sz val="9"/>
      <color rgb="FF000000"/>
      <name val="Arial"/>
      <family val="2"/>
    </font>
    <font>
      <b/>
      <sz val="10"/>
      <color rgb="FF000000"/>
      <name val="Arial"/>
      <family val="2"/>
    </font>
    <font>
      <sz val="7"/>
      <color theme="1"/>
      <name val="Arial"/>
      <family val="2"/>
    </font>
    <font>
      <sz val="7"/>
      <color rgb="FF000000"/>
      <name val="Arial"/>
      <family val="2"/>
    </font>
    <font>
      <i/>
      <sz val="7"/>
      <color theme="1"/>
      <name val="Arial"/>
      <family val="2"/>
    </font>
    <font>
      <i/>
      <sz val="7"/>
      <color rgb="FF000000"/>
      <name val="Arial"/>
      <family val="2"/>
    </font>
    <font>
      <b/>
      <sz val="7"/>
      <color theme="1"/>
      <name val="Arial"/>
      <family val="2"/>
    </font>
    <font>
      <i/>
      <sz val="10"/>
      <color theme="1"/>
      <name val="Arial"/>
      <family val="2"/>
    </font>
    <font>
      <sz val="11"/>
      <name val="Calibri"/>
      <family val="2"/>
      <scheme val="minor"/>
    </font>
    <font>
      <sz val="11"/>
      <color rgb="FF707070"/>
      <name val="Calibri"/>
      <family val="2"/>
      <scheme val="minor"/>
    </font>
    <font>
      <b/>
      <sz val="7"/>
      <color rgb="FF000000"/>
      <name val="Arial"/>
      <family val="2"/>
    </font>
    <font>
      <b/>
      <sz val="11"/>
      <color theme="1"/>
      <name val="Calibri"/>
      <family val="2"/>
      <scheme val="minor"/>
    </font>
    <font>
      <b/>
      <sz val="10"/>
      <name val="Arial"/>
      <family val="2"/>
    </font>
    <font>
      <sz val="8"/>
      <color theme="1"/>
      <name val="Calibri"/>
      <family val="2"/>
      <scheme val="minor"/>
    </font>
    <font>
      <sz val="10"/>
      <color indexed="10"/>
      <name val="Arial"/>
      <family val="2"/>
    </font>
    <font>
      <b/>
      <sz val="8"/>
      <name val="Arial"/>
      <family val="2"/>
    </font>
    <font>
      <i/>
      <sz val="6"/>
      <name val="Arial"/>
      <family val="2"/>
    </font>
    <font>
      <b/>
      <sz val="6"/>
      <name val="Arial"/>
      <family val="2"/>
    </font>
    <font>
      <sz val="10"/>
      <color rgb="FFC00000"/>
      <name val="Arial"/>
      <family val="2"/>
    </font>
    <font>
      <sz val="9"/>
      <color rgb="FF000000"/>
      <name val="Calibri"/>
      <family val="2"/>
    </font>
    <font>
      <sz val="11"/>
      <color theme="1"/>
      <name val="Calibri"/>
      <family val="2"/>
    </font>
    <font>
      <sz val="11"/>
      <color rgb="FF707070"/>
      <name val="Calibri"/>
      <family val="2"/>
    </font>
    <font>
      <sz val="11"/>
      <name val="Calibri"/>
      <family val="2"/>
    </font>
    <font>
      <strike/>
      <sz val="11"/>
      <color theme="1"/>
      <name val="Calibri"/>
      <family val="2"/>
      <scheme val="minor"/>
    </font>
    <font>
      <sz val="7"/>
      <color theme="1"/>
      <name val="Calibri"/>
      <family val="2"/>
      <scheme val="minor"/>
    </font>
    <font>
      <b/>
      <sz val="7"/>
      <color theme="1"/>
      <name val="Calibri"/>
      <family val="2"/>
      <scheme val="minor"/>
    </font>
    <font>
      <b/>
      <sz val="9"/>
      <color theme="1"/>
      <name val="Calibri"/>
      <family val="2"/>
      <scheme val="minor"/>
    </font>
    <font>
      <sz val="7"/>
      <name val="Calibri"/>
      <family val="2"/>
      <scheme val="minor"/>
    </font>
    <font>
      <sz val="9"/>
      <color theme="1"/>
      <name val="Arial"/>
      <family val="2"/>
    </font>
    <font>
      <sz val="11"/>
      <color theme="1"/>
      <name val="Arial"/>
      <family val="2"/>
    </font>
    <font>
      <i/>
      <sz val="7"/>
      <color theme="1"/>
      <name val="Calibri"/>
      <family val="2"/>
      <scheme val="minor"/>
    </font>
  </fonts>
  <fills count="39">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rgb="FFA12742"/>
        <bgColor indexed="64"/>
      </patternFill>
    </fill>
    <fill>
      <patternFill patternType="solid">
        <fgColor theme="0"/>
        <bgColor indexed="64"/>
      </patternFill>
    </fill>
    <fill>
      <patternFill patternType="solid">
        <fgColor rgb="FF00B0F0"/>
        <bgColor indexed="64"/>
      </patternFill>
    </fill>
  </fills>
  <borders count="24">
    <border>
      <left/>
      <right/>
      <top/>
      <bottom/>
      <diagonal/>
    </border>
    <border>
      <left style="hair">
        <color auto="1"/>
      </left>
      <right style="hair">
        <color auto="1"/>
      </right>
      <top/>
      <bottom/>
      <diagonal/>
    </border>
    <border>
      <left/>
      <right/>
      <top/>
      <bottom style="hair">
        <color auto="1"/>
      </bottom>
      <diagonal/>
    </border>
    <border>
      <left/>
      <right/>
      <top/>
      <bottom style="hair">
        <color indexed="21"/>
      </bottom>
      <diagonal/>
    </border>
    <border>
      <left style="thin">
        <color auto="1"/>
      </left>
      <right style="thin">
        <color auto="1"/>
      </right>
      <top style="thin">
        <color auto="1"/>
      </top>
      <bottom style="thin">
        <color auto="1"/>
      </bottom>
      <diagonal/>
    </border>
    <border>
      <left style="thin">
        <color indexed="21"/>
      </left>
      <right style="thin">
        <color indexed="21"/>
      </right>
      <top style="thin">
        <color indexed="21"/>
      </top>
      <bottom style="thin">
        <color indexed="21"/>
      </bottom>
      <diagonal/>
    </border>
    <border>
      <left style="hair">
        <color auto="1"/>
      </left>
      <right style="hair">
        <color auto="1"/>
      </right>
      <top style="hair">
        <color auto="1"/>
      </top>
      <bottom style="hair">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indexed="64"/>
      </top>
      <bottom/>
      <diagonal/>
    </border>
    <border>
      <left/>
      <right/>
      <top style="thin">
        <color indexed="64"/>
      </top>
      <bottom style="thin">
        <color indexed="64"/>
      </bottom>
      <diagonal/>
    </border>
    <border>
      <left/>
      <right/>
      <top style="thin">
        <color rgb="FFC00000"/>
      </top>
      <bottom/>
      <diagonal/>
    </border>
    <border>
      <left/>
      <right/>
      <top style="thin">
        <color rgb="FFC00000"/>
      </top>
      <bottom style="thin">
        <color rgb="FFFF0000"/>
      </bottom>
      <diagonal/>
    </border>
    <border>
      <left/>
      <right/>
      <top style="thin">
        <color auto="1"/>
      </top>
      <bottom/>
      <diagonal/>
    </border>
    <border>
      <left/>
      <right/>
      <top style="thin">
        <color auto="1"/>
      </top>
      <bottom style="thin">
        <color auto="1"/>
      </bottom>
      <diagonal/>
    </border>
    <border>
      <left/>
      <right/>
      <top/>
      <bottom style="thin">
        <color theme="4" tint="0.39997558519241921"/>
      </bottom>
      <diagonal/>
    </border>
  </borders>
  <cellStyleXfs count="111">
    <xf numFmtId="0" fontId="0" fillId="0" borderId="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8" fillId="23" borderId="8" applyNumberFormat="0" applyAlignment="0" applyProtection="0"/>
    <xf numFmtId="0" fontId="29" fillId="0" borderId="9" applyNumberFormat="0" applyFill="0" applyAlignment="0" applyProtection="0"/>
    <xf numFmtId="0" fontId="30" fillId="24" borderId="10"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171" fontId="14" fillId="0" borderId="0" applyFont="0" applyFill="0" applyBorder="0" applyAlignment="0" applyProtection="0"/>
    <xf numFmtId="172" fontId="15" fillId="2" borderId="1">
      <alignment horizontal="left" vertical="center" wrapText="1"/>
    </xf>
    <xf numFmtId="0" fontId="33" fillId="31" borderId="8" applyNumberFormat="0" applyAlignment="0" applyProtection="0"/>
    <xf numFmtId="173" fontId="15" fillId="2" borderId="1" applyFont="0" applyFill="0" applyProtection="0">
      <alignment horizontal="right" vertical="center"/>
      <protection locked="0"/>
    </xf>
    <xf numFmtId="41" fontId="5" fillId="0" borderId="0" applyFont="0" applyFill="0" applyBorder="0" applyAlignment="0" applyProtection="0"/>
    <xf numFmtId="0" fontId="2" fillId="0" borderId="0" applyFill="0" applyBorder="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34" fillId="3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9" fillId="0" borderId="0"/>
    <xf numFmtId="0" fontId="5" fillId="0" borderId="0"/>
    <xf numFmtId="0" fontId="5" fillId="0" borderId="0"/>
    <xf numFmtId="0" fontId="25" fillId="0" borderId="0"/>
    <xf numFmtId="0" fontId="26" fillId="0" borderId="0"/>
    <xf numFmtId="0" fontId="16" fillId="0" borderId="0"/>
    <xf numFmtId="0" fontId="25" fillId="0" borderId="0"/>
    <xf numFmtId="0" fontId="25" fillId="0" borderId="0"/>
    <xf numFmtId="0" fontId="25" fillId="0" borderId="0"/>
    <xf numFmtId="0" fontId="19" fillId="0" borderId="0"/>
    <xf numFmtId="0" fontId="5" fillId="0" borderId="0"/>
    <xf numFmtId="0" fontId="35" fillId="0" borderId="0"/>
    <xf numFmtId="0" fontId="25" fillId="0" borderId="0"/>
    <xf numFmtId="0" fontId="25" fillId="0" borderId="0"/>
    <xf numFmtId="0" fontId="25" fillId="0" borderId="0"/>
    <xf numFmtId="0" fontId="5" fillId="0" borderId="0"/>
    <xf numFmtId="0" fontId="24" fillId="0" borderId="0"/>
    <xf numFmtId="0" fontId="5" fillId="0" borderId="0"/>
    <xf numFmtId="0" fontId="5" fillId="0" borderId="0"/>
    <xf numFmtId="168" fontId="10" fillId="0" borderId="0"/>
    <xf numFmtId="49" fontId="5" fillId="0" borderId="0"/>
    <xf numFmtId="49" fontId="5" fillId="0" borderId="0"/>
    <xf numFmtId="49" fontId="5" fillId="0" borderId="0"/>
    <xf numFmtId="49" fontId="5" fillId="0" borderId="0"/>
    <xf numFmtId="0" fontId="26" fillId="33" borderId="11" applyNumberFormat="0" applyFont="0" applyAlignment="0" applyProtection="0"/>
    <xf numFmtId="0" fontId="5" fillId="0" borderId="0" applyFont="0" applyFill="0" applyBorder="0" applyAlignment="0" applyProtection="0"/>
    <xf numFmtId="0" fontId="36" fillId="23" borderId="12"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17" fillId="0" borderId="0"/>
    <xf numFmtId="49" fontId="20" fillId="0" borderId="2">
      <alignment vertical="center" wrapText="1"/>
    </xf>
    <xf numFmtId="49" fontId="21" fillId="0" borderId="3">
      <alignment vertical="center" wrapText="1"/>
    </xf>
    <xf numFmtId="49" fontId="21" fillId="0" borderId="3">
      <alignment vertical="center" wrapText="1"/>
    </xf>
    <xf numFmtId="175" fontId="20" fillId="0" borderId="2">
      <alignment horizontal="right" vertical="center"/>
    </xf>
    <xf numFmtId="0" fontId="22" fillId="3" borderId="4">
      <alignment horizontal="center" vertical="center" wrapText="1"/>
    </xf>
    <xf numFmtId="49" fontId="23" fillId="3" borderId="5">
      <alignment horizontal="center" vertical="center" wrapText="1"/>
    </xf>
    <xf numFmtId="49" fontId="18" fillId="4" borderId="6" applyFont="0" applyFill="0">
      <alignment horizontal="center" vertical="center" wrapText="1"/>
    </xf>
    <xf numFmtId="0" fontId="37" fillId="0" borderId="0" applyNumberFormat="0" applyFill="0" applyBorder="0" applyAlignment="0" applyProtection="0"/>
    <xf numFmtId="0" fontId="38" fillId="0" borderId="0" applyNumberFormat="0" applyFill="0" applyBorder="0" applyAlignment="0" applyProtection="0"/>
    <xf numFmtId="0" fontId="39" fillId="0" borderId="13"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2" fillId="0" borderId="16" applyNumberFormat="0" applyFill="0" applyAlignment="0" applyProtection="0"/>
    <xf numFmtId="0" fontId="43" fillId="34" borderId="0" applyNumberFormat="0" applyBorder="0" applyAlignment="0" applyProtection="0"/>
    <xf numFmtId="0" fontId="44" fillId="35" borderId="0" applyNumberFormat="0" applyBorder="0" applyAlignment="0" applyProtection="0"/>
    <xf numFmtId="174" fontId="5" fillId="0" borderId="0" applyFont="0" applyFill="0" applyBorder="0" applyAlignment="0" applyProtection="0"/>
    <xf numFmtId="0" fontId="5" fillId="0" borderId="0"/>
    <xf numFmtId="176" fontId="21" fillId="0" borderId="3">
      <alignment horizontal="right" vertical="center"/>
    </xf>
    <xf numFmtId="0" fontId="5" fillId="0" borderId="0"/>
    <xf numFmtId="0" fontId="5" fillId="0" borderId="0"/>
    <xf numFmtId="0" fontId="25" fillId="0" borderId="0"/>
    <xf numFmtId="0" fontId="5" fillId="0" borderId="0"/>
    <xf numFmtId="41" fontId="5" fillId="0" borderId="0" applyFont="0" applyFill="0" applyBorder="0" applyAlignment="0" applyProtection="0"/>
    <xf numFmtId="41" fontId="5" fillId="0" borderId="0" applyFont="0" applyFill="0" applyBorder="0" applyAlignment="0" applyProtection="0"/>
    <xf numFmtId="0" fontId="49" fillId="0" borderId="0" applyNumberFormat="0" applyFill="0" applyBorder="0" applyAlignment="0" applyProtection="0">
      <alignment vertical="top"/>
      <protection locked="0"/>
    </xf>
    <xf numFmtId="0" fontId="5" fillId="0" borderId="0"/>
    <xf numFmtId="9" fontId="25" fillId="0" borderId="0" applyFont="0" applyFill="0" applyBorder="0" applyAlignment="0" applyProtection="0"/>
    <xf numFmtId="43" fontId="25" fillId="0" borderId="0" applyFont="0" applyFill="0" applyBorder="0" applyAlignment="0" applyProtection="0"/>
  </cellStyleXfs>
  <cellXfs count="898">
    <xf numFmtId="0" fontId="0" fillId="0" borderId="0" xfId="0"/>
    <xf numFmtId="169" fontId="4" fillId="0" borderId="0" xfId="71" applyNumberFormat="1" applyFont="1" applyAlignment="1">
      <alignment horizontal="right" vertical="center"/>
    </xf>
    <xf numFmtId="0" fontId="4" fillId="0" borderId="0" xfId="70" applyFont="1" applyAlignment="1">
      <alignment vertical="center"/>
    </xf>
    <xf numFmtId="167" fontId="4" fillId="0" borderId="0" xfId="71" applyNumberFormat="1" applyFont="1" applyAlignment="1">
      <alignment horizontal="right" vertical="center"/>
    </xf>
    <xf numFmtId="167" fontId="8" fillId="0" borderId="0" xfId="71" applyNumberFormat="1" applyFont="1" applyAlignment="1">
      <alignment horizontal="right" vertical="center"/>
    </xf>
    <xf numFmtId="167" fontId="3" fillId="0" borderId="0" xfId="71" applyNumberFormat="1" applyFont="1" applyAlignment="1">
      <alignment horizontal="right" vertical="center"/>
    </xf>
    <xf numFmtId="169" fontId="3" fillId="0" borderId="0" xfId="71" applyNumberFormat="1" applyFont="1" applyAlignment="1">
      <alignment horizontal="right" vertical="center"/>
    </xf>
    <xf numFmtId="0" fontId="6" fillId="0" borderId="0" xfId="35" applyFont="1" applyFill="1" applyAlignment="1">
      <alignment vertical="center"/>
    </xf>
    <xf numFmtId="49" fontId="4" fillId="0" borderId="0" xfId="73" applyFont="1" applyFill="1" applyAlignment="1">
      <alignment vertical="center"/>
    </xf>
    <xf numFmtId="49" fontId="4" fillId="0" borderId="0" xfId="73" quotePrefix="1" applyFont="1" applyFill="1" applyAlignment="1"/>
    <xf numFmtId="49" fontId="4" fillId="0" borderId="0" xfId="73" applyFont="1" applyFill="1" applyAlignment="1"/>
    <xf numFmtId="49" fontId="6" fillId="0" borderId="0" xfId="73" quotePrefix="1" applyFont="1" applyFill="1" applyAlignment="1">
      <alignment horizontal="left" vertical="center" wrapText="1"/>
    </xf>
    <xf numFmtId="49" fontId="4" fillId="0" borderId="0" xfId="73" quotePrefix="1" applyFont="1" applyFill="1" applyAlignment="1">
      <alignment horizontal="left" vertical="center"/>
    </xf>
    <xf numFmtId="49" fontId="4" fillId="0" borderId="0" xfId="75" applyFont="1" applyFill="1" applyAlignment="1">
      <alignment vertical="center"/>
    </xf>
    <xf numFmtId="49" fontId="4" fillId="0" borderId="0" xfId="75" applyFont="1" applyFill="1" applyBorder="1" applyAlignment="1">
      <alignment horizontal="centerContinuous" vertical="center"/>
    </xf>
    <xf numFmtId="49" fontId="4" fillId="0" borderId="7" xfId="75" applyFont="1" applyFill="1" applyBorder="1" applyAlignment="1">
      <alignment horizontal="right" vertical="top"/>
    </xf>
    <xf numFmtId="49" fontId="3" fillId="0" borderId="0" xfId="75" applyFont="1" applyFill="1" applyBorder="1" applyAlignment="1">
      <alignment vertical="center"/>
    </xf>
    <xf numFmtId="49" fontId="4" fillId="0" borderId="0" xfId="75" applyFont="1" applyFill="1" applyBorder="1" applyAlignment="1">
      <alignment horizontal="right" vertical="center"/>
    </xf>
    <xf numFmtId="169" fontId="4" fillId="0" borderId="0" xfId="71" applyNumberFormat="1" applyFont="1" applyFill="1" applyBorder="1" applyAlignment="1">
      <alignment horizontal="right" vertical="center"/>
    </xf>
    <xf numFmtId="49" fontId="4" fillId="0" borderId="0" xfId="73" quotePrefix="1" applyFont="1" applyFill="1" applyAlignment="1">
      <alignment vertical="center"/>
    </xf>
    <xf numFmtId="167" fontId="4" fillId="0" borderId="0" xfId="71" applyNumberFormat="1" applyFont="1" applyFill="1" applyBorder="1" applyAlignment="1">
      <alignment horizontal="right" vertical="center"/>
    </xf>
    <xf numFmtId="49" fontId="6" fillId="0" borderId="0" xfId="73" quotePrefix="1" applyFont="1" applyFill="1" applyAlignment="1">
      <alignment horizontal="left" vertical="center"/>
    </xf>
    <xf numFmtId="169" fontId="3" fillId="0" borderId="0" xfId="71" applyNumberFormat="1" applyFont="1" applyFill="1" applyBorder="1" applyAlignment="1">
      <alignment horizontal="right" vertical="center"/>
    </xf>
    <xf numFmtId="49" fontId="3" fillId="0" borderId="0" xfId="75" applyFont="1" applyFill="1" applyAlignment="1">
      <alignment vertical="center"/>
    </xf>
    <xf numFmtId="49" fontId="4" fillId="0" borderId="7" xfId="75" applyFont="1" applyFill="1" applyBorder="1" applyAlignment="1">
      <alignment vertical="center"/>
    </xf>
    <xf numFmtId="49" fontId="4" fillId="0" borderId="7" xfId="75" applyFont="1" applyFill="1" applyBorder="1" applyAlignment="1">
      <alignment horizontal="right" vertical="center"/>
    </xf>
    <xf numFmtId="1" fontId="4" fillId="0" borderId="7" xfId="75" applyNumberFormat="1" applyFont="1" applyFill="1" applyBorder="1" applyAlignment="1">
      <alignment vertical="center"/>
    </xf>
    <xf numFmtId="3" fontId="4" fillId="0" borderId="0" xfId="75" applyNumberFormat="1" applyFont="1" applyFill="1" applyBorder="1" applyAlignment="1">
      <alignment vertical="center"/>
    </xf>
    <xf numFmtId="49" fontId="4" fillId="0" borderId="0" xfId="75" applyFont="1" applyFill="1" applyBorder="1" applyAlignment="1">
      <alignment vertical="center"/>
    </xf>
    <xf numFmtId="164" fontId="4" fillId="0" borderId="0" xfId="75" applyNumberFormat="1" applyFont="1" applyFill="1" applyAlignment="1">
      <alignment vertical="center"/>
    </xf>
    <xf numFmtId="49" fontId="4" fillId="0" borderId="0" xfId="75" applyFont="1" applyFill="1" applyBorder="1" applyAlignment="1">
      <alignment vertical="center" wrapText="1"/>
    </xf>
    <xf numFmtId="167" fontId="3" fillId="0" borderId="0" xfId="71" applyNumberFormat="1" applyFont="1" applyFill="1" applyBorder="1" applyAlignment="1">
      <alignment horizontal="right" vertical="center"/>
    </xf>
    <xf numFmtId="3" fontId="3" fillId="0" borderId="0" xfId="75" applyNumberFormat="1" applyFont="1" applyFill="1" applyBorder="1" applyAlignment="1">
      <alignment vertical="center"/>
    </xf>
    <xf numFmtId="170" fontId="4" fillId="0" borderId="0" xfId="75" applyNumberFormat="1" applyFont="1" applyFill="1" applyAlignment="1">
      <alignment vertical="center"/>
    </xf>
    <xf numFmtId="9" fontId="4" fillId="0" borderId="0" xfId="79" applyFont="1" applyFill="1" applyAlignment="1">
      <alignment vertical="center"/>
    </xf>
    <xf numFmtId="49" fontId="4" fillId="0" borderId="0" xfId="75" quotePrefix="1" applyFont="1" applyFill="1" applyBorder="1" applyAlignment="1">
      <alignment horizontal="left" vertical="center"/>
    </xf>
    <xf numFmtId="167" fontId="4" fillId="0" borderId="0" xfId="71" applyNumberFormat="1" applyFont="1" applyFill="1" applyAlignment="1">
      <alignment horizontal="right" vertical="center"/>
    </xf>
    <xf numFmtId="167" fontId="3" fillId="0" borderId="0" xfId="71" applyNumberFormat="1" applyFont="1" applyFill="1" applyAlignment="1">
      <alignment horizontal="right" vertical="center"/>
    </xf>
    <xf numFmtId="3" fontId="4" fillId="0" borderId="0" xfId="74" applyNumberFormat="1" applyFont="1" applyFill="1" applyAlignment="1">
      <alignment horizontal="right" vertical="center"/>
    </xf>
    <xf numFmtId="0" fontId="4" fillId="0" borderId="0" xfId="37" applyNumberFormat="1" applyFont="1" applyFill="1" applyBorder="1" applyAlignment="1">
      <alignment horizontal="left" vertical="center"/>
    </xf>
    <xf numFmtId="0" fontId="4" fillId="0" borderId="0" xfId="37" applyNumberFormat="1" applyFont="1" applyFill="1" applyBorder="1" applyAlignment="1">
      <alignment horizontal="left" vertical="center" wrapText="1"/>
    </xf>
    <xf numFmtId="169" fontId="4" fillId="0" borderId="0" xfId="71" applyNumberFormat="1" applyFont="1" applyFill="1" applyAlignment="1">
      <alignment horizontal="right" vertical="center"/>
    </xf>
    <xf numFmtId="169" fontId="3" fillId="0" borderId="0" xfId="71" applyNumberFormat="1" applyFont="1" applyFill="1" applyAlignment="1">
      <alignment horizontal="right" vertical="center"/>
    </xf>
    <xf numFmtId="49" fontId="4" fillId="0" borderId="0" xfId="75" quotePrefix="1" applyFont="1" applyFill="1" applyBorder="1" applyAlignment="1">
      <alignment horizontal="left" vertical="center" wrapText="1"/>
    </xf>
    <xf numFmtId="167" fontId="6" fillId="0" borderId="0" xfId="37" applyNumberFormat="1" applyFont="1" applyFill="1" applyBorder="1" applyAlignment="1" applyProtection="1">
      <alignment vertical="center"/>
    </xf>
    <xf numFmtId="169" fontId="6" fillId="0" borderId="0" xfId="37" applyNumberFormat="1" applyFont="1" applyFill="1" applyBorder="1" applyAlignment="1" applyProtection="1">
      <alignment vertical="center"/>
    </xf>
    <xf numFmtId="167" fontId="11" fillId="0" borderId="0" xfId="37" applyNumberFormat="1" applyFont="1" applyFill="1" applyBorder="1" applyAlignment="1" applyProtection="1">
      <alignment vertical="center"/>
    </xf>
    <xf numFmtId="169" fontId="11" fillId="0" borderId="0" xfId="37" applyNumberFormat="1" applyFont="1" applyFill="1" applyBorder="1" applyAlignment="1" applyProtection="1">
      <alignment vertical="center"/>
    </xf>
    <xf numFmtId="167" fontId="7" fillId="0" borderId="0" xfId="37" applyNumberFormat="1" applyFont="1" applyFill="1" applyBorder="1" applyAlignment="1" applyProtection="1">
      <alignment vertical="center"/>
    </xf>
    <xf numFmtId="169" fontId="7" fillId="0" borderId="0" xfId="37" applyNumberFormat="1" applyFont="1" applyFill="1" applyBorder="1" applyAlignment="1" applyProtection="1">
      <alignment vertical="center"/>
    </xf>
    <xf numFmtId="49" fontId="4" fillId="0" borderId="7" xfId="75" quotePrefix="1" applyFont="1" applyFill="1" applyBorder="1" applyAlignment="1">
      <alignment horizontal="right" vertical="top" wrapText="1"/>
    </xf>
    <xf numFmtId="0" fontId="5" fillId="0" borderId="0" xfId="53" applyFill="1" applyBorder="1"/>
    <xf numFmtId="0" fontId="45" fillId="0" borderId="0" xfId="53" applyFont="1" applyFill="1"/>
    <xf numFmtId="0" fontId="5" fillId="0" borderId="0" xfId="53" applyFont="1" applyFill="1"/>
    <xf numFmtId="0" fontId="5" fillId="0" borderId="0" xfId="53" applyFill="1"/>
    <xf numFmtId="0" fontId="1" fillId="0" borderId="0" xfId="53" applyFont="1" applyFill="1" applyAlignment="1">
      <alignment vertical="center"/>
    </xf>
    <xf numFmtId="0" fontId="2" fillId="0" borderId="0" xfId="53" applyFont="1" applyFill="1" applyAlignment="1">
      <alignment vertical="center"/>
    </xf>
    <xf numFmtId="0" fontId="4" fillId="0" borderId="0" xfId="53" applyFont="1" applyFill="1" applyBorder="1"/>
    <xf numFmtId="0" fontId="3" fillId="0" borderId="0" xfId="53" applyFont="1" applyFill="1" applyBorder="1" applyAlignment="1">
      <alignment vertical="center"/>
    </xf>
    <xf numFmtId="0" fontId="2" fillId="0" borderId="0" xfId="53" quotePrefix="1" applyFont="1" applyFill="1" applyAlignment="1">
      <alignment horizontal="left" vertical="center"/>
    </xf>
    <xf numFmtId="49" fontId="46" fillId="0" borderId="0" xfId="75" applyFont="1" applyFill="1" applyAlignment="1">
      <alignment vertical="center"/>
    </xf>
    <xf numFmtId="0" fontId="0" fillId="0" borderId="0" xfId="0" applyAlignment="1">
      <alignment vertical="center"/>
    </xf>
    <xf numFmtId="0" fontId="4" fillId="0" borderId="0" xfId="53" applyFont="1"/>
    <xf numFmtId="0" fontId="4" fillId="0" borderId="0" xfId="53" applyFont="1" applyFill="1" applyBorder="1" applyAlignment="1">
      <alignment horizontal="right" vertical="top" wrapText="1"/>
    </xf>
    <xf numFmtId="0" fontId="4" fillId="0" borderId="7" xfId="53" quotePrefix="1" applyFont="1" applyFill="1" applyBorder="1" applyAlignment="1">
      <alignment horizontal="right" vertical="top" wrapText="1"/>
    </xf>
    <xf numFmtId="0" fontId="4" fillId="0" borderId="0" xfId="53" applyFont="1" applyFill="1" applyAlignment="1">
      <alignment horizontal="left" vertical="center"/>
    </xf>
    <xf numFmtId="0" fontId="4" fillId="0" borderId="0" xfId="53" applyFont="1" applyFill="1"/>
    <xf numFmtId="0" fontId="4" fillId="0" borderId="0" xfId="53" quotePrefix="1" applyFont="1" applyFill="1" applyAlignment="1">
      <alignment vertical="center"/>
    </xf>
    <xf numFmtId="0" fontId="4" fillId="0" borderId="0" xfId="53" applyFont="1" applyAlignment="1">
      <alignment vertical="center"/>
    </xf>
    <xf numFmtId="0" fontId="4" fillId="0" borderId="0" xfId="53" applyFont="1" applyFill="1" applyAlignment="1"/>
    <xf numFmtId="0" fontId="8" fillId="0" borderId="0" xfId="53" applyFont="1" applyAlignment="1">
      <alignment vertical="center"/>
    </xf>
    <xf numFmtId="0" fontId="4" fillId="0" borderId="7" xfId="53" applyFont="1" applyBorder="1"/>
    <xf numFmtId="0" fontId="6" fillId="0" borderId="0" xfId="35" quotePrefix="1" applyFont="1" applyFill="1" applyAlignment="1">
      <alignment horizontal="left" vertical="center"/>
    </xf>
    <xf numFmtId="0" fontId="1" fillId="0" borderId="0" xfId="53" quotePrefix="1" applyFont="1" applyFill="1" applyAlignment="1">
      <alignment horizontal="left" vertical="center"/>
    </xf>
    <xf numFmtId="169" fontId="8" fillId="0" borderId="0" xfId="71" applyNumberFormat="1" applyFont="1" applyAlignment="1">
      <alignment horizontal="right" vertical="center"/>
    </xf>
    <xf numFmtId="0" fontId="8" fillId="0" borderId="0" xfId="53" applyFont="1" applyFill="1" applyAlignment="1">
      <alignment vertical="center"/>
    </xf>
    <xf numFmtId="0" fontId="3" fillId="0" borderId="0" xfId="53" applyFont="1" applyAlignment="1">
      <alignment vertical="center"/>
    </xf>
    <xf numFmtId="0" fontId="5" fillId="0" borderId="0" xfId="53" applyFont="1" applyFill="1" applyBorder="1"/>
    <xf numFmtId="167" fontId="4" fillId="0" borderId="0" xfId="37" applyNumberFormat="1" applyFont="1" applyFill="1" applyBorder="1" applyAlignment="1" applyProtection="1">
      <alignment vertical="center"/>
    </xf>
    <xf numFmtId="167" fontId="3" fillId="0" borderId="0" xfId="37" applyNumberFormat="1" applyFont="1" applyFill="1" applyBorder="1" applyAlignment="1" applyProtection="1">
      <alignment vertical="center"/>
    </xf>
    <xf numFmtId="0" fontId="4" fillId="0" borderId="0" xfId="104" applyFont="1"/>
    <xf numFmtId="0" fontId="4" fillId="0" borderId="0" xfId="104" applyFont="1" applyAlignment="1">
      <alignment vertical="center"/>
    </xf>
    <xf numFmtId="49" fontId="3" fillId="0" borderId="0" xfId="70" applyNumberFormat="1" applyFont="1" applyAlignment="1">
      <alignment horizontal="left" vertical="center"/>
    </xf>
    <xf numFmtId="0" fontId="8" fillId="0" borderId="0" xfId="70" applyFont="1" applyAlignment="1">
      <alignment vertical="center"/>
    </xf>
    <xf numFmtId="0" fontId="4" fillId="0" borderId="0" xfId="70" applyFont="1" applyAlignment="1">
      <alignment horizontal="right"/>
    </xf>
    <xf numFmtId="49" fontId="4" fillId="0" borderId="0" xfId="70" quotePrefix="1" applyNumberFormat="1" applyFont="1" applyAlignment="1">
      <alignment vertical="center"/>
    </xf>
    <xf numFmtId="3" fontId="3" fillId="0" borderId="0" xfId="70" applyNumberFormat="1" applyFont="1" applyAlignment="1">
      <alignment horizontal="right" vertical="center"/>
    </xf>
    <xf numFmtId="167" fontId="4" fillId="0" borderId="0" xfId="71" applyNumberFormat="1" applyFont="1" applyAlignment="1">
      <alignment horizontal="right"/>
    </xf>
    <xf numFmtId="3" fontId="4" fillId="0" borderId="0" xfId="70" applyNumberFormat="1" applyFont="1" applyAlignment="1">
      <alignment horizontal="right" vertical="center"/>
    </xf>
    <xf numFmtId="0" fontId="5" fillId="0" borderId="0" xfId="53"/>
    <xf numFmtId="0" fontId="45" fillId="0" borderId="0" xfId="53" applyFont="1"/>
    <xf numFmtId="3" fontId="5" fillId="0" borderId="0" xfId="53" applyNumberFormat="1"/>
    <xf numFmtId="165" fontId="5" fillId="0" borderId="0" xfId="53" applyNumberFormat="1"/>
    <xf numFmtId="0" fontId="1" fillId="0" borderId="0" xfId="53" applyFont="1" applyAlignment="1">
      <alignment vertical="center"/>
    </xf>
    <xf numFmtId="164" fontId="1" fillId="0" borderId="0" xfId="53" applyNumberFormat="1" applyFont="1" applyAlignment="1">
      <alignment vertical="center"/>
    </xf>
    <xf numFmtId="0" fontId="2" fillId="0" borderId="0" xfId="53" applyFont="1" applyAlignment="1">
      <alignment vertical="center"/>
    </xf>
    <xf numFmtId="0" fontId="2" fillId="0" borderId="0" xfId="53" quotePrefix="1" applyFont="1" applyAlignment="1">
      <alignment horizontal="left" vertical="center"/>
    </xf>
    <xf numFmtId="165" fontId="2" fillId="0" borderId="0" xfId="53" applyNumberFormat="1" applyFont="1" applyAlignment="1">
      <alignment vertical="center"/>
    </xf>
    <xf numFmtId="0" fontId="2" fillId="0" borderId="0" xfId="70" applyFont="1" applyAlignment="1">
      <alignment vertical="center"/>
    </xf>
    <xf numFmtId="0" fontId="4" fillId="0" borderId="0" xfId="49" applyFont="1" applyAlignment="1">
      <alignment vertical="center" wrapText="1"/>
    </xf>
    <xf numFmtId="0" fontId="4" fillId="0" borderId="0" xfId="49" applyFont="1" applyAlignment="1">
      <alignment horizontal="right" vertical="center"/>
    </xf>
    <xf numFmtId="0" fontId="4" fillId="0" borderId="0" xfId="49" applyFont="1" applyAlignment="1">
      <alignment horizontal="right" vertical="center" wrapText="1"/>
    </xf>
    <xf numFmtId="0" fontId="4" fillId="0" borderId="0" xfId="49" applyFont="1" applyAlignment="1">
      <alignment vertical="center"/>
    </xf>
    <xf numFmtId="0" fontId="47" fillId="0" borderId="0" xfId="49" applyFont="1" applyAlignment="1">
      <alignment vertical="center"/>
    </xf>
    <xf numFmtId="165" fontId="47" fillId="0" borderId="0" xfId="49" applyNumberFormat="1" applyFont="1" applyAlignment="1">
      <alignment vertical="center"/>
    </xf>
    <xf numFmtId="3" fontId="4" fillId="0" borderId="0" xfId="49" applyNumberFormat="1" applyFont="1" applyAlignment="1">
      <alignment horizontal="right" vertical="center" wrapText="1"/>
    </xf>
    <xf numFmtId="177" fontId="4" fillId="0" borderId="0" xfId="49" applyNumberFormat="1" applyFont="1" applyAlignment="1">
      <alignment vertical="center"/>
    </xf>
    <xf numFmtId="0" fontId="4" fillId="0" borderId="0" xfId="49" quotePrefix="1" applyFont="1" applyAlignment="1">
      <alignment vertical="center"/>
    </xf>
    <xf numFmtId="0" fontId="3" fillId="0" borderId="0" xfId="49" applyFont="1" applyAlignment="1">
      <alignment horizontal="right" vertical="center"/>
    </xf>
    <xf numFmtId="0" fontId="4" fillId="0" borderId="0" xfId="53" applyFont="1" applyAlignment="1">
      <alignment horizontal="left" vertical="center" wrapText="1"/>
    </xf>
    <xf numFmtId="0" fontId="4" fillId="0" borderId="0" xfId="70" applyFont="1" applyAlignment="1">
      <alignment vertical="center" wrapText="1"/>
    </xf>
    <xf numFmtId="49" fontId="6" fillId="0" borderId="0" xfId="73" quotePrefix="1" applyFont="1" applyAlignment="1">
      <alignment horizontal="left" vertical="center"/>
    </xf>
    <xf numFmtId="49" fontId="6" fillId="0" borderId="0" xfId="73" quotePrefix="1" applyFont="1" applyAlignment="1">
      <alignment horizontal="left" vertical="center" wrapText="1"/>
    </xf>
    <xf numFmtId="167" fontId="5" fillId="0" borderId="0" xfId="53" applyNumberFormat="1"/>
    <xf numFmtId="169" fontId="5" fillId="0" borderId="0" xfId="53" applyNumberFormat="1"/>
    <xf numFmtId="166" fontId="5" fillId="0" borderId="0" xfId="53" applyNumberFormat="1"/>
    <xf numFmtId="167" fontId="1" fillId="0" borderId="0" xfId="53" applyNumberFormat="1" applyFont="1"/>
    <xf numFmtId="169" fontId="2" fillId="0" borderId="0" xfId="53" applyNumberFormat="1" applyFont="1" applyAlignment="1">
      <alignment vertical="center"/>
    </xf>
    <xf numFmtId="49" fontId="4" fillId="0" borderId="0" xfId="73" applyFont="1" applyAlignment="1">
      <alignment vertical="center"/>
    </xf>
    <xf numFmtId="49" fontId="4" fillId="0" borderId="0" xfId="73" applyFont="1" applyAlignment="1">
      <alignment horizontal="center" vertical="center" wrapText="1"/>
    </xf>
    <xf numFmtId="49" fontId="4" fillId="0" borderId="0" xfId="73" applyFont="1" applyAlignment="1">
      <alignment horizontal="center" vertical="top" wrapText="1"/>
    </xf>
    <xf numFmtId="49" fontId="4" fillId="0" borderId="0" xfId="73" applyFont="1" applyAlignment="1">
      <alignment horizontal="center" vertical="top"/>
    </xf>
    <xf numFmtId="0" fontId="4" fillId="0" borderId="7" xfId="53" applyFont="1" applyBorder="1" applyAlignment="1">
      <alignment horizontal="right" vertical="top"/>
    </xf>
    <xf numFmtId="49" fontId="12" fillId="0" borderId="0" xfId="73" applyFont="1" applyAlignment="1">
      <alignment vertical="center"/>
    </xf>
    <xf numFmtId="49" fontId="4" fillId="0" borderId="0" xfId="73" quotePrefix="1" applyFont="1" applyAlignment="1">
      <alignment horizontal="left" vertical="center"/>
    </xf>
    <xf numFmtId="49" fontId="4" fillId="0" borderId="0" xfId="73" quotePrefix="1" applyFont="1"/>
    <xf numFmtId="49" fontId="4" fillId="0" borderId="0" xfId="73" applyFont="1"/>
    <xf numFmtId="0" fontId="3" fillId="0" borderId="0" xfId="70" applyFont="1" applyAlignment="1">
      <alignment vertical="center"/>
    </xf>
    <xf numFmtId="49" fontId="13" fillId="0" borderId="0" xfId="73" applyFont="1" applyAlignment="1">
      <alignment vertical="center"/>
    </xf>
    <xf numFmtId="49" fontId="4" fillId="0" borderId="7" xfId="73" applyFont="1" applyBorder="1" applyAlignment="1">
      <alignment vertical="center"/>
    </xf>
    <xf numFmtId="3" fontId="4" fillId="0" borderId="7" xfId="73" applyNumberFormat="1" applyFont="1" applyBorder="1" applyAlignment="1">
      <alignment vertical="center"/>
    </xf>
    <xf numFmtId="49" fontId="12" fillId="0" borderId="7" xfId="73" applyFont="1" applyBorder="1" applyAlignment="1">
      <alignment vertical="center"/>
    </xf>
    <xf numFmtId="49" fontId="4" fillId="0" borderId="0" xfId="72" quotePrefix="1" applyFont="1" applyAlignment="1">
      <alignment horizontal="left" vertical="center"/>
    </xf>
    <xf numFmtId="1" fontId="4" fillId="0" borderId="0" xfId="73" applyNumberFormat="1" applyFont="1" applyAlignment="1">
      <alignment vertical="center"/>
    </xf>
    <xf numFmtId="0" fontId="4" fillId="0" borderId="0" xfId="73" applyNumberFormat="1" applyFont="1" applyAlignment="1">
      <alignment vertical="center"/>
    </xf>
    <xf numFmtId="49" fontId="4" fillId="0" borderId="0" xfId="75" applyFont="1" applyAlignment="1">
      <alignment vertical="center"/>
    </xf>
    <xf numFmtId="49" fontId="4" fillId="0" borderId="0" xfId="75" applyFont="1" applyAlignment="1">
      <alignment horizontal="centerContinuous" vertical="center"/>
    </xf>
    <xf numFmtId="49" fontId="4" fillId="0" borderId="7" xfId="75" applyFont="1" applyBorder="1" applyAlignment="1">
      <alignment horizontal="right" vertical="top"/>
    </xf>
    <xf numFmtId="49" fontId="3" fillId="0" borderId="0" xfId="75" applyFont="1" applyAlignment="1">
      <alignment vertical="center"/>
    </xf>
    <xf numFmtId="49" fontId="4" fillId="0" borderId="0" xfId="75" applyFont="1" applyAlignment="1">
      <alignment horizontal="right" vertical="center"/>
    </xf>
    <xf numFmtId="0" fontId="4" fillId="0" borderId="0" xfId="73" quotePrefix="1" applyNumberFormat="1" applyFont="1" applyAlignment="1">
      <alignment horizontal="left" vertical="center"/>
    </xf>
    <xf numFmtId="3" fontId="4" fillId="0" borderId="0" xfId="73" applyNumberFormat="1" applyFont="1" applyAlignment="1">
      <alignment horizontal="right" vertical="center"/>
    </xf>
    <xf numFmtId="49" fontId="4" fillId="0" borderId="0" xfId="73" quotePrefix="1" applyFont="1" applyAlignment="1">
      <alignment vertical="center"/>
    </xf>
    <xf numFmtId="49" fontId="4" fillId="0" borderId="0" xfId="73" quotePrefix="1" applyFont="1" applyAlignment="1">
      <alignment horizontal="center"/>
    </xf>
    <xf numFmtId="49" fontId="6" fillId="0" borderId="0" xfId="73" applyFont="1" applyAlignment="1">
      <alignment vertical="center"/>
    </xf>
    <xf numFmtId="3" fontId="3" fillId="0" borderId="0" xfId="73" applyNumberFormat="1" applyFont="1" applyAlignment="1">
      <alignment horizontal="right" vertical="center"/>
    </xf>
    <xf numFmtId="49" fontId="4" fillId="0" borderId="7" xfId="75" applyFont="1" applyBorder="1" applyAlignment="1">
      <alignment vertical="center"/>
    </xf>
    <xf numFmtId="49" fontId="4" fillId="0" borderId="7" xfId="75" applyFont="1" applyBorder="1" applyAlignment="1">
      <alignment horizontal="right" vertical="center"/>
    </xf>
    <xf numFmtId="1" fontId="4" fillId="0" borderId="7" xfId="75" applyNumberFormat="1" applyFont="1" applyBorder="1" applyAlignment="1">
      <alignment vertical="center"/>
    </xf>
    <xf numFmtId="41" fontId="4" fillId="0" borderId="0" xfId="75" applyNumberFormat="1" applyFont="1" applyAlignment="1">
      <alignment vertical="center"/>
    </xf>
    <xf numFmtId="49" fontId="6" fillId="0" borderId="0" xfId="73" applyFont="1" applyAlignment="1">
      <alignment horizontal="left" vertical="center"/>
    </xf>
    <xf numFmtId="49" fontId="6" fillId="0" borderId="0" xfId="73" applyFont="1" applyAlignment="1">
      <alignment horizontal="left" vertical="center" wrapText="1"/>
    </xf>
    <xf numFmtId="0" fontId="4" fillId="0" borderId="0" xfId="70" applyFont="1" applyAlignment="1">
      <alignment horizontal="left" vertical="center" wrapText="1"/>
    </xf>
    <xf numFmtId="49" fontId="11" fillId="0" borderId="0" xfId="73" applyFont="1" applyAlignment="1">
      <alignment horizontal="left" vertical="center"/>
    </xf>
    <xf numFmtId="0" fontId="3" fillId="0" borderId="0" xfId="53" applyFont="1" applyAlignment="1">
      <alignment horizontal="left" vertical="center"/>
    </xf>
    <xf numFmtId="0" fontId="7" fillId="0" borderId="0" xfId="53" applyFont="1" applyAlignment="1">
      <alignment horizontal="left" vertical="center"/>
    </xf>
    <xf numFmtId="49" fontId="4" fillId="0" borderId="0" xfId="75" applyFont="1" applyFill="1" applyBorder="1" applyAlignment="1">
      <alignment horizontal="left" vertical="center"/>
    </xf>
    <xf numFmtId="49" fontId="3" fillId="0" borderId="0" xfId="75" applyFont="1" applyFill="1" applyBorder="1" applyAlignment="1">
      <alignment horizontal="left" vertical="center"/>
    </xf>
    <xf numFmtId="49" fontId="4" fillId="0" borderId="0" xfId="75" applyFont="1" applyFill="1" applyAlignment="1">
      <alignment vertical="center" wrapText="1"/>
    </xf>
    <xf numFmtId="0" fontId="4" fillId="0" borderId="0" xfId="104" quotePrefix="1" applyFont="1" applyFill="1" applyAlignment="1">
      <alignment horizontal="left" vertical="center"/>
    </xf>
    <xf numFmtId="0" fontId="4" fillId="0" borderId="0" xfId="49" applyFont="1" applyAlignment="1">
      <alignment horizontal="left" vertical="center"/>
    </xf>
    <xf numFmtId="49" fontId="4" fillId="0" borderId="0" xfId="73" applyFont="1" applyAlignment="1">
      <alignment horizontal="center" vertical="center"/>
    </xf>
    <xf numFmtId="49" fontId="4" fillId="0" borderId="0" xfId="73" applyFont="1" applyAlignment="1">
      <alignment horizontal="right" vertical="top" wrapText="1"/>
    </xf>
    <xf numFmtId="49" fontId="4" fillId="0" borderId="0" xfId="73" quotePrefix="1" applyFont="1" applyAlignment="1">
      <alignment horizontal="right" vertical="top" wrapText="1"/>
    </xf>
    <xf numFmtId="49" fontId="4" fillId="0" borderId="0" xfId="73" applyFont="1" applyAlignment="1">
      <alignment horizontal="right" vertical="top"/>
    </xf>
    <xf numFmtId="49" fontId="4" fillId="0" borderId="17" xfId="75" applyFont="1" applyBorder="1" applyAlignment="1">
      <alignment horizontal="centerContinuous" vertical="center"/>
    </xf>
    <xf numFmtId="49" fontId="4" fillId="0" borderId="17" xfId="73" applyFont="1" applyBorder="1" applyAlignment="1">
      <alignment horizontal="center" vertical="center"/>
    </xf>
    <xf numFmtId="49" fontId="4" fillId="0" borderId="17" xfId="73" applyFont="1" applyBorder="1" applyAlignment="1">
      <alignment horizontal="center" vertical="center" wrapText="1"/>
    </xf>
    <xf numFmtId="178" fontId="6" fillId="0" borderId="0" xfId="37" applyNumberFormat="1" applyFont="1" applyFill="1" applyBorder="1" applyAlignment="1" applyProtection="1">
      <alignment vertical="center"/>
    </xf>
    <xf numFmtId="49" fontId="4" fillId="0" borderId="17" xfId="75" applyFont="1" applyBorder="1" applyAlignment="1">
      <alignment horizontal="right" vertical="center" wrapText="1"/>
    </xf>
    <xf numFmtId="0" fontId="4" fillId="0" borderId="17" xfId="70" applyFont="1" applyBorder="1" applyAlignment="1">
      <alignment vertical="center"/>
    </xf>
    <xf numFmtId="3" fontId="4" fillId="0" borderId="17" xfId="70" applyNumberFormat="1" applyFont="1" applyBorder="1" applyAlignment="1">
      <alignment vertical="center"/>
    </xf>
    <xf numFmtId="0" fontId="5" fillId="0" borderId="0" xfId="0" applyFont="1" applyAlignment="1">
      <alignment horizontal="left" vertical="top"/>
    </xf>
    <xf numFmtId="0" fontId="5" fillId="0" borderId="0" xfId="0" applyFont="1" applyAlignment="1">
      <alignment horizontal="left" vertical="top" wrapText="1"/>
    </xf>
    <xf numFmtId="0" fontId="5" fillId="0" borderId="0" xfId="0" applyFont="1" applyFill="1" applyAlignment="1">
      <alignment horizontal="left" vertical="top"/>
    </xf>
    <xf numFmtId="0" fontId="5" fillId="0" borderId="0" xfId="0" applyFont="1"/>
    <xf numFmtId="0" fontId="48" fillId="36" borderId="0" xfId="0" applyFont="1" applyFill="1" applyAlignment="1">
      <alignment horizontal="left" vertical="center"/>
    </xf>
    <xf numFmtId="0" fontId="48" fillId="36" borderId="0" xfId="0" applyFont="1" applyFill="1" applyAlignment="1">
      <alignment horizontal="left" vertical="center" wrapText="1"/>
    </xf>
    <xf numFmtId="0" fontId="5" fillId="0" borderId="0" xfId="0" applyFont="1" applyAlignment="1">
      <alignment horizontal="left" vertical="center"/>
    </xf>
    <xf numFmtId="0" fontId="5" fillId="0" borderId="0" xfId="0" applyFont="1" applyAlignment="1">
      <alignment vertical="center"/>
    </xf>
    <xf numFmtId="0" fontId="49" fillId="0" borderId="19" xfId="107" applyFill="1" applyBorder="1" applyAlignment="1" applyProtection="1">
      <alignment horizontal="left" vertical="top"/>
    </xf>
    <xf numFmtId="0" fontId="5" fillId="0" borderId="19" xfId="0" applyFont="1" applyBorder="1" applyAlignment="1">
      <alignment horizontal="left" vertical="top" wrapText="1"/>
    </xf>
    <xf numFmtId="0" fontId="5" fillId="0" borderId="19" xfId="0" applyFont="1" applyFill="1" applyBorder="1" applyAlignment="1">
      <alignment horizontal="left" vertical="top"/>
    </xf>
    <xf numFmtId="0" fontId="50" fillId="0" borderId="19" xfId="107" applyFont="1" applyBorder="1" applyAlignment="1" applyProtection="1">
      <alignment horizontal="left" vertical="top"/>
    </xf>
    <xf numFmtId="0" fontId="49" fillId="0" borderId="19" xfId="107" applyBorder="1" applyAlignment="1" applyProtection="1">
      <alignment horizontal="left" vertical="top"/>
    </xf>
    <xf numFmtId="0" fontId="5" fillId="0" borderId="19" xfId="0" quotePrefix="1" applyFont="1" applyFill="1" applyBorder="1" applyAlignment="1">
      <alignment horizontal="left" vertical="top"/>
    </xf>
    <xf numFmtId="0" fontId="5" fillId="0" borderId="19" xfId="0" applyFont="1" applyFill="1" applyBorder="1" applyAlignment="1">
      <alignment horizontal="left" vertical="top" wrapText="1"/>
    </xf>
    <xf numFmtId="0" fontId="5" fillId="0" borderId="0" xfId="0" applyFont="1" applyFill="1"/>
    <xf numFmtId="0" fontId="26" fillId="0" borderId="0" xfId="56"/>
    <xf numFmtId="0" fontId="26" fillId="0" borderId="0" xfId="56" applyFill="1"/>
    <xf numFmtId="0" fontId="51" fillId="0" borderId="0" xfId="56" quotePrefix="1" applyFont="1" applyAlignment="1">
      <alignment horizontal="left"/>
    </xf>
    <xf numFmtId="0" fontId="52" fillId="0" borderId="0" xfId="56" applyFont="1" applyFill="1"/>
    <xf numFmtId="0" fontId="52" fillId="0" borderId="0" xfId="56" applyFont="1"/>
    <xf numFmtId="0" fontId="2" fillId="0" borderId="0" xfId="62" quotePrefix="1" applyFont="1" applyAlignment="1">
      <alignment horizontal="left" vertical="center"/>
    </xf>
    <xf numFmtId="0" fontId="55" fillId="0" borderId="0" xfId="56" quotePrefix="1" applyFont="1" applyFill="1" applyAlignment="1">
      <alignment horizontal="left" wrapText="1"/>
    </xf>
    <xf numFmtId="0" fontId="55" fillId="0" borderId="0" xfId="56" quotePrefix="1" applyFont="1" applyAlignment="1">
      <alignment horizontal="left" wrapText="1"/>
    </xf>
    <xf numFmtId="0" fontId="56" fillId="0" borderId="0" xfId="56" quotePrefix="1" applyFont="1" applyFill="1" applyAlignment="1">
      <alignment horizontal="left" wrapText="1"/>
    </xf>
    <xf numFmtId="0" fontId="56" fillId="0" borderId="0" xfId="56" quotePrefix="1" applyFont="1" applyAlignment="1">
      <alignment horizontal="left" wrapText="1"/>
    </xf>
    <xf numFmtId="0" fontId="4" fillId="0" borderId="0" xfId="62" applyFont="1" applyFill="1" applyBorder="1" applyAlignment="1">
      <alignment horizontal="right" vertical="top" wrapText="1"/>
    </xf>
    <xf numFmtId="0" fontId="4" fillId="0" borderId="17" xfId="62" quotePrefix="1" applyFont="1" applyFill="1" applyBorder="1" applyAlignment="1">
      <alignment horizontal="center" vertical="top" wrapText="1"/>
    </xf>
    <xf numFmtId="0" fontId="4" fillId="0" borderId="7" xfId="62" applyFont="1" applyFill="1" applyBorder="1" applyAlignment="1">
      <alignment horizontal="center" vertical="center" wrapText="1"/>
    </xf>
    <xf numFmtId="0" fontId="4" fillId="0" borderId="18" xfId="62" applyFont="1" applyFill="1" applyBorder="1" applyAlignment="1">
      <alignment horizontal="center" vertical="center" wrapText="1"/>
    </xf>
    <xf numFmtId="0" fontId="56" fillId="0" borderId="0" xfId="56" applyFont="1" applyAlignment="1">
      <alignment horizontal="center" vertical="top" wrapText="1"/>
    </xf>
    <xf numFmtId="178" fontId="4" fillId="0" borderId="0" xfId="71" applyNumberFormat="1" applyFont="1" applyFill="1" applyAlignment="1">
      <alignment horizontal="right" vertical="center"/>
    </xf>
    <xf numFmtId="0" fontId="4" fillId="0" borderId="0" xfId="49" applyFont="1" applyFill="1" applyAlignment="1">
      <alignment horizontal="left" vertical="center"/>
    </xf>
    <xf numFmtId="0" fontId="4" fillId="0" borderId="0" xfId="49" quotePrefix="1" applyFont="1" applyFill="1" applyAlignment="1">
      <alignment vertical="center"/>
    </xf>
    <xf numFmtId="0" fontId="58" fillId="0" borderId="0" xfId="0" applyFont="1" applyFill="1" applyBorder="1" applyAlignment="1">
      <alignment horizontal="left" vertical="center" wrapText="1"/>
    </xf>
    <xf numFmtId="0" fontId="57" fillId="0" borderId="0" xfId="0" applyFont="1" applyFill="1"/>
    <xf numFmtId="0" fontId="4" fillId="0" borderId="0" xfId="69" applyFont="1" applyFill="1" applyAlignment="1">
      <alignment horizontal="left" vertical="center"/>
    </xf>
    <xf numFmtId="0" fontId="8" fillId="0" borderId="0" xfId="69" applyFont="1" applyFill="1" applyAlignment="1">
      <alignment horizontal="left" vertical="center"/>
    </xf>
    <xf numFmtId="0" fontId="59" fillId="0" borderId="0" xfId="0" applyFont="1" applyFill="1"/>
    <xf numFmtId="178" fontId="8" fillId="0" borderId="0" xfId="71" applyNumberFormat="1" applyFont="1" applyFill="1" applyAlignment="1">
      <alignment horizontal="right" vertical="center"/>
    </xf>
    <xf numFmtId="167" fontId="8" fillId="0" borderId="0" xfId="71" applyNumberFormat="1" applyFont="1" applyFill="1" applyAlignment="1">
      <alignment horizontal="right" vertical="center"/>
    </xf>
    <xf numFmtId="169" fontId="8" fillId="0" borderId="0" xfId="71" applyNumberFormat="1" applyFont="1" applyFill="1" applyAlignment="1">
      <alignment horizontal="right" vertical="center"/>
    </xf>
    <xf numFmtId="0" fontId="60" fillId="0" borderId="0" xfId="0" applyFont="1" applyFill="1" applyBorder="1" applyAlignment="1">
      <alignment horizontal="left" vertical="center" wrapText="1"/>
    </xf>
    <xf numFmtId="179" fontId="4" fillId="0" borderId="0" xfId="71" applyNumberFormat="1" applyFont="1" applyFill="1" applyAlignment="1">
      <alignment horizontal="right" vertical="center"/>
    </xf>
    <xf numFmtId="0" fontId="3" fillId="0" borderId="0" xfId="49" quotePrefix="1" applyFont="1" applyFill="1" applyAlignment="1">
      <alignment horizontal="left" vertical="center" wrapText="1"/>
    </xf>
    <xf numFmtId="0" fontId="61" fillId="0" borderId="0" xfId="0" applyFont="1" applyFill="1"/>
    <xf numFmtId="178" fontId="3" fillId="0" borderId="0" xfId="71" applyNumberFormat="1" applyFont="1" applyFill="1" applyAlignment="1">
      <alignment horizontal="right" vertical="center"/>
    </xf>
    <xf numFmtId="0" fontId="3" fillId="0" borderId="7" xfId="49" quotePrefix="1" applyFont="1" applyFill="1" applyBorder="1" applyAlignment="1">
      <alignment horizontal="left" vertical="center" wrapText="1"/>
    </xf>
    <xf numFmtId="0" fontId="61" fillId="0" borderId="7" xfId="0" applyFont="1" applyFill="1" applyBorder="1"/>
    <xf numFmtId="178" fontId="3" fillId="0" borderId="7" xfId="71" applyNumberFormat="1" applyFont="1" applyFill="1" applyBorder="1" applyAlignment="1">
      <alignment horizontal="right" vertical="center"/>
    </xf>
    <xf numFmtId="167" fontId="3" fillId="0" borderId="7" xfId="71" applyNumberFormat="1" applyFont="1" applyFill="1" applyBorder="1" applyAlignment="1">
      <alignment horizontal="right" vertical="center"/>
    </xf>
    <xf numFmtId="169" fontId="3" fillId="0" borderId="7" xfId="71" applyNumberFormat="1" applyFont="1" applyFill="1" applyBorder="1" applyAlignment="1">
      <alignment horizontal="right" vertical="center"/>
    </xf>
    <xf numFmtId="0" fontId="3" fillId="0" borderId="0" xfId="49" quotePrefix="1" applyFont="1" applyAlignment="1">
      <alignment horizontal="left" vertical="center" wrapText="1"/>
    </xf>
    <xf numFmtId="178" fontId="3" fillId="0" borderId="0" xfId="71" applyNumberFormat="1" applyFont="1" applyAlignment="1">
      <alignment horizontal="right" vertical="center"/>
    </xf>
    <xf numFmtId="0" fontId="4" fillId="0" borderId="0" xfId="49" quotePrefix="1" applyFont="1" applyAlignment="1">
      <alignment vertical="center" wrapText="1"/>
    </xf>
    <xf numFmtId="167" fontId="26" fillId="0" borderId="0" xfId="56" applyNumberFormat="1"/>
    <xf numFmtId="0" fontId="4" fillId="0" borderId="17" xfId="49" applyFont="1" applyBorder="1" applyAlignment="1">
      <alignment horizontal="center" vertical="top" wrapText="1"/>
    </xf>
    <xf numFmtId="0" fontId="4" fillId="0" borderId="0" xfId="62" applyFont="1" applyBorder="1" applyAlignment="1">
      <alignment horizontal="right" vertical="top" wrapText="1"/>
    </xf>
    <xf numFmtId="0" fontId="4" fillId="0" borderId="0" xfId="62" quotePrefix="1" applyFont="1" applyBorder="1" applyAlignment="1">
      <alignment horizontal="center" vertical="top" wrapText="1"/>
    </xf>
    <xf numFmtId="0" fontId="4" fillId="0" borderId="17" xfId="62" quotePrefix="1" applyFont="1" applyBorder="1" applyAlignment="1">
      <alignment horizontal="center" vertical="top" wrapText="1"/>
    </xf>
    <xf numFmtId="0" fontId="4" fillId="0" borderId="7" xfId="62" applyFont="1" applyBorder="1" applyAlignment="1">
      <alignment horizontal="center" vertical="center" wrapText="1"/>
    </xf>
    <xf numFmtId="178" fontId="4" fillId="0" borderId="0" xfId="71" applyNumberFormat="1" applyFont="1" applyAlignment="1">
      <alignment horizontal="right" vertical="center"/>
    </xf>
    <xf numFmtId="180" fontId="4" fillId="0" borderId="0" xfId="71" applyNumberFormat="1" applyFont="1" applyFill="1" applyAlignment="1">
      <alignment horizontal="right" vertical="center"/>
    </xf>
    <xf numFmtId="0" fontId="4" fillId="0" borderId="0" xfId="69" applyFont="1" applyAlignment="1">
      <alignment horizontal="left" vertical="center"/>
    </xf>
    <xf numFmtId="0" fontId="0" fillId="0" borderId="0" xfId="0" applyFill="1"/>
    <xf numFmtId="0" fontId="8" fillId="0" borderId="0" xfId="69" applyFont="1" applyAlignment="1">
      <alignment horizontal="left" vertical="center"/>
    </xf>
    <xf numFmtId="180" fontId="8" fillId="0" borderId="0" xfId="71" applyNumberFormat="1" applyFont="1" applyFill="1" applyAlignment="1">
      <alignment horizontal="right" vertical="center"/>
    </xf>
    <xf numFmtId="0" fontId="62" fillId="0" borderId="0" xfId="56" applyFont="1" applyFill="1"/>
    <xf numFmtId="180" fontId="3" fillId="0" borderId="0" xfId="71" applyNumberFormat="1" applyFont="1" applyFill="1" applyAlignment="1">
      <alignment horizontal="right" vertical="center"/>
    </xf>
    <xf numFmtId="0" fontId="42" fillId="0" borderId="0" xfId="56" applyFont="1" applyFill="1"/>
    <xf numFmtId="0" fontId="3" fillId="0" borderId="7" xfId="49" quotePrefix="1" applyFont="1" applyBorder="1" applyAlignment="1">
      <alignment horizontal="left" vertical="center" wrapText="1"/>
    </xf>
    <xf numFmtId="180" fontId="3" fillId="0" borderId="7" xfId="71" applyNumberFormat="1" applyFont="1" applyFill="1" applyBorder="1" applyAlignment="1">
      <alignment horizontal="right" vertical="center"/>
    </xf>
    <xf numFmtId="178" fontId="26" fillId="0" borderId="0" xfId="56" applyNumberFormat="1"/>
    <xf numFmtId="0" fontId="1" fillId="0" borderId="0" xfId="0" applyFont="1" applyAlignment="1">
      <alignment vertical="center"/>
    </xf>
    <xf numFmtId="0" fontId="2" fillId="0" borderId="0" xfId="0" applyFont="1" applyAlignment="1">
      <alignment vertical="center"/>
    </xf>
    <xf numFmtId="0" fontId="1" fillId="0" borderId="0" xfId="0" applyFont="1" applyAlignment="1">
      <alignment horizontal="left" vertical="center"/>
    </xf>
    <xf numFmtId="0" fontId="4" fillId="0" borderId="0" xfId="0" quotePrefix="1" applyFont="1" applyAlignment="1">
      <alignment horizontal="left" vertical="center"/>
    </xf>
    <xf numFmtId="0" fontId="4" fillId="0" borderId="0" xfId="0" applyFont="1" applyAlignment="1">
      <alignment vertical="center"/>
    </xf>
    <xf numFmtId="0" fontId="4" fillId="0" borderId="7" xfId="0" applyFont="1" applyBorder="1" applyAlignment="1">
      <alignment vertical="center"/>
    </xf>
    <xf numFmtId="0" fontId="4" fillId="0" borderId="0" xfId="0" applyFont="1" applyAlignment="1">
      <alignment horizontal="center" vertical="center"/>
    </xf>
    <xf numFmtId="0" fontId="4" fillId="0" borderId="17" xfId="0" applyFont="1" applyBorder="1" applyAlignment="1">
      <alignment horizontal="center" vertical="center"/>
    </xf>
    <xf numFmtId="0" fontId="4" fillId="0" borderId="7" xfId="0" applyFont="1" applyBorder="1" applyAlignment="1">
      <alignment horizontal="right" vertical="top" wrapText="1"/>
    </xf>
    <xf numFmtId="0" fontId="4" fillId="0" borderId="0" xfId="0" applyFont="1"/>
    <xf numFmtId="0" fontId="57" fillId="0" borderId="0" xfId="0" applyFont="1" applyAlignment="1">
      <alignment horizontal="center" vertical="center" wrapText="1"/>
    </xf>
    <xf numFmtId="0" fontId="4" fillId="0" borderId="0" xfId="0" applyFont="1" applyAlignment="1">
      <alignment horizontal="left" vertical="center"/>
    </xf>
    <xf numFmtId="3" fontId="4" fillId="0" borderId="0" xfId="0" applyNumberFormat="1" applyFont="1" applyAlignment="1">
      <alignment vertical="center"/>
    </xf>
    <xf numFmtId="0" fontId="4" fillId="0" borderId="0" xfId="0" applyFont="1" applyAlignment="1">
      <alignment horizontal="left"/>
    </xf>
    <xf numFmtId="3" fontId="4" fillId="0" borderId="0" xfId="0" applyNumberFormat="1" applyFont="1"/>
    <xf numFmtId="0" fontId="57" fillId="0" borderId="0" xfId="0" applyFont="1"/>
    <xf numFmtId="3" fontId="4" fillId="0" borderId="0" xfId="0" applyNumberFormat="1" applyFont="1" applyAlignment="1">
      <alignment horizontal="right" vertical="top"/>
    </xf>
    <xf numFmtId="0" fontId="4" fillId="0" borderId="0" xfId="0" applyFont="1" applyAlignment="1">
      <alignment horizontal="right" vertical="center"/>
    </xf>
    <xf numFmtId="3" fontId="4" fillId="0" borderId="0" xfId="0" quotePrefix="1" applyNumberFormat="1" applyFont="1" applyAlignment="1">
      <alignment horizontal="right" vertical="center"/>
    </xf>
    <xf numFmtId="0" fontId="8" fillId="0" borderId="0" xfId="0" applyFont="1" applyAlignment="1">
      <alignment vertical="center"/>
    </xf>
    <xf numFmtId="0" fontId="3" fillId="0" borderId="0" xfId="0" applyFont="1" applyAlignment="1">
      <alignment vertical="center"/>
    </xf>
    <xf numFmtId="3" fontId="3" fillId="0" borderId="0" xfId="0" applyNumberFormat="1" applyFont="1" applyAlignment="1">
      <alignment vertical="center"/>
    </xf>
    <xf numFmtId="0" fontId="4" fillId="0" borderId="7" xfId="0" applyFont="1" applyBorder="1" applyAlignment="1">
      <alignment horizontal="center" vertical="center"/>
    </xf>
    <xf numFmtId="0" fontId="63" fillId="0" borderId="0" xfId="0" applyFont="1"/>
    <xf numFmtId="0" fontId="64" fillId="0" borderId="0" xfId="0" applyFont="1"/>
    <xf numFmtId="0" fontId="1" fillId="0" borderId="0" xfId="0" quotePrefix="1" applyFont="1" applyAlignment="1">
      <alignment vertical="center"/>
    </xf>
    <xf numFmtId="165" fontId="2" fillId="0" borderId="0" xfId="0" applyNumberFormat="1" applyFont="1" applyAlignment="1">
      <alignment vertical="center"/>
    </xf>
    <xf numFmtId="0" fontId="4" fillId="0" borderId="0" xfId="0" applyFont="1" applyFill="1" applyAlignment="1">
      <alignment vertical="center"/>
    </xf>
    <xf numFmtId="0" fontId="4" fillId="0" borderId="7" xfId="0" applyFont="1" applyFill="1" applyBorder="1" applyAlignment="1">
      <alignment vertical="center"/>
    </xf>
    <xf numFmtId="0" fontId="4" fillId="0" borderId="0" xfId="0" applyFont="1" applyFill="1" applyAlignment="1">
      <alignment horizontal="left" vertical="center"/>
    </xf>
    <xf numFmtId="3" fontId="4" fillId="0" borderId="0" xfId="0" applyNumberFormat="1" applyFont="1" applyFill="1" applyAlignment="1">
      <alignment vertical="center"/>
    </xf>
    <xf numFmtId="3" fontId="0" fillId="0" borderId="0" xfId="0" applyNumberFormat="1" applyAlignment="1">
      <alignment vertical="center"/>
    </xf>
    <xf numFmtId="0" fontId="0" fillId="0" borderId="0" xfId="0" applyFill="1" applyAlignment="1">
      <alignment vertical="center"/>
    </xf>
    <xf numFmtId="0" fontId="0" fillId="0" borderId="0" xfId="0" applyFill="1" applyBorder="1" applyAlignment="1">
      <alignment vertical="center"/>
    </xf>
    <xf numFmtId="165" fontId="4" fillId="0" borderId="0" xfId="109" applyNumberFormat="1" applyFont="1" applyFill="1" applyBorder="1" applyAlignment="1">
      <alignment horizontal="right" vertical="center"/>
    </xf>
    <xf numFmtId="165" fontId="4" fillId="0" borderId="0" xfId="109" applyNumberFormat="1" applyFont="1" applyFill="1" applyAlignment="1">
      <alignment horizontal="right" vertical="center"/>
    </xf>
    <xf numFmtId="165" fontId="0" fillId="0" borderId="0" xfId="0" applyNumberFormat="1" applyAlignment="1">
      <alignment vertical="center"/>
    </xf>
    <xf numFmtId="165" fontId="4" fillId="0" borderId="0" xfId="109" applyNumberFormat="1" applyFont="1" applyFill="1" applyAlignment="1">
      <alignment vertical="center"/>
    </xf>
    <xf numFmtId="0" fontId="57" fillId="0" borderId="7" xfId="0" applyFont="1" applyBorder="1"/>
    <xf numFmtId="0" fontId="4" fillId="0" borderId="7" xfId="0" applyFont="1" applyBorder="1"/>
    <xf numFmtId="0" fontId="4" fillId="0" borderId="0" xfId="0" applyFont="1" applyFill="1"/>
    <xf numFmtId="0" fontId="4" fillId="0" borderId="0" xfId="0" quotePrefix="1" applyFont="1" applyFill="1" applyAlignment="1">
      <alignment horizontal="left" vertical="center"/>
    </xf>
    <xf numFmtId="165" fontId="57" fillId="0" borderId="0" xfId="0" applyNumberFormat="1" applyFont="1"/>
    <xf numFmtId="0" fontId="57" fillId="0" borderId="0" xfId="0" applyFont="1" applyFill="1" applyAlignment="1">
      <alignment vertical="center"/>
    </xf>
    <xf numFmtId="0" fontId="2" fillId="0" borderId="0" xfId="0" applyFont="1" applyFill="1" applyAlignment="1">
      <alignment vertical="center"/>
    </xf>
    <xf numFmtId="181" fontId="4" fillId="0" borderId="0" xfId="0" applyNumberFormat="1" applyFont="1" applyAlignment="1">
      <alignment vertical="center"/>
    </xf>
    <xf numFmtId="181" fontId="3" fillId="0" borderId="0" xfId="0" applyNumberFormat="1" applyFont="1" applyAlignment="1">
      <alignment vertical="center"/>
    </xf>
    <xf numFmtId="3" fontId="3" fillId="0" borderId="0" xfId="0" applyNumberFormat="1" applyFont="1" applyFill="1" applyAlignment="1">
      <alignment vertical="center"/>
    </xf>
    <xf numFmtId="0" fontId="57" fillId="0" borderId="0" xfId="0" applyFont="1" applyAlignment="1">
      <alignment vertical="center"/>
    </xf>
    <xf numFmtId="0" fontId="0" fillId="0" borderId="7" xfId="0" applyBorder="1" applyAlignment="1">
      <alignment vertical="center"/>
    </xf>
    <xf numFmtId="165" fontId="57" fillId="0" borderId="0" xfId="109" applyNumberFormat="1" applyFont="1" applyFill="1"/>
    <xf numFmtId="181" fontId="57" fillId="0" borderId="0" xfId="0" applyNumberFormat="1" applyFont="1" applyFill="1"/>
    <xf numFmtId="3" fontId="57" fillId="0" borderId="0" xfId="0" applyNumberFormat="1" applyFont="1" applyFill="1"/>
    <xf numFmtId="165" fontId="61" fillId="0" borderId="0" xfId="109" applyNumberFormat="1" applyFont="1" applyFill="1"/>
    <xf numFmtId="3" fontId="4" fillId="0" borderId="0" xfId="0" applyNumberFormat="1" applyFont="1" applyFill="1"/>
    <xf numFmtId="3" fontId="4" fillId="0" borderId="0" xfId="0" applyNumberFormat="1" applyFont="1" applyFill="1" applyBorder="1" applyAlignment="1">
      <alignment horizontal="right" vertical="center"/>
    </xf>
    <xf numFmtId="3" fontId="61" fillId="0" borderId="0" xfId="0" applyNumberFormat="1" applyFont="1" applyFill="1"/>
    <xf numFmtId="0" fontId="1" fillId="0" borderId="0" xfId="0" applyFont="1" applyFill="1" applyAlignment="1">
      <alignment vertical="center"/>
    </xf>
    <xf numFmtId="0" fontId="4" fillId="0" borderId="0" xfId="0" applyFont="1" applyFill="1" applyAlignment="1">
      <alignment vertical="top"/>
    </xf>
    <xf numFmtId="0" fontId="4" fillId="0" borderId="7" xfId="0" applyFont="1" applyFill="1" applyBorder="1" applyAlignment="1">
      <alignment horizontal="right" vertical="top"/>
    </xf>
    <xf numFmtId="0" fontId="8" fillId="0" borderId="0" xfId="0" applyFont="1" applyFill="1" applyAlignment="1">
      <alignment horizontal="left" vertical="center"/>
    </xf>
    <xf numFmtId="164" fontId="4" fillId="0" borderId="0" xfId="0" applyNumberFormat="1" applyFont="1" applyFill="1" applyAlignment="1">
      <alignment horizontal="right"/>
    </xf>
    <xf numFmtId="3" fontId="4" fillId="0" borderId="0" xfId="0" applyNumberFormat="1" applyFont="1" applyFill="1" applyAlignment="1">
      <alignment horizontal="right" wrapText="1"/>
    </xf>
    <xf numFmtId="0" fontId="0" fillId="0" borderId="0" xfId="0" applyFill="1" applyAlignment="1">
      <alignment vertical="center" wrapText="1"/>
    </xf>
    <xf numFmtId="3" fontId="4" fillId="0" borderId="0" xfId="0" applyNumberFormat="1" applyFont="1" applyFill="1" applyAlignment="1">
      <alignment horizontal="right"/>
    </xf>
    <xf numFmtId="164" fontId="3" fillId="0" borderId="0" xfId="0" applyNumberFormat="1" applyFont="1" applyFill="1" applyAlignment="1">
      <alignment horizontal="right"/>
    </xf>
    <xf numFmtId="0" fontId="67" fillId="0" borderId="0" xfId="0" applyFont="1" applyFill="1" applyAlignment="1">
      <alignment vertical="center"/>
    </xf>
    <xf numFmtId="3" fontId="4" fillId="0" borderId="0" xfId="0" applyNumberFormat="1" applyFont="1" applyFill="1" applyAlignment="1">
      <alignment horizontal="right" vertical="center"/>
    </xf>
    <xf numFmtId="0" fontId="0" fillId="0" borderId="7" xfId="0" applyFill="1" applyBorder="1" applyAlignment="1">
      <alignment vertical="center"/>
    </xf>
    <xf numFmtId="165" fontId="3" fillId="0" borderId="7" xfId="0" applyNumberFormat="1" applyFont="1" applyFill="1" applyBorder="1" applyAlignment="1">
      <alignment vertical="center"/>
    </xf>
    <xf numFmtId="0" fontId="66" fillId="0" borderId="0" xfId="0" applyFont="1" applyFill="1" applyAlignment="1">
      <alignment horizontal="left" vertical="center"/>
    </xf>
    <xf numFmtId="0" fontId="0" fillId="0" borderId="0" xfId="0" applyFill="1" applyBorder="1"/>
    <xf numFmtId="0" fontId="61" fillId="0" borderId="0" xfId="0" applyFont="1" applyFill="1" applyAlignment="1">
      <alignment vertical="center"/>
    </xf>
    <xf numFmtId="0" fontId="57" fillId="0" borderId="0" xfId="0" applyFont="1" applyFill="1" applyAlignment="1">
      <alignment vertical="center" wrapText="1"/>
    </xf>
    <xf numFmtId="0" fontId="57" fillId="0" borderId="0" xfId="0" applyFont="1" applyFill="1" applyAlignment="1">
      <alignment wrapText="1"/>
    </xf>
    <xf numFmtId="0" fontId="52" fillId="0" borderId="0" xfId="0" applyFont="1"/>
    <xf numFmtId="3" fontId="57" fillId="0" borderId="0" xfId="0" applyNumberFormat="1" applyFont="1" applyFill="1" applyAlignment="1">
      <alignment horizontal="right"/>
    </xf>
    <xf numFmtId="3" fontId="4" fillId="0" borderId="7" xfId="0" applyNumberFormat="1" applyFont="1" applyFill="1" applyBorder="1" applyAlignment="1">
      <alignment vertical="center"/>
    </xf>
    <xf numFmtId="3" fontId="4" fillId="0" borderId="7" xfId="0" applyNumberFormat="1" applyFont="1" applyFill="1" applyBorder="1"/>
    <xf numFmtId="0" fontId="0" fillId="0" borderId="0" xfId="0" applyAlignment="1">
      <alignment vertical="center" wrapText="1"/>
    </xf>
    <xf numFmtId="0" fontId="0" fillId="0" borderId="0" xfId="0" applyAlignment="1">
      <alignment horizontal="right" vertical="center"/>
    </xf>
    <xf numFmtId="0" fontId="4" fillId="0" borderId="0" xfId="0" applyFont="1" applyAlignment="1">
      <alignment horizontal="right" vertical="top" wrapText="1"/>
    </xf>
    <xf numFmtId="0" fontId="4" fillId="0" borderId="0" xfId="0" applyFont="1" applyAlignment="1">
      <alignment vertical="center" wrapText="1"/>
    </xf>
    <xf numFmtId="0" fontId="4" fillId="0" borderId="0" xfId="0" applyFont="1" applyAlignment="1">
      <alignment wrapText="1"/>
    </xf>
    <xf numFmtId="0" fontId="4" fillId="0" borderId="0" xfId="0" applyFont="1" applyAlignment="1">
      <alignment horizontal="right"/>
    </xf>
    <xf numFmtId="49" fontId="4" fillId="0" borderId="0" xfId="110" applyNumberFormat="1" applyFont="1" applyBorder="1" applyAlignment="1">
      <alignment horizontal="left" vertical="center"/>
    </xf>
    <xf numFmtId="3" fontId="4" fillId="0" borderId="0" xfId="0" applyNumberFormat="1" applyFont="1" applyAlignment="1">
      <alignment horizontal="right" vertical="center"/>
    </xf>
    <xf numFmtId="0" fontId="69" fillId="37" borderId="0" xfId="0" applyFont="1" applyFill="1" applyAlignment="1">
      <alignment vertical="center"/>
    </xf>
    <xf numFmtId="0" fontId="4" fillId="0" borderId="0" xfId="110" applyNumberFormat="1" applyFont="1" applyBorder="1" applyAlignment="1">
      <alignment horizontal="left" vertical="center"/>
    </xf>
    <xf numFmtId="41" fontId="4" fillId="0" borderId="0" xfId="0" applyNumberFormat="1" applyFont="1" applyFill="1"/>
    <xf numFmtId="182" fontId="68" fillId="0" borderId="0" xfId="0" applyNumberFormat="1" applyFont="1" applyAlignment="1">
      <alignment vertical="center" wrapText="1"/>
    </xf>
    <xf numFmtId="0" fontId="5" fillId="0" borderId="0" xfId="0" quotePrefix="1" applyFont="1" applyAlignment="1">
      <alignment horizontal="left" vertical="center"/>
    </xf>
    <xf numFmtId="0" fontId="70" fillId="0" borderId="0" xfId="49" applyFont="1" applyAlignment="1">
      <alignment vertical="center"/>
    </xf>
    <xf numFmtId="0" fontId="4" fillId="0" borderId="0" xfId="49" applyFont="1" applyAlignment="1">
      <alignment horizontal="left" vertical="center" wrapText="1"/>
    </xf>
    <xf numFmtId="41" fontId="4" fillId="0" borderId="0" xfId="49" applyNumberFormat="1" applyFont="1" applyAlignment="1">
      <alignment horizontal="right" vertical="center" wrapText="1"/>
    </xf>
    <xf numFmtId="41" fontId="4" fillId="0" borderId="0" xfId="49" applyNumberFormat="1" applyFont="1" applyFill="1" applyAlignment="1">
      <alignment horizontal="right" vertical="center" wrapText="1"/>
    </xf>
    <xf numFmtId="41" fontId="8" fillId="0" borderId="0" xfId="49" applyNumberFormat="1" applyFont="1" applyAlignment="1">
      <alignment horizontal="right" vertical="center" wrapText="1"/>
    </xf>
    <xf numFmtId="0" fontId="71" fillId="0" borderId="0" xfId="49" applyFont="1" applyAlignment="1">
      <alignment vertical="center"/>
    </xf>
    <xf numFmtId="41" fontId="3" fillId="0" borderId="0" xfId="49" applyNumberFormat="1" applyFont="1" applyAlignment="1">
      <alignment horizontal="right" vertical="center" wrapText="1"/>
    </xf>
    <xf numFmtId="0" fontId="3" fillId="0" borderId="0" xfId="49" applyFont="1" applyAlignment="1">
      <alignment vertical="center"/>
    </xf>
    <xf numFmtId="0" fontId="72" fillId="0" borderId="0" xfId="49" applyFont="1" applyAlignment="1">
      <alignment vertical="center"/>
    </xf>
    <xf numFmtId="41" fontId="4" fillId="0" borderId="0" xfId="49" applyNumberFormat="1" applyFont="1" applyAlignment="1">
      <alignment horizontal="right" vertical="center"/>
    </xf>
    <xf numFmtId="166" fontId="4" fillId="0" borderId="0" xfId="49" applyNumberFormat="1" applyFont="1" applyAlignment="1">
      <alignment horizontal="left" vertical="center"/>
    </xf>
    <xf numFmtId="166" fontId="4" fillId="0" borderId="0" xfId="49" quotePrefix="1" applyNumberFormat="1" applyFont="1" applyAlignment="1">
      <alignment horizontal="right" vertical="center"/>
    </xf>
    <xf numFmtId="0" fontId="3" fillId="0" borderId="0" xfId="49" applyFont="1" applyAlignment="1">
      <alignment horizontal="left" vertical="center"/>
    </xf>
    <xf numFmtId="166" fontId="3" fillId="0" borderId="0" xfId="49" applyNumberFormat="1" applyFont="1" applyAlignment="1">
      <alignment horizontal="left" vertical="center"/>
    </xf>
    <xf numFmtId="0" fontId="4" fillId="0" borderId="7" xfId="49" applyFont="1" applyBorder="1" applyAlignment="1">
      <alignment vertical="center"/>
    </xf>
    <xf numFmtId="3" fontId="4" fillId="0" borderId="7" xfId="49" applyNumberFormat="1" applyFont="1" applyBorder="1" applyAlignment="1">
      <alignment horizontal="right" vertical="center"/>
    </xf>
    <xf numFmtId="3" fontId="4" fillId="0" borderId="7" xfId="49" applyNumberFormat="1" applyFont="1" applyBorder="1" applyAlignment="1">
      <alignment vertical="center"/>
    </xf>
    <xf numFmtId="0" fontId="5" fillId="0" borderId="0" xfId="49"/>
    <xf numFmtId="0" fontId="1" fillId="0" borderId="0" xfId="55" applyFont="1" applyFill="1" applyAlignment="1">
      <alignment vertical="center"/>
    </xf>
    <xf numFmtId="0" fontId="2" fillId="0" borderId="0" xfId="55" applyFont="1" applyFill="1" applyAlignment="1">
      <alignment vertical="center"/>
    </xf>
    <xf numFmtId="0" fontId="4" fillId="0" borderId="0" xfId="55" applyFont="1" applyFill="1" applyBorder="1"/>
    <xf numFmtId="0" fontId="3" fillId="0" borderId="0" xfId="55" applyFont="1" applyFill="1" applyBorder="1" applyAlignment="1">
      <alignment vertical="center"/>
    </xf>
    <xf numFmtId="0" fontId="25" fillId="0" borderId="0" xfId="55" applyFill="1" applyBorder="1"/>
    <xf numFmtId="0" fontId="25" fillId="0" borderId="0" xfId="55" applyFill="1"/>
    <xf numFmtId="0" fontId="4" fillId="0" borderId="7" xfId="55" applyFont="1" applyFill="1" applyBorder="1" applyAlignment="1">
      <alignment horizontal="right" vertical="top"/>
    </xf>
    <xf numFmtId="0" fontId="25" fillId="0" borderId="0" xfId="55" applyFill="1" applyAlignment="1">
      <alignment vertical="top"/>
    </xf>
    <xf numFmtId="0" fontId="4" fillId="0" borderId="0" xfId="55" applyFont="1" applyFill="1" applyBorder="1" applyAlignment="1">
      <alignment vertical="center"/>
    </xf>
    <xf numFmtId="0" fontId="25" fillId="0" borderId="0" xfId="55" applyFill="1" applyBorder="1" applyAlignment="1">
      <alignment vertical="center"/>
    </xf>
    <xf numFmtId="0" fontId="4" fillId="0" borderId="0" xfId="55" quotePrefix="1" applyFont="1" applyFill="1" applyAlignment="1"/>
    <xf numFmtId="0" fontId="4" fillId="0" borderId="0" xfId="55" quotePrefix="1" applyFont="1" applyFill="1" applyBorder="1" applyAlignment="1">
      <alignment horizontal="left" vertical="center"/>
    </xf>
    <xf numFmtId="3" fontId="4" fillId="0" borderId="0" xfId="55" applyNumberFormat="1" applyFont="1" applyFill="1" applyAlignment="1">
      <alignment horizontal="right"/>
    </xf>
    <xf numFmtId="0" fontId="63" fillId="0" borderId="0" xfId="55" applyFont="1" applyFill="1" applyBorder="1" applyAlignment="1">
      <alignment vertical="center"/>
    </xf>
    <xf numFmtId="0" fontId="4" fillId="0" borderId="0" xfId="55" applyFont="1" applyFill="1" applyAlignment="1">
      <alignment horizontal="left" vertical="center"/>
    </xf>
    <xf numFmtId="165" fontId="4" fillId="0" borderId="0" xfId="55" applyNumberFormat="1" applyFont="1" applyFill="1" applyAlignment="1">
      <alignment horizontal="right" vertical="center"/>
    </xf>
    <xf numFmtId="0" fontId="4" fillId="0" borderId="0" xfId="55" applyFont="1" applyFill="1" applyAlignment="1">
      <alignment horizontal="left"/>
    </xf>
    <xf numFmtId="0" fontId="4" fillId="0" borderId="0" xfId="55" applyFont="1" applyFill="1" applyAlignment="1">
      <alignment vertical="center"/>
    </xf>
    <xf numFmtId="0" fontId="4" fillId="0" borderId="0" xfId="55" quotePrefix="1" applyFont="1" applyFill="1" applyAlignment="1">
      <alignment vertical="center"/>
    </xf>
    <xf numFmtId="0" fontId="63" fillId="0" borderId="0" xfId="55" applyFont="1" applyFill="1"/>
    <xf numFmtId="0" fontId="4" fillId="0" borderId="7" xfId="55" applyFont="1" applyFill="1" applyBorder="1"/>
    <xf numFmtId="0" fontId="4" fillId="0" borderId="0" xfId="55" applyFont="1" applyFill="1"/>
    <xf numFmtId="0" fontId="49" fillId="0" borderId="20" xfId="107" applyFill="1" applyBorder="1" applyAlignment="1" applyProtection="1">
      <alignment horizontal="left" vertical="top"/>
    </xf>
    <xf numFmtId="0" fontId="5" fillId="0" borderId="20" xfId="0" applyFont="1" applyFill="1" applyBorder="1" applyAlignment="1">
      <alignment horizontal="left" vertical="top" wrapText="1"/>
    </xf>
    <xf numFmtId="0" fontId="5" fillId="0" borderId="20" xfId="0" quotePrefix="1" applyFont="1" applyFill="1" applyBorder="1" applyAlignment="1">
      <alignment horizontal="left" vertical="top"/>
    </xf>
    <xf numFmtId="0" fontId="73" fillId="0" borderId="0" xfId="0" applyFont="1" applyBorder="1" applyAlignment="1">
      <alignment horizontal="left" vertical="top"/>
    </xf>
    <xf numFmtId="0" fontId="73" fillId="0" borderId="0" xfId="0" applyFont="1" applyBorder="1" applyAlignment="1">
      <alignment horizontal="left" vertical="top" wrapText="1"/>
    </xf>
    <xf numFmtId="0" fontId="73" fillId="0" borderId="0" xfId="0" applyFont="1" applyFill="1" applyBorder="1" applyAlignment="1">
      <alignment horizontal="left" vertical="top"/>
    </xf>
    <xf numFmtId="0" fontId="57" fillId="0" borderId="7" xfId="0" quotePrefix="1" applyFont="1" applyFill="1" applyBorder="1" applyAlignment="1">
      <alignment horizontal="right" vertical="top" wrapText="1"/>
    </xf>
    <xf numFmtId="169" fontId="4" fillId="0" borderId="0" xfId="71" quotePrefix="1" applyNumberFormat="1" applyFont="1" applyAlignment="1">
      <alignment horizontal="fill" vertical="center"/>
    </xf>
    <xf numFmtId="0" fontId="4" fillId="0" borderId="0" xfId="49" quotePrefix="1" applyFont="1" applyAlignment="1">
      <alignment horizontal="center" vertical="center"/>
    </xf>
    <xf numFmtId="0" fontId="4" fillId="0" borderId="7" xfId="62" quotePrefix="1" applyFont="1" applyFill="1" applyBorder="1" applyAlignment="1">
      <alignment horizontal="right" vertical="top" wrapText="1"/>
    </xf>
    <xf numFmtId="0" fontId="4" fillId="0" borderId="7" xfId="62" applyFont="1" applyFill="1" applyBorder="1" applyAlignment="1">
      <alignment horizontal="right" vertical="top" wrapText="1"/>
    </xf>
    <xf numFmtId="0" fontId="4" fillId="0" borderId="17" xfId="49" applyFont="1" applyFill="1" applyBorder="1" applyAlignment="1">
      <alignment horizontal="center" vertical="center" wrapText="1"/>
    </xf>
    <xf numFmtId="0" fontId="4" fillId="0" borderId="17" xfId="49" applyFont="1" applyBorder="1" applyAlignment="1">
      <alignment horizontal="center" vertical="center" wrapText="1"/>
    </xf>
    <xf numFmtId="0" fontId="4" fillId="0" borderId="7" xfId="62" quotePrefix="1" applyFont="1" applyBorder="1" applyAlignment="1">
      <alignment horizontal="right" vertical="top" wrapText="1"/>
    </xf>
    <xf numFmtId="0" fontId="4" fillId="0" borderId="7" xfId="62" applyFont="1" applyBorder="1" applyAlignment="1">
      <alignment horizontal="right" vertical="top" wrapText="1"/>
    </xf>
    <xf numFmtId="0" fontId="4" fillId="0" borderId="0" xfId="49" applyFont="1" applyAlignment="1">
      <alignment horizontal="center" vertical="center"/>
    </xf>
    <xf numFmtId="0" fontId="4" fillId="0" borderId="7" xfId="53" applyFont="1" applyFill="1" applyBorder="1" applyAlignment="1">
      <alignment horizontal="right" vertical="top" wrapText="1"/>
    </xf>
    <xf numFmtId="49" fontId="4" fillId="0" borderId="7" xfId="73" quotePrefix="1" applyFont="1" applyBorder="1" applyAlignment="1">
      <alignment horizontal="right" vertical="top" wrapText="1"/>
    </xf>
    <xf numFmtId="49" fontId="4" fillId="0" borderId="0" xfId="73" quotePrefix="1" applyFont="1" applyAlignment="1">
      <alignment horizontal="center" vertical="center"/>
    </xf>
    <xf numFmtId="49" fontId="4" fillId="0" borderId="17" xfId="73" applyFont="1" applyBorder="1" applyAlignment="1">
      <alignment horizontal="right" vertical="top" wrapText="1"/>
    </xf>
    <xf numFmtId="49" fontId="4" fillId="0" borderId="7" xfId="73" applyFont="1" applyBorder="1" applyAlignment="1">
      <alignment horizontal="right" vertical="top" wrapText="1"/>
    </xf>
    <xf numFmtId="49" fontId="4" fillId="0" borderId="7" xfId="75" applyFont="1" applyBorder="1" applyAlignment="1">
      <alignment horizontal="right" vertical="top" wrapText="1"/>
    </xf>
    <xf numFmtId="49" fontId="4" fillId="0" borderId="0" xfId="75" applyFont="1" applyFill="1" applyBorder="1" applyAlignment="1">
      <alignment horizontal="left" vertical="center" wrapText="1"/>
    </xf>
    <xf numFmtId="49" fontId="4" fillId="0" borderId="7" xfId="75" applyFont="1" applyFill="1" applyBorder="1" applyAlignment="1">
      <alignment horizontal="right" vertical="top" wrapText="1"/>
    </xf>
    <xf numFmtId="49" fontId="4" fillId="0" borderId="0" xfId="75" quotePrefix="1" applyFont="1" applyFill="1" applyAlignment="1">
      <alignment horizontal="left" vertical="center" wrapText="1"/>
    </xf>
    <xf numFmtId="3" fontId="4" fillId="0" borderId="0" xfId="75" applyNumberFormat="1" applyFont="1" applyFill="1" applyBorder="1" applyAlignment="1">
      <alignment horizontal="center" vertical="center"/>
    </xf>
    <xf numFmtId="0" fontId="6" fillId="0" borderId="0" xfId="35" quotePrefix="1" applyFont="1" applyFill="1" applyAlignment="1">
      <alignment vertical="center" wrapText="1"/>
    </xf>
    <xf numFmtId="183" fontId="4" fillId="0" borderId="0" xfId="71" applyNumberFormat="1" applyFont="1" applyFill="1" applyAlignment="1">
      <alignment horizontal="right" vertical="center"/>
    </xf>
    <xf numFmtId="0" fontId="4" fillId="0" borderId="17" xfId="53" applyFont="1" applyFill="1" applyBorder="1" applyAlignment="1">
      <alignment horizontal="center" vertical="center" wrapText="1"/>
    </xf>
    <xf numFmtId="0" fontId="4" fillId="0" borderId="17" xfId="53" applyFont="1" applyFill="1" applyBorder="1" applyAlignment="1">
      <alignment horizontal="center" vertical="top" wrapText="1"/>
    </xf>
    <xf numFmtId="49" fontId="4" fillId="0" borderId="17" xfId="75" applyFont="1" applyFill="1" applyBorder="1" applyAlignment="1">
      <alignment horizontal="centerContinuous" vertical="center"/>
    </xf>
    <xf numFmtId="49" fontId="4" fillId="0" borderId="0" xfId="75" quotePrefix="1" applyFont="1" applyFill="1" applyAlignment="1">
      <alignment horizontal="left" vertical="center"/>
    </xf>
    <xf numFmtId="0" fontId="4" fillId="0" borderId="0" xfId="71" applyNumberFormat="1" applyFont="1" applyFill="1" applyBorder="1" applyAlignment="1">
      <alignment horizontal="right" vertical="center"/>
    </xf>
    <xf numFmtId="49" fontId="4" fillId="0" borderId="0" xfId="75" applyFont="1" applyFill="1" applyAlignment="1">
      <alignment horizontal="right" vertical="center"/>
    </xf>
    <xf numFmtId="165" fontId="4" fillId="0" borderId="0" xfId="75" applyNumberFormat="1" applyFont="1" applyFill="1" applyAlignment="1">
      <alignment vertical="center"/>
    </xf>
    <xf numFmtId="0" fontId="4" fillId="0" borderId="0" xfId="75" applyNumberFormat="1" applyFont="1" applyFill="1" applyAlignment="1">
      <alignment vertical="center"/>
    </xf>
    <xf numFmtId="49" fontId="4" fillId="0" borderId="0" xfId="73" applyFont="1" applyFill="1" applyAlignment="1">
      <alignment horizontal="right" vertical="center"/>
    </xf>
    <xf numFmtId="0" fontId="4" fillId="0" borderId="0" xfId="0" applyFont="1" applyAlignment="1">
      <alignment horizontal="center" vertical="center"/>
    </xf>
    <xf numFmtId="0" fontId="4" fillId="0" borderId="7" xfId="0" applyFont="1" applyBorder="1" applyAlignment="1">
      <alignment horizontal="left" vertical="center"/>
    </xf>
    <xf numFmtId="0" fontId="4" fillId="0" borderId="0" xfId="0" applyFont="1" applyAlignment="1">
      <alignment horizontal="left" vertical="center" wrapText="1"/>
    </xf>
    <xf numFmtId="0" fontId="4" fillId="0" borderId="7" xfId="49" applyFont="1" applyBorder="1" applyAlignment="1">
      <alignment horizontal="right" vertical="center" wrapText="1"/>
    </xf>
    <xf numFmtId="0" fontId="4" fillId="0" borderId="0" xfId="49" applyFont="1" applyAlignment="1">
      <alignment horizontal="center" vertical="center"/>
    </xf>
    <xf numFmtId="0" fontId="4" fillId="0" borderId="0" xfId="55" quotePrefix="1" applyFont="1" applyFill="1" applyAlignment="1">
      <alignment horizontal="center" vertical="center"/>
    </xf>
    <xf numFmtId="0" fontId="4" fillId="0" borderId="7" xfId="55" applyFont="1" applyFill="1" applyBorder="1" applyAlignment="1">
      <alignment horizontal="right" vertical="top" wrapText="1"/>
    </xf>
    <xf numFmtId="0" fontId="2" fillId="0" borderId="0" xfId="0" quotePrefix="1" applyFont="1" applyAlignment="1">
      <alignment horizontal="left" vertical="center"/>
    </xf>
    <xf numFmtId="0" fontId="3" fillId="0" borderId="0" xfId="0" quotePrefix="1" applyFont="1" applyAlignment="1">
      <alignment horizontal="left" vertical="center"/>
    </xf>
    <xf numFmtId="0" fontId="4" fillId="0" borderId="22" xfId="0" applyFont="1" applyBorder="1" applyAlignment="1">
      <alignment horizontal="center" vertical="center"/>
    </xf>
    <xf numFmtId="0" fontId="4" fillId="0" borderId="7" xfId="0" quotePrefix="1" applyFont="1" applyBorder="1" applyAlignment="1">
      <alignment horizontal="right" vertical="top" wrapText="1"/>
    </xf>
    <xf numFmtId="0" fontId="4" fillId="0" borderId="7" xfId="0" applyFont="1" applyBorder="1" applyAlignment="1">
      <alignment vertical="center" wrapText="1"/>
    </xf>
    <xf numFmtId="0" fontId="4" fillId="0" borderId="0" xfId="0" quotePrefix="1" applyFont="1" applyAlignment="1">
      <alignment horizontal="right" vertical="top" wrapText="1"/>
    </xf>
    <xf numFmtId="3" fontId="4" fillId="0" borderId="0" xfId="0" applyNumberFormat="1" applyFont="1" applyAlignment="1">
      <alignment horizontal="right" vertical="center" wrapText="1"/>
    </xf>
    <xf numFmtId="181" fontId="57" fillId="0" borderId="0" xfId="0" applyNumberFormat="1" applyFont="1" applyAlignment="1">
      <alignment vertical="center"/>
    </xf>
    <xf numFmtId="3" fontId="58" fillId="0" borderId="0" xfId="0" applyNumberFormat="1" applyFont="1" applyAlignment="1">
      <alignment vertical="center"/>
    </xf>
    <xf numFmtId="3" fontId="58" fillId="0" borderId="0" xfId="0" applyNumberFormat="1" applyFont="1" applyAlignment="1">
      <alignment horizontal="right" vertical="center" wrapText="1"/>
    </xf>
    <xf numFmtId="3" fontId="42" fillId="0" borderId="23" xfId="0" applyNumberFormat="1" applyFont="1" applyBorder="1"/>
    <xf numFmtId="3" fontId="4" fillId="0" borderId="0" xfId="49" applyNumberFormat="1" applyFont="1" applyAlignment="1">
      <alignment vertical="center"/>
    </xf>
    <xf numFmtId="165" fontId="4" fillId="0" borderId="0" xfId="0" applyNumberFormat="1" applyFont="1" applyAlignment="1">
      <alignment vertical="center"/>
    </xf>
    <xf numFmtId="165" fontId="4" fillId="0" borderId="0" xfId="0" applyNumberFormat="1" applyFont="1" applyAlignment="1">
      <alignment horizontal="center" vertical="center"/>
    </xf>
    <xf numFmtId="0" fontId="57" fillId="0" borderId="0" xfId="0" applyFont="1" applyAlignment="1">
      <alignment horizontal="left"/>
    </xf>
    <xf numFmtId="0" fontId="4" fillId="0" borderId="0" xfId="0" quotePrefix="1" applyFont="1" applyAlignment="1">
      <alignment horizontal="left" vertical="center"/>
    </xf>
    <xf numFmtId="164" fontId="4" fillId="0" borderId="0" xfId="0" applyNumberFormat="1" applyFont="1" applyAlignment="1">
      <alignment vertical="center"/>
    </xf>
    <xf numFmtId="0" fontId="4" fillId="0" borderId="7" xfId="49" quotePrefix="1" applyFont="1" applyBorder="1" applyAlignment="1">
      <alignment horizontal="right" vertical="center" wrapText="1"/>
    </xf>
    <xf numFmtId="182" fontId="4" fillId="0" borderId="0" xfId="49" applyNumberFormat="1" applyFont="1" applyAlignment="1">
      <alignment horizontal="right" vertical="center"/>
    </xf>
    <xf numFmtId="3" fontId="4" fillId="0" borderId="0" xfId="49" applyNumberFormat="1" applyFont="1" applyAlignment="1">
      <alignment horizontal="right" vertical="center"/>
    </xf>
    <xf numFmtId="0" fontId="74" fillId="0" borderId="0" xfId="0" applyFont="1"/>
    <xf numFmtId="0" fontId="75" fillId="0" borderId="0" xfId="0" applyFont="1" applyAlignment="1">
      <alignment horizontal="right"/>
    </xf>
    <xf numFmtId="0" fontId="75" fillId="0" borderId="0" xfId="0" applyFont="1"/>
    <xf numFmtId="0" fontId="76" fillId="0" borderId="0" xfId="0" applyFont="1"/>
    <xf numFmtId="0" fontId="1" fillId="0" borderId="0" xfId="0" applyFont="1"/>
    <xf numFmtId="0" fontId="2" fillId="0" borderId="0" xfId="0" applyFont="1" applyAlignment="1">
      <alignment horizontal="right"/>
    </xf>
    <xf numFmtId="0" fontId="2" fillId="0" borderId="0" xfId="0" applyFont="1"/>
    <xf numFmtId="0" fontId="4" fillId="0" borderId="22" xfId="0" applyFont="1" applyBorder="1" applyAlignment="1">
      <alignment horizontal="right" vertical="center"/>
    </xf>
    <xf numFmtId="0" fontId="58" fillId="0" borderId="22" xfId="0" quotePrefix="1" applyFont="1" applyBorder="1" applyAlignment="1">
      <alignment horizontal="right" vertical="top" wrapText="1"/>
    </xf>
    <xf numFmtId="0" fontId="58" fillId="0" borderId="22" xfId="0" quotePrefix="1" applyFont="1" applyFill="1" applyBorder="1" applyAlignment="1">
      <alignment horizontal="right" vertical="top" wrapText="1"/>
    </xf>
    <xf numFmtId="0" fontId="58" fillId="0" borderId="0" xfId="0" applyFont="1" applyAlignment="1">
      <alignment horizontal="left" vertical="center"/>
    </xf>
    <xf numFmtId="0" fontId="58" fillId="0" borderId="0" xfId="0" applyFont="1" applyAlignment="1">
      <alignment horizontal="right" vertical="center"/>
    </xf>
    <xf numFmtId="0" fontId="65" fillId="0" borderId="0" xfId="0" applyFont="1" applyAlignment="1">
      <alignment horizontal="right" vertical="center"/>
    </xf>
    <xf numFmtId="181" fontId="4" fillId="0" borderId="0" xfId="0" applyNumberFormat="1" applyFont="1"/>
    <xf numFmtId="165" fontId="57" fillId="0" borderId="0" xfId="0" applyNumberFormat="1" applyFont="1" applyAlignment="1">
      <alignment horizontal="right"/>
    </xf>
    <xf numFmtId="181" fontId="57" fillId="0" borderId="0" xfId="0" applyNumberFormat="1" applyFont="1"/>
    <xf numFmtId="0" fontId="58" fillId="0" borderId="0" xfId="0" quotePrefix="1" applyFont="1" applyFill="1" applyAlignment="1">
      <alignment horizontal="left" vertical="center"/>
    </xf>
    <xf numFmtId="181" fontId="4" fillId="0" borderId="0" xfId="0" applyNumberFormat="1" applyFont="1" applyFill="1" applyAlignment="1">
      <alignment horizontal="right"/>
    </xf>
    <xf numFmtId="165" fontId="57" fillId="0" borderId="0" xfId="109" applyNumberFormat="1" applyFont="1" applyFill="1" applyAlignment="1">
      <alignment horizontal="right"/>
    </xf>
    <xf numFmtId="165" fontId="57" fillId="0" borderId="0" xfId="0" applyNumberFormat="1" applyFont="1" applyFill="1" applyAlignment="1">
      <alignment horizontal="right"/>
    </xf>
    <xf numFmtId="181" fontId="57" fillId="0" borderId="0" xfId="0" applyNumberFormat="1" applyFont="1" applyFill="1" applyAlignment="1">
      <alignment horizontal="right"/>
    </xf>
    <xf numFmtId="0" fontId="58" fillId="0" borderId="0" xfId="0" applyFont="1" applyFill="1" applyAlignment="1">
      <alignment horizontal="left" vertical="center"/>
    </xf>
    <xf numFmtId="0" fontId="65" fillId="0" borderId="0" xfId="0" quotePrefix="1" applyFont="1" applyFill="1" applyAlignment="1">
      <alignment horizontal="left" vertical="center"/>
    </xf>
    <xf numFmtId="181" fontId="61" fillId="0" borderId="0" xfId="0" applyNumberFormat="1" applyFont="1"/>
    <xf numFmtId="165" fontId="61" fillId="0" borderId="0" xfId="0" applyNumberFormat="1" applyFont="1"/>
    <xf numFmtId="0" fontId="3" fillId="0" borderId="0" xfId="0" applyFont="1" applyAlignment="1">
      <alignment horizontal="left" vertical="center"/>
    </xf>
    <xf numFmtId="3" fontId="3" fillId="0" borderId="0" xfId="0" applyNumberFormat="1" applyFont="1"/>
    <xf numFmtId="0" fontId="65" fillId="0" borderId="0" xfId="0" applyFont="1" applyAlignment="1">
      <alignment horizontal="left" vertical="center"/>
    </xf>
    <xf numFmtId="181" fontId="61" fillId="0" borderId="0" xfId="0" applyNumberFormat="1" applyFont="1" applyAlignment="1">
      <alignment horizontal="right"/>
    </xf>
    <xf numFmtId="3" fontId="61" fillId="0" borderId="0" xfId="0" applyNumberFormat="1" applyFont="1"/>
    <xf numFmtId="3" fontId="57" fillId="0" borderId="0" xfId="0" applyNumberFormat="1" applyFont="1"/>
    <xf numFmtId="10" fontId="57" fillId="0" borderId="0" xfId="0" applyNumberFormat="1" applyFont="1"/>
    <xf numFmtId="164" fontId="57" fillId="0" borderId="0" xfId="0" applyNumberFormat="1" applyFont="1"/>
    <xf numFmtId="0" fontId="58" fillId="0" borderId="0" xfId="0" quotePrefix="1" applyFont="1" applyAlignment="1">
      <alignment horizontal="left" vertical="center"/>
    </xf>
    <xf numFmtId="165" fontId="61" fillId="0" borderId="7" xfId="0" applyNumberFormat="1" applyFont="1" applyBorder="1"/>
    <xf numFmtId="0" fontId="58" fillId="0" borderId="21" xfId="0" applyFont="1" applyBorder="1"/>
    <xf numFmtId="3" fontId="4" fillId="0" borderId="21" xfId="0" applyNumberFormat="1" applyFont="1" applyBorder="1" applyAlignment="1">
      <alignment horizontal="right"/>
    </xf>
    <xf numFmtId="0" fontId="77" fillId="0" borderId="0" xfId="0" applyFont="1" applyAlignment="1">
      <alignment horizontal="right"/>
    </xf>
    <xf numFmtId="0" fontId="77" fillId="0" borderId="0" xfId="0" applyFont="1"/>
    <xf numFmtId="0" fontId="4" fillId="0" borderId="22" xfId="0" applyFont="1" applyFill="1" applyBorder="1" applyAlignment="1">
      <alignment horizontal="right" vertical="top"/>
    </xf>
    <xf numFmtId="0" fontId="4" fillId="0" borderId="21" xfId="0" applyFont="1" applyFill="1" applyBorder="1" applyAlignment="1">
      <alignment horizontal="right" vertical="top"/>
    </xf>
    <xf numFmtId="0" fontId="4" fillId="0" borderId="22" xfId="0" quotePrefix="1" applyFont="1" applyFill="1" applyBorder="1" applyAlignment="1">
      <alignment horizontal="right" vertical="top" wrapText="1"/>
    </xf>
    <xf numFmtId="0" fontId="57" fillId="0" borderId="0" xfId="0" applyFont="1" applyFill="1" applyAlignment="1">
      <alignment horizontal="left" vertical="center"/>
    </xf>
    <xf numFmtId="0" fontId="4" fillId="0" borderId="0" xfId="0" applyFont="1" applyFill="1" applyAlignment="1">
      <alignment horizontal="right" vertical="center"/>
    </xf>
    <xf numFmtId="0" fontId="6" fillId="0" borderId="0" xfId="0" applyFont="1" applyFill="1" applyAlignment="1">
      <alignment horizontal="left" vertical="center"/>
    </xf>
    <xf numFmtId="0" fontId="6" fillId="0" borderId="0" xfId="0" applyFont="1" applyFill="1" applyAlignment="1">
      <alignment horizontal="right" vertical="center"/>
    </xf>
    <xf numFmtId="0" fontId="57" fillId="0" borderId="0" xfId="0" quotePrefix="1" applyFont="1" applyFill="1" applyAlignment="1">
      <alignment horizontal="left" vertical="center"/>
    </xf>
    <xf numFmtId="0" fontId="6" fillId="0" borderId="0" xfId="0" quotePrefix="1" applyFont="1" applyFill="1" applyAlignment="1">
      <alignment horizontal="left" vertical="center" wrapText="1"/>
    </xf>
    <xf numFmtId="0" fontId="7" fillId="0" borderId="0" xfId="0" quotePrefix="1" applyFont="1" applyFill="1" applyAlignment="1">
      <alignment horizontal="left" vertical="center"/>
    </xf>
    <xf numFmtId="3" fontId="7" fillId="0" borderId="0" xfId="0" quotePrefix="1" applyNumberFormat="1" applyFont="1" applyFill="1" applyAlignment="1">
      <alignment horizontal="right"/>
    </xf>
    <xf numFmtId="3" fontId="3" fillId="0" borderId="0" xfId="0" applyNumberFormat="1" applyFont="1" applyFill="1" applyAlignment="1">
      <alignment horizontal="right" wrapText="1"/>
    </xf>
    <xf numFmtId="3" fontId="3" fillId="0" borderId="0" xfId="0" applyNumberFormat="1" applyFont="1" applyFill="1" applyAlignment="1">
      <alignment horizontal="right"/>
    </xf>
    <xf numFmtId="0" fontId="6" fillId="0" borderId="0" xfId="0" applyFont="1" applyFill="1" applyAlignment="1">
      <alignment vertical="center"/>
    </xf>
    <xf numFmtId="3" fontId="6" fillId="0" borderId="0" xfId="0" applyNumberFormat="1" applyFont="1" applyFill="1" applyAlignment="1">
      <alignment horizontal="right"/>
    </xf>
    <xf numFmtId="3" fontId="8" fillId="0" borderId="0" xfId="0" applyNumberFormat="1" applyFont="1" applyFill="1" applyAlignment="1">
      <alignment horizontal="right"/>
    </xf>
    <xf numFmtId="3" fontId="4" fillId="0" borderId="0" xfId="107" applyNumberFormat="1" applyFont="1" applyFill="1" applyAlignment="1" applyProtection="1">
      <alignment horizontal="right"/>
    </xf>
    <xf numFmtId="0" fontId="52" fillId="0" borderId="0" xfId="0" applyFont="1" applyFill="1" applyAlignment="1">
      <alignment vertical="center"/>
    </xf>
    <xf numFmtId="0" fontId="6" fillId="0" borderId="0" xfId="0" quotePrefix="1" applyFont="1" applyFill="1" applyAlignment="1">
      <alignment horizontal="left" vertical="center"/>
    </xf>
    <xf numFmtId="0" fontId="0" fillId="0" borderId="0" xfId="0" quotePrefix="1" applyFill="1" applyAlignment="1">
      <alignment horizontal="left" vertical="center"/>
    </xf>
    <xf numFmtId="164" fontId="4" fillId="0" borderId="0" xfId="0" quotePrefix="1" applyNumberFormat="1" applyFont="1" applyFill="1" applyAlignment="1">
      <alignment horizontal="right" wrapText="1"/>
    </xf>
    <xf numFmtId="3" fontId="4" fillId="0" borderId="0" xfId="0" quotePrefix="1" applyNumberFormat="1" applyFont="1" applyFill="1" applyAlignment="1">
      <alignment horizontal="right" wrapText="1"/>
    </xf>
    <xf numFmtId="0" fontId="6" fillId="0" borderId="0" xfId="0" applyFont="1" applyFill="1" applyAlignment="1">
      <alignment vertical="center" wrapText="1"/>
    </xf>
    <xf numFmtId="3" fontId="6" fillId="0" borderId="0" xfId="0" applyNumberFormat="1" applyFont="1" applyFill="1" applyAlignment="1">
      <alignment horizontal="right" wrapText="1"/>
    </xf>
    <xf numFmtId="164" fontId="3" fillId="0" borderId="0" xfId="0" quotePrefix="1" applyNumberFormat="1" applyFont="1" applyFill="1" applyAlignment="1">
      <alignment horizontal="right" wrapText="1"/>
    </xf>
    <xf numFmtId="164" fontId="7" fillId="0" borderId="0" xfId="0" applyNumberFormat="1" applyFont="1" applyFill="1" applyAlignment="1">
      <alignment horizontal="right"/>
    </xf>
    <xf numFmtId="3" fontId="6" fillId="0" borderId="0" xfId="0" quotePrefix="1" applyNumberFormat="1" applyFont="1" applyFill="1" applyAlignment="1">
      <alignment horizontal="right"/>
    </xf>
    <xf numFmtId="3" fontId="4" fillId="0" borderId="0" xfId="0" quotePrefix="1" applyNumberFormat="1" applyFont="1" applyFill="1" applyAlignment="1">
      <alignment horizontal="right"/>
    </xf>
    <xf numFmtId="0" fontId="3" fillId="0" borderId="0" xfId="0" quotePrefix="1" applyFont="1" applyFill="1" applyAlignment="1">
      <alignment horizontal="left" vertical="center"/>
    </xf>
    <xf numFmtId="3" fontId="3" fillId="0" borderId="0" xfId="0" quotePrefix="1" applyNumberFormat="1" applyFont="1" applyFill="1" applyAlignment="1">
      <alignment horizontal="right"/>
    </xf>
    <xf numFmtId="0" fontId="0" fillId="0" borderId="7" xfId="0" applyFill="1" applyBorder="1"/>
    <xf numFmtId="165" fontId="3" fillId="0" borderId="0" xfId="0" applyNumberFormat="1" applyFont="1" applyFill="1" applyBorder="1" applyAlignment="1">
      <alignment vertical="center"/>
    </xf>
    <xf numFmtId="0" fontId="2" fillId="0" borderId="0" xfId="0" applyFont="1" applyFill="1"/>
    <xf numFmtId="0" fontId="1" fillId="0" borderId="0" xfId="0" applyFont="1" applyFill="1" applyAlignment="1">
      <alignment horizontal="left" vertical="center"/>
    </xf>
    <xf numFmtId="0" fontId="4" fillId="0" borderId="21" xfId="0" applyFont="1" applyFill="1" applyBorder="1" applyAlignment="1">
      <alignment horizontal="center" vertical="center" wrapText="1"/>
    </xf>
    <xf numFmtId="0" fontId="57" fillId="0" borderId="22" xfId="0" quotePrefix="1" applyFont="1" applyFill="1" applyBorder="1" applyAlignment="1">
      <alignment horizontal="right" vertical="top" wrapText="1"/>
    </xf>
    <xf numFmtId="0" fontId="57" fillId="0" borderId="0" xfId="0" applyFont="1" applyFill="1" applyAlignment="1">
      <alignment horizontal="right" vertical="center"/>
    </xf>
    <xf numFmtId="165" fontId="4" fillId="0" borderId="0" xfId="109" applyNumberFormat="1" applyFont="1" applyFill="1" applyAlignment="1"/>
    <xf numFmtId="164" fontId="4" fillId="0" borderId="0" xfId="0" applyNumberFormat="1" applyFont="1" applyFill="1"/>
    <xf numFmtId="3" fontId="4" fillId="0" borderId="0" xfId="0" applyNumberFormat="1" applyFont="1" applyFill="1" applyAlignment="1">
      <alignment horizontal="left"/>
    </xf>
    <xf numFmtId="164" fontId="4" fillId="0" borderId="0" xfId="0" quotePrefix="1" applyNumberFormat="1" applyFont="1" applyFill="1" applyAlignment="1">
      <alignment horizontal="right"/>
    </xf>
    <xf numFmtId="0" fontId="59" fillId="0" borderId="0" xfId="0" quotePrefix="1" applyFont="1" applyFill="1" applyAlignment="1">
      <alignment horizontal="left" vertical="center" wrapText="1"/>
    </xf>
    <xf numFmtId="3" fontId="8" fillId="0" borderId="0" xfId="0" applyNumberFormat="1" applyFont="1" applyFill="1"/>
    <xf numFmtId="165" fontId="8" fillId="0" borderId="0" xfId="109" applyNumberFormat="1" applyFont="1" applyFill="1" applyAlignment="1"/>
    <xf numFmtId="164" fontId="8" fillId="0" borderId="0" xfId="0" applyNumberFormat="1" applyFont="1" applyFill="1" applyAlignment="1">
      <alignment horizontal="right"/>
    </xf>
    <xf numFmtId="164" fontId="8" fillId="0" borderId="0" xfId="0" quotePrefix="1" applyNumberFormat="1" applyFont="1" applyFill="1" applyAlignment="1">
      <alignment horizontal="right"/>
    </xf>
    <xf numFmtId="0" fontId="59" fillId="0" borderId="0" xfId="0" applyFont="1" applyFill="1" applyAlignment="1">
      <alignment horizontal="left" vertical="center" wrapText="1"/>
    </xf>
    <xf numFmtId="3" fontId="3" fillId="0" borderId="0" xfId="0" applyNumberFormat="1" applyFont="1" applyFill="1"/>
    <xf numFmtId="165" fontId="3" fillId="0" borderId="0" xfId="109" applyNumberFormat="1" applyFont="1" applyFill="1" applyAlignment="1"/>
    <xf numFmtId="0" fontId="57" fillId="0" borderId="0" xfId="0" quotePrefix="1" applyFont="1" applyFill="1" applyAlignment="1">
      <alignment horizontal="left" vertical="center" wrapText="1"/>
    </xf>
    <xf numFmtId="3" fontId="4" fillId="0" borderId="0" xfId="0" quotePrefix="1" applyNumberFormat="1" applyFont="1" applyFill="1" applyAlignment="1">
      <alignment horizontal="left"/>
    </xf>
    <xf numFmtId="164" fontId="3" fillId="0" borderId="0" xfId="0" applyNumberFormat="1" applyFont="1" applyFill="1"/>
    <xf numFmtId="0" fontId="52" fillId="0" borderId="0" xfId="0" applyFont="1" applyFill="1"/>
    <xf numFmtId="0" fontId="63" fillId="0" borderId="0" xfId="0" applyFont="1" applyFill="1"/>
    <xf numFmtId="0" fontId="0" fillId="0" borderId="0" xfId="0" quotePrefix="1" applyFill="1" applyAlignment="1">
      <alignment horizontal="left"/>
    </xf>
    <xf numFmtId="0" fontId="4" fillId="0" borderId="0" xfId="0" applyFont="1" applyFill="1" applyAlignment="1">
      <alignment vertical="center" wrapText="1"/>
    </xf>
    <xf numFmtId="0" fontId="78" fillId="0" borderId="0" xfId="0" applyFont="1" applyFill="1"/>
    <xf numFmtId="0" fontId="52" fillId="0" borderId="0" xfId="0" quotePrefix="1" applyFont="1" applyFill="1" applyAlignment="1">
      <alignment horizontal="left" wrapText="1"/>
    </xf>
    <xf numFmtId="0" fontId="79" fillId="0" borderId="0" xfId="0" applyFont="1"/>
    <xf numFmtId="0" fontId="80" fillId="0" borderId="0" xfId="0" applyFont="1"/>
    <xf numFmtId="0" fontId="2" fillId="0" borderId="0" xfId="55" quotePrefix="1" applyFont="1" applyFill="1" applyAlignment="1">
      <alignment horizontal="left" vertical="center"/>
    </xf>
    <xf numFmtId="0" fontId="4" fillId="0" borderId="21" xfId="55" applyFont="1" applyFill="1" applyBorder="1"/>
    <xf numFmtId="0" fontId="0" fillId="0" borderId="0" xfId="0" quotePrefix="1" applyAlignment="1">
      <alignment horizontal="left"/>
    </xf>
    <xf numFmtId="165" fontId="4" fillId="0" borderId="0" xfId="55" quotePrefix="1" applyNumberFormat="1" applyFont="1" applyFill="1" applyAlignment="1">
      <alignment horizontal="right" vertical="center"/>
    </xf>
    <xf numFmtId="0" fontId="0" fillId="0" borderId="7" xfId="0" applyBorder="1"/>
    <xf numFmtId="0" fontId="0" fillId="0" borderId="0" xfId="0" applyBorder="1"/>
    <xf numFmtId="0" fontId="79" fillId="0" borderId="0" xfId="0" applyFont="1" applyBorder="1"/>
    <xf numFmtId="0" fontId="82" fillId="0" borderId="7" xfId="0" applyFont="1" applyBorder="1"/>
    <xf numFmtId="0" fontId="82" fillId="0" borderId="7" xfId="0" applyFont="1" applyBorder="1" applyAlignment="1">
      <alignment horizontal="right"/>
    </xf>
    <xf numFmtId="0" fontId="82" fillId="0" borderId="7" xfId="0" applyFont="1" applyBorder="1" applyAlignment="1">
      <alignment horizontal="right" wrapText="1"/>
    </xf>
    <xf numFmtId="0" fontId="79" fillId="0" borderId="0" xfId="0" quotePrefix="1" applyFont="1" applyFill="1" applyBorder="1" applyAlignment="1">
      <alignment horizontal="left"/>
    </xf>
    <xf numFmtId="0" fontId="79" fillId="0" borderId="0" xfId="0" applyFont="1" applyAlignment="1">
      <alignment horizontal="right"/>
    </xf>
    <xf numFmtId="0" fontId="79" fillId="0" borderId="0" xfId="0" applyFont="1" applyAlignment="1">
      <alignment horizontal="right" wrapText="1"/>
    </xf>
    <xf numFmtId="0" fontId="81" fillId="0" borderId="7" xfId="0" quotePrefix="1" applyFont="1" applyBorder="1" applyAlignment="1">
      <alignment horizontal="left"/>
    </xf>
    <xf numFmtId="0" fontId="81" fillId="0" borderId="7" xfId="0" applyFont="1" applyBorder="1" applyAlignment="1">
      <alignment horizontal="left"/>
    </xf>
    <xf numFmtId="0" fontId="82" fillId="0" borderId="0" xfId="0" applyFont="1" applyBorder="1"/>
    <xf numFmtId="0" fontId="82" fillId="0" borderId="0" xfId="0" applyFont="1" applyBorder="1" applyAlignment="1">
      <alignment horizontal="right"/>
    </xf>
    <xf numFmtId="0" fontId="82" fillId="0" borderId="0" xfId="0" applyFont="1" applyBorder="1" applyAlignment="1">
      <alignment horizontal="right" wrapText="1"/>
    </xf>
    <xf numFmtId="0" fontId="57" fillId="0" borderId="0" xfId="0" quotePrefix="1" applyFont="1" applyBorder="1" applyAlignment="1">
      <alignment horizontal="center" vertical="center"/>
    </xf>
    <xf numFmtId="0" fontId="84" fillId="0" borderId="0" xfId="0" applyFont="1"/>
    <xf numFmtId="184" fontId="57" fillId="0" borderId="0" xfId="0" applyNumberFormat="1" applyFont="1" applyAlignment="1">
      <alignment vertical="top"/>
    </xf>
    <xf numFmtId="184" fontId="57" fillId="0" borderId="0" xfId="0" applyNumberFormat="1" applyFont="1" applyAlignment="1">
      <alignment horizontal="right" vertical="top" wrapText="1"/>
    </xf>
    <xf numFmtId="184" fontId="57" fillId="0" borderId="0" xfId="0" applyNumberFormat="1" applyFont="1" applyFill="1" applyAlignment="1">
      <alignment vertical="top"/>
    </xf>
    <xf numFmtId="184" fontId="57" fillId="0" borderId="0" xfId="0" applyNumberFormat="1" applyFont="1" applyFill="1" applyAlignment="1">
      <alignment horizontal="right" vertical="top"/>
    </xf>
    <xf numFmtId="184" fontId="57" fillId="0" borderId="0" xfId="0" applyNumberFormat="1" applyFont="1" applyBorder="1" applyAlignment="1">
      <alignment vertical="top"/>
    </xf>
    <xf numFmtId="184" fontId="57" fillId="0" borderId="0" xfId="0" applyNumberFormat="1" applyFont="1" applyBorder="1" applyAlignment="1">
      <alignment horizontal="right" vertical="top" wrapText="1"/>
    </xf>
    <xf numFmtId="184" fontId="61" fillId="0" borderId="0" xfId="0" applyNumberFormat="1" applyFont="1" applyFill="1" applyBorder="1" applyAlignment="1">
      <alignment vertical="top"/>
    </xf>
    <xf numFmtId="184" fontId="57" fillId="0" borderId="0" xfId="0" quotePrefix="1" applyNumberFormat="1" applyFont="1" applyAlignment="1">
      <alignment horizontal="left" vertical="top"/>
    </xf>
    <xf numFmtId="0" fontId="57" fillId="0" borderId="21" xfId="0" quotePrefix="1" applyFont="1" applyBorder="1" applyAlignment="1">
      <alignment horizontal="center" vertical="center"/>
    </xf>
    <xf numFmtId="184" fontId="57" fillId="0" borderId="0" xfId="0" quotePrefix="1" applyNumberFormat="1" applyFont="1" applyBorder="1" applyAlignment="1">
      <alignment horizontal="left" vertical="center"/>
    </xf>
    <xf numFmtId="0" fontId="4" fillId="0" borderId="0" xfId="0" applyFont="1" applyBorder="1" applyAlignment="1">
      <alignment horizontal="right" vertical="center"/>
    </xf>
    <xf numFmtId="184" fontId="57" fillId="0" borderId="0" xfId="0" applyNumberFormat="1" applyFont="1" applyBorder="1" applyAlignment="1">
      <alignment vertical="center"/>
    </xf>
    <xf numFmtId="0" fontId="3" fillId="0" borderId="0" xfId="0" applyFont="1" applyBorder="1" applyAlignment="1">
      <alignment horizontal="right" vertical="center"/>
    </xf>
    <xf numFmtId="184" fontId="61" fillId="0" borderId="0" xfId="0" applyNumberFormat="1" applyFont="1" applyBorder="1" applyAlignment="1">
      <alignment vertical="center"/>
    </xf>
    <xf numFmtId="0" fontId="4" fillId="0" borderId="0" xfId="55" quotePrefix="1" applyFont="1" applyFill="1" applyBorder="1" applyAlignment="1">
      <alignment horizontal="left" vertical="top"/>
    </xf>
    <xf numFmtId="185" fontId="79" fillId="0" borderId="0" xfId="0" applyNumberFormat="1" applyFont="1" applyFill="1" applyAlignment="1">
      <alignment vertical="center"/>
    </xf>
    <xf numFmtId="0" fontId="59" fillId="0" borderId="0" xfId="0" quotePrefix="1" applyFont="1" applyFill="1" applyAlignment="1">
      <alignment horizontal="left" vertical="top" wrapText="1"/>
    </xf>
    <xf numFmtId="185" fontId="85" fillId="0" borderId="0" xfId="0" applyNumberFormat="1" applyFont="1" applyFill="1" applyAlignment="1">
      <alignment vertical="center"/>
    </xf>
    <xf numFmtId="0" fontId="57" fillId="0" borderId="0" xfId="0" quotePrefix="1" applyFont="1" applyFill="1" applyAlignment="1">
      <alignment horizontal="left" vertical="top" wrapText="1"/>
    </xf>
    <xf numFmtId="0" fontId="8" fillId="0" borderId="0" xfId="55" quotePrefix="1" applyFont="1" applyFill="1" applyBorder="1" applyAlignment="1">
      <alignment horizontal="left" vertical="top" wrapText="1"/>
    </xf>
    <xf numFmtId="0" fontId="61" fillId="0" borderId="0" xfId="0" quotePrefix="1" applyFont="1" applyFill="1" applyAlignment="1">
      <alignment horizontal="left" vertical="top" wrapText="1"/>
    </xf>
    <xf numFmtId="185" fontId="80" fillId="0" borderId="0" xfId="0" applyNumberFormat="1" applyFont="1" applyFill="1" applyAlignment="1">
      <alignment vertical="center"/>
    </xf>
    <xf numFmtId="0" fontId="80" fillId="0" borderId="7" xfId="0" applyFont="1" applyBorder="1"/>
    <xf numFmtId="0" fontId="79" fillId="0" borderId="7" xfId="0" applyFont="1" applyBorder="1"/>
    <xf numFmtId="0" fontId="0" fillId="0" borderId="0" xfId="0" applyBorder="1" applyAlignment="1">
      <alignment vertical="center"/>
    </xf>
    <xf numFmtId="0" fontId="52" fillId="0" borderId="0" xfId="0" applyFont="1" applyFill="1" applyBorder="1"/>
    <xf numFmtId="0" fontId="57" fillId="0" borderId="0" xfId="0" applyFont="1" applyBorder="1" applyAlignment="1">
      <alignment horizontal="center" vertical="center"/>
    </xf>
    <xf numFmtId="0" fontId="57" fillId="0" borderId="7" xfId="0" applyFont="1" applyBorder="1" applyAlignment="1">
      <alignment horizontal="center" vertical="center"/>
    </xf>
    <xf numFmtId="3" fontId="7" fillId="0" borderId="0" xfId="0" applyNumberFormat="1" applyFont="1" applyFill="1" applyAlignment="1">
      <alignment horizontal="right"/>
    </xf>
    <xf numFmtId="0" fontId="57" fillId="0" borderId="7" xfId="0" applyFont="1" applyBorder="1" applyAlignment="1">
      <alignment horizontal="right" vertical="center"/>
    </xf>
    <xf numFmtId="0" fontId="80" fillId="0" borderId="0" xfId="0" applyFont="1" applyBorder="1"/>
    <xf numFmtId="3" fontId="52" fillId="0" borderId="0" xfId="0" applyNumberFormat="1" applyFont="1"/>
    <xf numFmtId="3" fontId="11" fillId="0" borderId="0" xfId="0" applyNumberFormat="1" applyFont="1" applyFill="1" applyAlignment="1">
      <alignment horizontal="right"/>
    </xf>
    <xf numFmtId="0" fontId="51" fillId="0" borderId="0" xfId="0" quotePrefix="1" applyFont="1" applyAlignment="1"/>
    <xf numFmtId="0" fontId="57" fillId="0" borderId="0" xfId="0" quotePrefix="1" applyFont="1" applyBorder="1" applyAlignment="1">
      <alignment vertical="center"/>
    </xf>
    <xf numFmtId="184" fontId="0" fillId="0" borderId="0" xfId="0" applyNumberFormat="1"/>
    <xf numFmtId="0" fontId="57" fillId="0" borderId="0" xfId="0" applyFont="1" applyBorder="1" applyAlignment="1">
      <alignment horizontal="center"/>
    </xf>
    <xf numFmtId="0" fontId="57" fillId="0" borderId="7" xfId="0" applyFont="1" applyBorder="1" applyAlignment="1">
      <alignment horizontal="right" wrapText="1"/>
    </xf>
    <xf numFmtId="0" fontId="57" fillId="0" borderId="7" xfId="0" applyFont="1" applyBorder="1" applyAlignment="1">
      <alignment vertical="center" wrapText="1"/>
    </xf>
    <xf numFmtId="0" fontId="57" fillId="0" borderId="0" xfId="0" applyFont="1" applyBorder="1" applyAlignment="1">
      <alignment horizontal="right" wrapText="1"/>
    </xf>
    <xf numFmtId="0" fontId="57" fillId="0" borderId="0" xfId="0" applyFont="1" applyBorder="1" applyAlignment="1">
      <alignment wrapText="1"/>
    </xf>
    <xf numFmtId="0" fontId="57" fillId="0" borderId="0" xfId="0" applyFont="1" applyBorder="1" applyAlignment="1">
      <alignment vertical="center" wrapText="1"/>
    </xf>
    <xf numFmtId="0" fontId="57" fillId="0" borderId="0" xfId="0" quotePrefix="1" applyFont="1" applyAlignment="1">
      <alignment horizontal="left" vertical="center"/>
    </xf>
    <xf numFmtId="184" fontId="57" fillId="0" borderId="0" xfId="0" applyNumberFormat="1" applyFont="1" applyAlignment="1">
      <alignment vertical="center"/>
    </xf>
    <xf numFmtId="184" fontId="57" fillId="0" borderId="0" xfId="0" applyNumberFormat="1" applyFont="1" applyFill="1" applyBorder="1" applyAlignment="1">
      <alignment vertical="center"/>
    </xf>
    <xf numFmtId="184" fontId="57" fillId="0" borderId="0" xfId="0" applyNumberFormat="1" applyFont="1" applyBorder="1" applyAlignment="1">
      <alignment horizontal="right" vertical="center"/>
    </xf>
    <xf numFmtId="0" fontId="57" fillId="0" borderId="0" xfId="0" applyFont="1" applyBorder="1" applyAlignment="1">
      <alignment vertical="center"/>
    </xf>
    <xf numFmtId="184" fontId="61" fillId="0" borderId="0" xfId="0" applyNumberFormat="1" applyFont="1" applyBorder="1" applyAlignment="1">
      <alignment horizontal="right" vertical="center"/>
    </xf>
    <xf numFmtId="184" fontId="61" fillId="0" borderId="0" xfId="0" applyNumberFormat="1" applyFont="1" applyAlignment="1">
      <alignment vertical="center"/>
    </xf>
    <xf numFmtId="0" fontId="57" fillId="0" borderId="0" xfId="0" quotePrefix="1" applyFont="1" applyFill="1" applyBorder="1" applyAlignment="1">
      <alignment horizontal="left"/>
    </xf>
    <xf numFmtId="0" fontId="46" fillId="0" borderId="0" xfId="0" applyFont="1"/>
    <xf numFmtId="0" fontId="4" fillId="0" borderId="0" xfId="49" quotePrefix="1" applyFont="1" applyFill="1" applyAlignment="1">
      <alignment horizontal="left" vertical="center" wrapText="1"/>
    </xf>
    <xf numFmtId="0" fontId="47" fillId="0" borderId="0" xfId="49" applyFont="1" applyFill="1" applyBorder="1" applyAlignment="1">
      <alignment vertical="center"/>
    </xf>
    <xf numFmtId="0" fontId="66" fillId="0" borderId="0" xfId="0" applyFont="1" applyFill="1" applyBorder="1"/>
    <xf numFmtId="0" fontId="66" fillId="0" borderId="0" xfId="0" quotePrefix="1" applyFont="1" applyFill="1" applyBorder="1" applyAlignment="1">
      <alignment horizontal="left"/>
    </xf>
    <xf numFmtId="0" fontId="5" fillId="0" borderId="0" xfId="49" applyFill="1" applyBorder="1"/>
    <xf numFmtId="0" fontId="47" fillId="0" borderId="7" xfId="49" applyFont="1" applyBorder="1" applyAlignment="1">
      <alignment vertical="center"/>
    </xf>
    <xf numFmtId="184" fontId="57" fillId="0" borderId="0" xfId="0" applyNumberFormat="1" applyFont="1" applyFill="1" applyAlignment="1">
      <alignment horizontal="right" vertical="top" wrapText="1"/>
    </xf>
    <xf numFmtId="0" fontId="0" fillId="0" borderId="0" xfId="0" applyFont="1"/>
    <xf numFmtId="0" fontId="57" fillId="0" borderId="7" xfId="0" applyFont="1" applyBorder="1" applyAlignment="1">
      <alignment horizontal="right" vertical="center" wrapText="1"/>
    </xf>
    <xf numFmtId="185" fontId="57" fillId="0" borderId="0" xfId="0" applyNumberFormat="1" applyFont="1" applyFill="1" applyAlignment="1">
      <alignment vertical="center"/>
    </xf>
    <xf numFmtId="185" fontId="59" fillId="0" borderId="0" xfId="0" applyNumberFormat="1" applyFont="1" applyFill="1" applyAlignment="1">
      <alignment vertical="center"/>
    </xf>
    <xf numFmtId="185" fontId="61" fillId="0" borderId="0" xfId="0" applyNumberFormat="1" applyFont="1" applyFill="1" applyAlignment="1">
      <alignment vertical="center"/>
    </xf>
    <xf numFmtId="3" fontId="6" fillId="0" borderId="0" xfId="0" applyNumberFormat="1" applyFont="1" applyFill="1" applyAlignment="1">
      <alignment horizontal="right" vertical="center"/>
    </xf>
    <xf numFmtId="3" fontId="11" fillId="0" borderId="0" xfId="0" applyNumberFormat="1" applyFont="1" applyFill="1" applyAlignment="1">
      <alignment horizontal="right" vertical="center"/>
    </xf>
    <xf numFmtId="3" fontId="7" fillId="0" borderId="0" xfId="0" applyNumberFormat="1" applyFont="1" applyFill="1" applyAlignment="1">
      <alignment horizontal="right" vertical="center"/>
    </xf>
    <xf numFmtId="0" fontId="0" fillId="0" borderId="21" xfId="0" applyBorder="1"/>
    <xf numFmtId="0" fontId="52" fillId="0" borderId="7" xfId="0" applyFont="1" applyBorder="1"/>
    <xf numFmtId="3" fontId="6" fillId="0" borderId="0" xfId="0" applyNumberFormat="1" applyFont="1" applyFill="1" applyAlignment="1">
      <alignment vertical="center"/>
    </xf>
    <xf numFmtId="3" fontId="11" fillId="0" borderId="0" xfId="0" applyNumberFormat="1" applyFont="1" applyFill="1" applyAlignment="1">
      <alignment vertical="center"/>
    </xf>
    <xf numFmtId="3" fontId="7" fillId="0" borderId="0" xfId="0" applyNumberFormat="1" applyFont="1" applyFill="1" applyAlignment="1">
      <alignment vertical="center"/>
    </xf>
    <xf numFmtId="0" fontId="57" fillId="0" borderId="22" xfId="0" applyFont="1" applyBorder="1" applyAlignment="1">
      <alignment horizontal="right" vertical="center" wrapText="1"/>
    </xf>
    <xf numFmtId="165" fontId="61" fillId="0" borderId="0" xfId="0" applyNumberFormat="1" applyFont="1" applyFill="1" applyAlignment="1">
      <alignment horizontal="right"/>
    </xf>
    <xf numFmtId="10" fontId="57" fillId="0" borderId="0" xfId="0" applyNumberFormat="1" applyFont="1" applyFill="1"/>
    <xf numFmtId="0" fontId="4" fillId="0" borderId="0" xfId="110" applyNumberFormat="1" applyFont="1" applyFill="1" applyBorder="1" applyAlignment="1">
      <alignment horizontal="left" vertical="center"/>
    </xf>
    <xf numFmtId="0" fontId="4" fillId="0" borderId="0" xfId="0" applyFont="1" applyFill="1" applyAlignment="1">
      <alignment horizontal="right"/>
    </xf>
    <xf numFmtId="49" fontId="4" fillId="0" borderId="0" xfId="110" applyNumberFormat="1" applyFont="1" applyFill="1" applyBorder="1" applyAlignment="1">
      <alignment horizontal="left" vertical="center"/>
    </xf>
    <xf numFmtId="0" fontId="4" fillId="0" borderId="0" xfId="0" applyFont="1" applyFill="1" applyAlignment="1">
      <alignment wrapText="1"/>
    </xf>
    <xf numFmtId="0" fontId="69" fillId="0" borderId="0" xfId="0" applyFont="1" applyFill="1" applyAlignment="1">
      <alignment vertical="center"/>
    </xf>
    <xf numFmtId="49" fontId="4" fillId="0" borderId="0" xfId="110" applyNumberFormat="1" applyFont="1" applyFill="1" applyAlignment="1">
      <alignment horizontal="left" vertical="center"/>
    </xf>
    <xf numFmtId="0" fontId="4" fillId="0" borderId="0" xfId="49" applyFont="1" applyFill="1" applyAlignment="1">
      <alignment horizontal="left" vertical="center" wrapText="1"/>
    </xf>
    <xf numFmtId="0" fontId="8" fillId="0" borderId="0" xfId="49" quotePrefix="1" applyFont="1" applyFill="1" applyAlignment="1">
      <alignment horizontal="left" vertical="center"/>
    </xf>
    <xf numFmtId="41" fontId="8" fillId="0" borderId="0" xfId="49" applyNumberFormat="1" applyFont="1" applyFill="1" applyAlignment="1">
      <alignment horizontal="right" vertical="center" wrapText="1"/>
    </xf>
    <xf numFmtId="0" fontId="3" fillId="0" borderId="0" xfId="0" applyFont="1" applyFill="1" applyAlignment="1">
      <alignment vertical="center"/>
    </xf>
    <xf numFmtId="41" fontId="3" fillId="0" borderId="0" xfId="49" applyNumberFormat="1" applyFont="1" applyFill="1" applyAlignment="1">
      <alignment horizontal="right" vertical="center" wrapText="1"/>
    </xf>
    <xf numFmtId="12" fontId="4" fillId="0" borderId="7" xfId="0" applyNumberFormat="1" applyFont="1" applyFill="1" applyBorder="1" applyAlignment="1">
      <alignment horizontal="right" vertical="top" wrapText="1"/>
    </xf>
    <xf numFmtId="12" fontId="4" fillId="0" borderId="7" xfId="0" quotePrefix="1" applyNumberFormat="1" applyFont="1" applyFill="1" applyBorder="1" applyAlignment="1">
      <alignment horizontal="right" vertical="top" wrapText="1"/>
    </xf>
    <xf numFmtId="3" fontId="4" fillId="0" borderId="0" xfId="0" applyNumberFormat="1" applyFont="1" applyFill="1" applyAlignment="1">
      <alignment horizontal="center"/>
    </xf>
    <xf numFmtId="0" fontId="57" fillId="0" borderId="0" xfId="0" applyFont="1" applyFill="1" applyAlignment="1">
      <alignment horizontal="center" vertical="center"/>
    </xf>
    <xf numFmtId="0" fontId="57" fillId="0" borderId="0" xfId="0" applyFont="1" applyFill="1" applyAlignment="1">
      <alignment horizontal="left" wrapText="1"/>
    </xf>
    <xf numFmtId="0" fontId="51" fillId="0" borderId="0" xfId="0" quotePrefix="1" applyFont="1" applyBorder="1" applyAlignment="1">
      <alignment horizontal="left"/>
    </xf>
    <xf numFmtId="0" fontId="5" fillId="0" borderId="7" xfId="108" applyFill="1" applyBorder="1"/>
    <xf numFmtId="0" fontId="4" fillId="0" borderId="7" xfId="108" applyFont="1" applyFill="1" applyBorder="1" applyAlignment="1">
      <alignment horizontal="right" vertical="center"/>
    </xf>
    <xf numFmtId="0" fontId="5" fillId="0" borderId="0" xfId="108" applyFill="1"/>
    <xf numFmtId="3" fontId="4" fillId="0" borderId="0" xfId="108" applyNumberFormat="1" applyFont="1" applyFill="1" applyAlignment="1">
      <alignment horizontal="right" vertical="center"/>
    </xf>
    <xf numFmtId="3" fontId="3" fillId="0" borderId="0" xfId="108" applyNumberFormat="1" applyFont="1" applyFill="1" applyAlignment="1">
      <alignment horizontal="right" vertical="center"/>
    </xf>
    <xf numFmtId="165" fontId="4" fillId="0" borderId="0" xfId="108" applyNumberFormat="1" applyFont="1" applyFill="1" applyAlignment="1">
      <alignment vertical="center"/>
    </xf>
    <xf numFmtId="165" fontId="3" fillId="0" borderId="0" xfId="108" applyNumberFormat="1" applyFont="1" applyFill="1" applyAlignment="1">
      <alignment vertical="center"/>
    </xf>
    <xf numFmtId="165" fontId="3" fillId="0" borderId="0" xfId="108" applyNumberFormat="1" applyFont="1" applyFill="1" applyBorder="1" applyAlignment="1">
      <alignment vertical="center"/>
    </xf>
    <xf numFmtId="49" fontId="1" fillId="0" borderId="7" xfId="108" applyNumberFormat="1" applyFont="1" applyFill="1" applyBorder="1" applyAlignment="1">
      <alignment horizontal="left" vertical="justify"/>
    </xf>
    <xf numFmtId="0" fontId="5" fillId="0" borderId="7" xfId="108" applyFont="1" applyFill="1" applyBorder="1"/>
    <xf numFmtId="49" fontId="4" fillId="0" borderId="18" xfId="108" quotePrefix="1" applyNumberFormat="1" applyFont="1" applyFill="1" applyBorder="1" applyAlignment="1">
      <alignment vertical="center"/>
    </xf>
    <xf numFmtId="0" fontId="4" fillId="0" borderId="18" xfId="108" applyFont="1" applyFill="1" applyBorder="1" applyAlignment="1">
      <alignment horizontal="right" vertical="center"/>
    </xf>
    <xf numFmtId="49" fontId="4" fillId="0" borderId="0" xfId="108" quotePrefix="1" applyNumberFormat="1" applyFont="1" applyFill="1" applyAlignment="1">
      <alignment horizontal="left" vertical="center"/>
    </xf>
    <xf numFmtId="49" fontId="3" fillId="0" borderId="0" xfId="108" quotePrefix="1" applyNumberFormat="1" applyFont="1" applyFill="1" applyAlignment="1">
      <alignment horizontal="left" vertical="center" wrapText="1"/>
    </xf>
    <xf numFmtId="0" fontId="5" fillId="0" borderId="0" xfId="108" applyFill="1" applyAlignment="1">
      <alignment vertical="center"/>
    </xf>
    <xf numFmtId="49" fontId="3" fillId="0" borderId="0" xfId="108" quotePrefix="1" applyNumberFormat="1" applyFont="1" applyFill="1" applyAlignment="1">
      <alignment horizontal="left" wrapText="1"/>
    </xf>
    <xf numFmtId="49" fontId="4" fillId="0" borderId="0" xfId="108" applyNumberFormat="1" applyFont="1" applyFill="1" applyAlignment="1">
      <alignment horizontal="left" vertical="center" wrapText="1"/>
    </xf>
    <xf numFmtId="164" fontId="5" fillId="0" borderId="0" xfId="108" applyNumberFormat="1" applyFill="1" applyAlignment="1">
      <alignment vertical="center"/>
    </xf>
    <xf numFmtId="164" fontId="3" fillId="0" borderId="0" xfId="108" applyNumberFormat="1" applyFont="1" applyFill="1" applyAlignment="1">
      <alignment vertical="center"/>
    </xf>
    <xf numFmtId="1" fontId="5" fillId="0" borderId="0" xfId="108" applyNumberFormat="1" applyFill="1" applyAlignment="1">
      <alignment vertical="center"/>
    </xf>
    <xf numFmtId="0" fontId="4" fillId="0" borderId="0" xfId="108" applyFont="1" applyFill="1"/>
    <xf numFmtId="49" fontId="3" fillId="0" borderId="7" xfId="108" quotePrefix="1" applyNumberFormat="1" applyFont="1" applyFill="1" applyBorder="1" applyAlignment="1">
      <alignment horizontal="left" wrapText="1"/>
    </xf>
    <xf numFmtId="0" fontId="4" fillId="0" borderId="0" xfId="108" applyFont="1" applyFill="1" applyAlignment="1">
      <alignment vertical="center"/>
    </xf>
    <xf numFmtId="0" fontId="83" fillId="0" borderId="0" xfId="0" quotePrefix="1" applyFont="1" applyBorder="1" applyAlignment="1">
      <alignment horizontal="left"/>
    </xf>
    <xf numFmtId="0" fontId="83" fillId="0" borderId="0" xfId="0" quotePrefix="1" applyFont="1" applyAlignment="1"/>
    <xf numFmtId="0" fontId="4" fillId="0" borderId="22" xfId="0" applyFont="1" applyBorder="1" applyAlignment="1">
      <alignment horizontal="center" vertical="center"/>
    </xf>
    <xf numFmtId="0" fontId="4" fillId="0" borderId="22" xfId="0" applyFont="1" applyBorder="1" applyAlignment="1">
      <alignment horizontal="center" vertical="center" wrapText="1"/>
    </xf>
    <xf numFmtId="0" fontId="51" fillId="0" borderId="0" xfId="0" quotePrefix="1" applyFont="1" applyBorder="1" applyAlignment="1">
      <alignment horizontal="left"/>
    </xf>
    <xf numFmtId="0" fontId="51" fillId="0" borderId="0" xfId="0" applyFont="1" applyBorder="1" applyAlignment="1">
      <alignment horizontal="left"/>
    </xf>
    <xf numFmtId="0" fontId="57" fillId="0" borderId="7" xfId="0" quotePrefix="1" applyFont="1" applyBorder="1" applyAlignment="1">
      <alignment horizontal="center" vertical="center"/>
    </xf>
    <xf numFmtId="184" fontId="57" fillId="0" borderId="0" xfId="0" applyNumberFormat="1" applyFont="1" applyAlignment="1">
      <alignment horizontal="right" vertical="top"/>
    </xf>
    <xf numFmtId="184" fontId="57" fillId="0" borderId="0" xfId="0" applyNumberFormat="1" applyFont="1" applyBorder="1" applyAlignment="1">
      <alignment horizontal="right" vertical="top"/>
    </xf>
    <xf numFmtId="0" fontId="57" fillId="0" borderId="21" xfId="0" quotePrefix="1" applyFont="1" applyBorder="1" applyAlignment="1">
      <alignment horizontal="center" vertical="center"/>
    </xf>
    <xf numFmtId="3" fontId="3" fillId="0" borderId="0" xfId="55" applyNumberFormat="1" applyFont="1" applyFill="1" applyBorder="1" applyAlignment="1">
      <alignment horizontal="right" vertical="top"/>
    </xf>
    <xf numFmtId="0" fontId="8" fillId="0" borderId="0" xfId="49" applyFont="1" applyAlignment="1">
      <alignment vertical="center"/>
    </xf>
    <xf numFmtId="0" fontId="0" fillId="0" borderId="0" xfId="0" applyBorder="1" applyAlignment="1">
      <alignment horizontal="center"/>
    </xf>
    <xf numFmtId="0" fontId="47" fillId="0" borderId="22" xfId="49" applyFont="1" applyFill="1" applyBorder="1" applyAlignment="1">
      <alignment vertical="center"/>
    </xf>
    <xf numFmtId="0" fontId="4" fillId="0" borderId="0" xfId="49" applyFont="1" applyFill="1" applyAlignment="1">
      <alignment horizontal="right" vertical="center" wrapText="1"/>
    </xf>
    <xf numFmtId="12" fontId="4" fillId="0" borderId="0" xfId="0" applyNumberFormat="1" applyFont="1" applyFill="1" applyAlignment="1">
      <alignment horizontal="right" vertical="top" wrapText="1"/>
    </xf>
    <xf numFmtId="0" fontId="47" fillId="0" borderId="0" xfId="49" applyFont="1" applyFill="1" applyAlignment="1">
      <alignment vertical="center"/>
    </xf>
    <xf numFmtId="0" fontId="4" fillId="0" borderId="0" xfId="49" quotePrefix="1" applyFont="1" applyFill="1" applyAlignment="1">
      <alignment horizontal="right" vertical="center"/>
    </xf>
    <xf numFmtId="0" fontId="4" fillId="0" borderId="0" xfId="49" applyFont="1" applyFill="1" applyAlignment="1">
      <alignment vertical="center"/>
    </xf>
    <xf numFmtId="0" fontId="51" fillId="0" borderId="0" xfId="0" quotePrefix="1" applyFont="1" applyFill="1" applyAlignment="1"/>
    <xf numFmtId="0" fontId="4" fillId="0" borderId="0" xfId="0" applyFont="1" applyAlignment="1">
      <alignment horizontal="center" vertical="center"/>
    </xf>
    <xf numFmtId="0" fontId="4" fillId="0" borderId="21" xfId="0" applyFont="1" applyBorder="1" applyAlignment="1">
      <alignment horizontal="left" vertical="center" wrapText="1"/>
    </xf>
    <xf numFmtId="0" fontId="4" fillId="0" borderId="7" xfId="0" applyFont="1" applyBorder="1" applyAlignment="1">
      <alignment horizontal="left" vertical="center" wrapText="1"/>
    </xf>
    <xf numFmtId="0" fontId="4" fillId="0" borderId="22" xfId="0" applyFont="1" applyBorder="1" applyAlignment="1">
      <alignment horizontal="center" vertical="center"/>
    </xf>
    <xf numFmtId="0" fontId="4" fillId="0" borderId="0" xfId="0" applyFont="1" applyAlignment="1">
      <alignment horizontal="center" vertical="center" wrapText="1"/>
    </xf>
    <xf numFmtId="3" fontId="4" fillId="0" borderId="0" xfId="0" applyNumberFormat="1" applyFont="1" applyAlignment="1">
      <alignment horizontal="center" vertical="center"/>
    </xf>
    <xf numFmtId="0" fontId="4" fillId="0" borderId="0" xfId="0" quotePrefix="1" applyFont="1" applyAlignment="1">
      <alignment horizontal="left" vertical="center" wrapText="1"/>
    </xf>
    <xf numFmtId="0" fontId="4" fillId="0" borderId="0" xfId="0" quotePrefix="1" applyFont="1" applyAlignment="1">
      <alignment horizontal="justify" vertical="center" wrapText="1"/>
    </xf>
    <xf numFmtId="0" fontId="4" fillId="0" borderId="0" xfId="0" quotePrefix="1" applyFont="1" applyAlignment="1">
      <alignment horizontal="left" vertical="center"/>
    </xf>
    <xf numFmtId="0" fontId="57" fillId="0" borderId="0" xfId="0" quotePrefix="1" applyFont="1" applyAlignment="1">
      <alignment horizontal="justify" vertical="center" wrapText="1"/>
    </xf>
    <xf numFmtId="165" fontId="4" fillId="0" borderId="0" xfId="0" applyNumberFormat="1" applyFont="1" applyAlignment="1">
      <alignment horizontal="center" vertical="center"/>
    </xf>
    <xf numFmtId="0" fontId="57" fillId="0" borderId="0" xfId="0" quotePrefix="1" applyFont="1" applyAlignment="1">
      <alignment horizontal="left" vertical="center" wrapText="1"/>
    </xf>
    <xf numFmtId="0" fontId="4" fillId="0" borderId="0" xfId="49" quotePrefix="1" applyFont="1" applyAlignment="1">
      <alignment horizontal="center" vertical="center"/>
    </xf>
    <xf numFmtId="0" fontId="4" fillId="0" borderId="0" xfId="49" applyFont="1" applyAlignment="1">
      <alignment horizontal="center" vertical="center"/>
    </xf>
    <xf numFmtId="0" fontId="4" fillId="0" borderId="21" xfId="49" applyFont="1" applyBorder="1" applyAlignment="1">
      <alignment horizontal="left" vertical="center" wrapText="1"/>
    </xf>
    <xf numFmtId="0" fontId="4" fillId="0" borderId="7" xfId="49" applyFont="1" applyBorder="1" applyAlignment="1">
      <alignment horizontal="left" vertical="center" wrapText="1"/>
    </xf>
    <xf numFmtId="0" fontId="4" fillId="0" borderId="22" xfId="49" applyFont="1" applyBorder="1" applyAlignment="1">
      <alignment horizontal="center" vertical="center"/>
    </xf>
    <xf numFmtId="0" fontId="4" fillId="0" borderId="21" xfId="49" applyFont="1" applyBorder="1" applyAlignment="1">
      <alignment horizontal="center" vertical="center"/>
    </xf>
    <xf numFmtId="0" fontId="58" fillId="0" borderId="0" xfId="0" applyFont="1" applyAlignment="1">
      <alignment horizontal="center" vertical="center"/>
    </xf>
    <xf numFmtId="0" fontId="58" fillId="0" borderId="21" xfId="0" applyFont="1" applyBorder="1" applyAlignment="1">
      <alignment horizontal="left" vertical="center"/>
    </xf>
    <xf numFmtId="0" fontId="58" fillId="0" borderId="7" xfId="0" applyFont="1" applyBorder="1" applyAlignment="1">
      <alignment horizontal="left" vertical="center"/>
    </xf>
    <xf numFmtId="0" fontId="4" fillId="0" borderId="22" xfId="0" applyFont="1" applyBorder="1" applyAlignment="1">
      <alignment horizontal="center" vertical="center" wrapText="1"/>
    </xf>
    <xf numFmtId="0" fontId="4" fillId="0" borderId="22" xfId="0" quotePrefix="1" applyFont="1" applyBorder="1" applyAlignment="1">
      <alignment horizontal="center" vertical="center" wrapText="1"/>
    </xf>
    <xf numFmtId="0" fontId="4" fillId="0" borderId="0" xfId="0" quotePrefix="1" applyFont="1" applyFill="1" applyAlignment="1">
      <alignment horizontal="left" vertical="center" wrapText="1"/>
    </xf>
    <xf numFmtId="3" fontId="57" fillId="0" borderId="0" xfId="0" applyNumberFormat="1" applyFont="1" applyFill="1" applyAlignment="1">
      <alignment horizontal="center"/>
    </xf>
    <xf numFmtId="0" fontId="57" fillId="0" borderId="21" xfId="0" applyFont="1" applyFill="1" applyBorder="1" applyAlignment="1">
      <alignment horizontal="left" vertical="center"/>
    </xf>
    <xf numFmtId="0" fontId="57" fillId="0" borderId="7" xfId="0" applyFont="1" applyFill="1" applyBorder="1" applyAlignment="1">
      <alignment horizontal="left" vertical="center"/>
    </xf>
    <xf numFmtId="0" fontId="4" fillId="0" borderId="22" xfId="0" applyFont="1" applyFill="1" applyBorder="1" applyAlignment="1">
      <alignment horizontal="center" vertical="top" wrapText="1"/>
    </xf>
    <xf numFmtId="0" fontId="4" fillId="0" borderId="22" xfId="0" quotePrefix="1" applyFont="1" applyFill="1" applyBorder="1" applyAlignment="1">
      <alignment horizontal="center" vertical="top" wrapText="1"/>
    </xf>
    <xf numFmtId="0" fontId="57" fillId="0" borderId="0" xfId="0" applyFont="1" applyFill="1" applyAlignment="1">
      <alignment horizontal="center" vertical="center"/>
    </xf>
    <xf numFmtId="0" fontId="6" fillId="0" borderId="0" xfId="0" applyFont="1" applyFill="1" applyAlignment="1">
      <alignment horizontal="center" vertical="center"/>
    </xf>
    <xf numFmtId="3" fontId="57" fillId="0" borderId="0" xfId="0" quotePrefix="1" applyNumberFormat="1" applyFont="1" applyFill="1" applyAlignment="1">
      <alignment horizontal="center"/>
    </xf>
    <xf numFmtId="3" fontId="4" fillId="0" borderId="0" xfId="0" quotePrefix="1" applyNumberFormat="1" applyFont="1" applyFill="1" applyAlignment="1">
      <alignment horizontal="center"/>
    </xf>
    <xf numFmtId="3" fontId="4" fillId="0" borderId="0" xfId="0" applyNumberFormat="1" applyFont="1" applyFill="1" applyAlignment="1">
      <alignment horizontal="center"/>
    </xf>
    <xf numFmtId="0" fontId="4" fillId="0" borderId="0" xfId="0" quotePrefix="1" applyFont="1" applyFill="1" applyAlignment="1">
      <alignment horizontal="justify" vertical="center" wrapText="1"/>
    </xf>
    <xf numFmtId="0" fontId="4" fillId="0" borderId="0" xfId="0" quotePrefix="1" applyFont="1" applyFill="1" applyAlignment="1">
      <alignment horizontal="left" vertical="top" wrapText="1"/>
    </xf>
    <xf numFmtId="0" fontId="4" fillId="0" borderId="0" xfId="0" quotePrefix="1" applyFont="1" applyFill="1" applyAlignment="1">
      <alignment horizontal="justify" vertical="top" wrapText="1"/>
    </xf>
    <xf numFmtId="0" fontId="4" fillId="38" borderId="0" xfId="0" quotePrefix="1" applyFont="1" applyFill="1" applyAlignment="1">
      <alignment horizontal="left" vertical="top" wrapText="1"/>
    </xf>
    <xf numFmtId="0" fontId="4" fillId="38" borderId="0" xfId="0" quotePrefix="1" applyFont="1" applyFill="1" applyAlignment="1">
      <alignment horizontal="justify" vertical="top" wrapText="1"/>
    </xf>
    <xf numFmtId="0" fontId="4" fillId="0" borderId="0" xfId="0" quotePrefix="1" applyFont="1" applyFill="1" applyAlignment="1">
      <alignment horizontal="justify" vertical="top"/>
    </xf>
    <xf numFmtId="0" fontId="4" fillId="0" borderId="22" xfId="0" applyFont="1" applyFill="1" applyBorder="1" applyAlignment="1">
      <alignment horizontal="center" vertical="center" wrapText="1"/>
    </xf>
    <xf numFmtId="0" fontId="4" fillId="0" borderId="22" xfId="0" quotePrefix="1" applyFont="1" applyFill="1" applyBorder="1" applyAlignment="1">
      <alignment horizontal="center" vertical="center" wrapText="1"/>
    </xf>
    <xf numFmtId="0" fontId="4" fillId="0" borderId="0" xfId="0" applyFont="1" applyFill="1" applyAlignment="1">
      <alignment horizontal="left" vertical="center" wrapText="1"/>
    </xf>
    <xf numFmtId="3" fontId="4" fillId="0" borderId="0" xfId="0" applyNumberFormat="1" applyFont="1" applyFill="1" applyAlignment="1">
      <alignment horizontal="center" vertical="center"/>
    </xf>
    <xf numFmtId="0" fontId="57" fillId="0" borderId="0" xfId="0" applyFont="1" applyFill="1" applyAlignment="1">
      <alignment horizontal="left" vertical="center" wrapText="1"/>
    </xf>
    <xf numFmtId="0" fontId="4" fillId="0" borderId="0" xfId="0" applyFont="1" applyAlignment="1">
      <alignment horizontal="justify" vertical="center"/>
    </xf>
    <xf numFmtId="0" fontId="4" fillId="0" borderId="0" xfId="0" applyFont="1" applyFill="1" applyAlignment="1">
      <alignment horizontal="justify" vertical="center"/>
    </xf>
    <xf numFmtId="0" fontId="57" fillId="0" borderId="0" xfId="0" applyFont="1" applyFill="1" applyAlignment="1">
      <alignment horizontal="left" wrapText="1"/>
    </xf>
    <xf numFmtId="0" fontId="4" fillId="0" borderId="17" xfId="0" applyFont="1" applyBorder="1" applyAlignment="1">
      <alignment horizontal="left" vertical="center" wrapText="1"/>
    </xf>
    <xf numFmtId="0" fontId="4" fillId="0" borderId="18" xfId="0" applyFont="1" applyBorder="1" applyAlignment="1">
      <alignment horizontal="center" vertical="center"/>
    </xf>
    <xf numFmtId="0" fontId="4" fillId="0" borderId="0" xfId="0" applyFont="1" applyAlignment="1">
      <alignment horizontal="justify" vertical="justify"/>
    </xf>
    <xf numFmtId="0" fontId="4" fillId="0" borderId="21" xfId="0" applyFont="1" applyBorder="1" applyAlignment="1">
      <alignment horizontal="left" vertical="center"/>
    </xf>
    <xf numFmtId="0" fontId="4" fillId="0" borderId="7" xfId="0" applyFont="1" applyBorder="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justify" vertical="justify" wrapText="1"/>
    </xf>
    <xf numFmtId="0" fontId="4" fillId="0" borderId="0" xfId="0" applyFont="1" applyFill="1" applyAlignment="1">
      <alignment horizontal="justify" vertical="center" wrapText="1"/>
    </xf>
    <xf numFmtId="0" fontId="4" fillId="0" borderId="0" xfId="49" quotePrefix="1" applyFont="1" applyFill="1" applyAlignment="1">
      <alignment horizontal="left" vertical="center" wrapText="1"/>
    </xf>
    <xf numFmtId="0" fontId="4" fillId="0" borderId="0" xfId="49" applyFont="1" applyFill="1" applyAlignment="1">
      <alignment horizontal="center" vertical="center"/>
    </xf>
    <xf numFmtId="0" fontId="4" fillId="0" borderId="0" xfId="49" applyFont="1" applyAlignment="1">
      <alignment horizontal="left" vertical="center" wrapText="1"/>
    </xf>
    <xf numFmtId="0" fontId="1" fillId="0" borderId="0" xfId="0" applyFont="1" applyAlignment="1">
      <alignment horizontal="left" vertical="center" wrapText="1"/>
    </xf>
    <xf numFmtId="0" fontId="1" fillId="0" borderId="7" xfId="49" applyFont="1" applyBorder="1" applyAlignment="1">
      <alignment vertical="center"/>
    </xf>
    <xf numFmtId="0" fontId="4" fillId="0" borderId="21" xfId="49" applyFont="1" applyFill="1" applyBorder="1" applyAlignment="1">
      <alignment horizontal="right" vertical="center" wrapText="1"/>
    </xf>
    <xf numFmtId="0" fontId="4" fillId="0" borderId="7" xfId="49" applyFont="1" applyFill="1" applyBorder="1" applyAlignment="1">
      <alignment horizontal="right" vertical="center" wrapText="1"/>
    </xf>
    <xf numFmtId="0" fontId="4" fillId="0" borderId="22" xfId="49" applyFont="1" applyFill="1" applyBorder="1" applyAlignment="1">
      <alignment horizontal="center" vertical="center"/>
    </xf>
    <xf numFmtId="0" fontId="1" fillId="0" borderId="0" xfId="0" applyFont="1" applyFill="1" applyAlignment="1">
      <alignment horizontal="left" vertical="center" wrapText="1"/>
    </xf>
    <xf numFmtId="3" fontId="4" fillId="0" borderId="0" xfId="108" applyNumberFormat="1" applyFont="1" applyFill="1" applyAlignment="1">
      <alignment horizontal="center" vertical="center"/>
    </xf>
    <xf numFmtId="0" fontId="57" fillId="0" borderId="0" xfId="0" quotePrefix="1" applyFont="1" applyFill="1" applyAlignment="1">
      <alignment horizontal="left" vertical="top" wrapText="1"/>
    </xf>
    <xf numFmtId="0" fontId="57" fillId="0" borderId="0" xfId="0" quotePrefix="1" applyFont="1" applyAlignment="1">
      <alignment horizontal="left" vertical="top" wrapText="1"/>
    </xf>
    <xf numFmtId="0" fontId="57" fillId="0" borderId="0" xfId="0" applyFont="1" applyAlignment="1">
      <alignment horizontal="left" vertical="top" wrapText="1"/>
    </xf>
    <xf numFmtId="0" fontId="4" fillId="0" borderId="0" xfId="55" quotePrefix="1" applyFont="1" applyFill="1" applyAlignment="1">
      <alignment horizontal="center" vertical="center"/>
    </xf>
    <xf numFmtId="0" fontId="4" fillId="0" borderId="0" xfId="55" applyFont="1" applyFill="1" applyAlignment="1">
      <alignment horizontal="left" vertical="center" wrapText="1"/>
    </xf>
    <xf numFmtId="0" fontId="4" fillId="0" borderId="0" xfId="55" quotePrefix="1" applyFont="1" applyFill="1" applyAlignment="1">
      <alignment horizontal="center"/>
    </xf>
    <xf numFmtId="0" fontId="1" fillId="0" borderId="0" xfId="55" applyFont="1" applyFill="1" applyAlignment="1">
      <alignment horizontal="left" vertical="center" wrapText="1"/>
    </xf>
    <xf numFmtId="0" fontId="4" fillId="0" borderId="21" xfId="55" quotePrefix="1" applyFont="1" applyFill="1" applyBorder="1" applyAlignment="1">
      <alignment horizontal="left" vertical="center" wrapText="1"/>
    </xf>
    <xf numFmtId="0" fontId="4" fillId="0" borderId="7" xfId="55" applyFont="1" applyFill="1" applyBorder="1" applyAlignment="1">
      <alignment horizontal="left" vertical="center" wrapText="1"/>
    </xf>
    <xf numFmtId="0" fontId="4" fillId="0" borderId="22" xfId="55" quotePrefix="1" applyFont="1" applyFill="1" applyBorder="1" applyAlignment="1">
      <alignment horizontal="center" vertical="center" wrapText="1"/>
    </xf>
    <xf numFmtId="0" fontId="4" fillId="0" borderId="22" xfId="55" applyFont="1" applyFill="1" applyBorder="1" applyAlignment="1">
      <alignment horizontal="center" vertical="center" wrapText="1"/>
    </xf>
    <xf numFmtId="0" fontId="4" fillId="0" borderId="21" xfId="55" quotePrefix="1" applyFont="1" applyFill="1" applyBorder="1" applyAlignment="1">
      <alignment horizontal="right" vertical="top" wrapText="1"/>
    </xf>
    <xf numFmtId="0" fontId="4" fillId="0" borderId="7" xfId="55" applyFont="1" applyFill="1" applyBorder="1" applyAlignment="1">
      <alignment horizontal="right" vertical="top" wrapText="1"/>
    </xf>
    <xf numFmtId="0" fontId="4" fillId="0" borderId="0" xfId="55" applyFont="1" applyFill="1" applyAlignment="1">
      <alignment horizontal="center"/>
    </xf>
    <xf numFmtId="0" fontId="4" fillId="0" borderId="0" xfId="55" applyFont="1" applyFill="1" applyAlignment="1"/>
    <xf numFmtId="0" fontId="57" fillId="0" borderId="0" xfId="0" applyFont="1" applyBorder="1" applyAlignment="1">
      <alignment horizontal="center"/>
    </xf>
    <xf numFmtId="0" fontId="79" fillId="0" borderId="0" xfId="0" quotePrefix="1" applyFont="1" applyFill="1" applyBorder="1" applyAlignment="1">
      <alignment horizontal="left" vertical="top" wrapText="1"/>
    </xf>
    <xf numFmtId="0" fontId="79" fillId="0" borderId="0" xfId="0" quotePrefix="1" applyFont="1" applyFill="1" applyBorder="1" applyAlignment="1">
      <alignment horizontal="justify" vertical="top" wrapText="1"/>
    </xf>
    <xf numFmtId="0" fontId="51" fillId="0" borderId="0" xfId="0" quotePrefix="1" applyFont="1" applyBorder="1" applyAlignment="1">
      <alignment horizontal="left"/>
    </xf>
    <xf numFmtId="0" fontId="51" fillId="0" borderId="0" xfId="0" applyFont="1" applyBorder="1" applyAlignment="1">
      <alignment horizontal="left"/>
    </xf>
    <xf numFmtId="0" fontId="57" fillId="0" borderId="21" xfId="0" quotePrefix="1" applyFont="1" applyBorder="1" applyAlignment="1">
      <alignment horizontal="center" vertical="center"/>
    </xf>
    <xf numFmtId="0" fontId="57" fillId="0" borderId="7" xfId="0" quotePrefix="1" applyFont="1" applyBorder="1" applyAlignment="1">
      <alignment horizontal="center" vertical="center"/>
    </xf>
    <xf numFmtId="0" fontId="4" fillId="0" borderId="22" xfId="0" applyFont="1" applyBorder="1" applyAlignment="1">
      <alignment horizontal="center"/>
    </xf>
    <xf numFmtId="0" fontId="57" fillId="0" borderId="0" xfId="0" applyFont="1" applyAlignment="1">
      <alignment horizontal="center"/>
    </xf>
    <xf numFmtId="0" fontId="79" fillId="0" borderId="0" xfId="0" quotePrefix="1" applyFont="1" applyAlignment="1">
      <alignment horizontal="left" wrapText="1"/>
    </xf>
    <xf numFmtId="0" fontId="57" fillId="0" borderId="0" xfId="0" quotePrefix="1" applyFont="1" applyFill="1" applyBorder="1" applyAlignment="1">
      <alignment horizontal="left" wrapText="1"/>
    </xf>
    <xf numFmtId="0" fontId="57" fillId="0" borderId="22" xfId="0" quotePrefix="1" applyFont="1" applyBorder="1" applyAlignment="1">
      <alignment horizontal="center"/>
    </xf>
    <xf numFmtId="0" fontId="57" fillId="0" borderId="22" xfId="0" applyFont="1" applyBorder="1" applyAlignment="1">
      <alignment horizontal="center" vertical="center"/>
    </xf>
    <xf numFmtId="0" fontId="57" fillId="0" borderId="0" xfId="0" quotePrefix="1" applyFont="1" applyBorder="1" applyAlignment="1">
      <alignment horizontal="center" vertical="center"/>
    </xf>
    <xf numFmtId="0" fontId="57" fillId="0" borderId="7" xfId="0" applyFont="1" applyBorder="1" applyAlignment="1">
      <alignment horizontal="center" vertical="center"/>
    </xf>
    <xf numFmtId="0" fontId="57" fillId="0" borderId="21" xfId="0" applyFont="1" applyBorder="1" applyAlignment="1">
      <alignment horizontal="center" vertical="center"/>
    </xf>
    <xf numFmtId="0" fontId="57" fillId="0" borderId="0" xfId="0" quotePrefix="1" applyFont="1" applyAlignment="1">
      <alignment horizontal="left" vertical="justify" wrapText="1"/>
    </xf>
    <xf numFmtId="0" fontId="57" fillId="0" borderId="0" xfId="0" applyFont="1" applyBorder="1" applyAlignment="1">
      <alignment horizontal="center" vertical="center"/>
    </xf>
    <xf numFmtId="0" fontId="57" fillId="0" borderId="22" xfId="0" applyFont="1" applyBorder="1" applyAlignment="1">
      <alignment horizontal="center"/>
    </xf>
    <xf numFmtId="49" fontId="4" fillId="0" borderId="0" xfId="70" quotePrefix="1" applyNumberFormat="1" applyFont="1" applyFill="1" applyAlignment="1">
      <alignment horizontal="center" vertical="center"/>
    </xf>
    <xf numFmtId="0" fontId="4" fillId="0" borderId="0" xfId="70" quotePrefix="1" applyFont="1" applyFill="1" applyAlignment="1">
      <alignment horizontal="left" vertical="center" wrapText="1"/>
    </xf>
    <xf numFmtId="0" fontId="4" fillId="0" borderId="0" xfId="70" applyFont="1" applyAlignment="1">
      <alignment horizontal="justify" vertical="center" wrapText="1"/>
    </xf>
    <xf numFmtId="0" fontId="1" fillId="0" borderId="0" xfId="53" applyFont="1" applyAlignment="1">
      <alignment horizontal="left" vertical="center" wrapText="1"/>
    </xf>
    <xf numFmtId="0" fontId="4" fillId="0" borderId="17" xfId="70" applyFont="1" applyBorder="1" applyAlignment="1">
      <alignment horizontal="left" vertical="center" wrapText="1"/>
    </xf>
    <xf numFmtId="0" fontId="4" fillId="0" borderId="0" xfId="70" applyFont="1" applyAlignment="1">
      <alignment horizontal="left" vertical="center"/>
    </xf>
    <xf numFmtId="0" fontId="4" fillId="0" borderId="7" xfId="70" applyFont="1" applyBorder="1" applyAlignment="1">
      <alignment horizontal="left" vertical="center"/>
    </xf>
    <xf numFmtId="0" fontId="4" fillId="0" borderId="17" xfId="70" applyFont="1" applyBorder="1" applyAlignment="1">
      <alignment horizontal="right" vertical="center" wrapText="1"/>
    </xf>
    <xf numFmtId="0" fontId="4" fillId="0" borderId="0" xfId="70" applyFont="1" applyAlignment="1">
      <alignment horizontal="right" vertical="center" wrapText="1"/>
    </xf>
    <xf numFmtId="0" fontId="4" fillId="0" borderId="7" xfId="70" applyFont="1" applyBorder="1" applyAlignment="1">
      <alignment horizontal="right" vertical="center" wrapText="1"/>
    </xf>
    <xf numFmtId="0" fontId="4" fillId="0" borderId="18" xfId="70" applyFont="1" applyBorder="1" applyAlignment="1">
      <alignment horizontal="center" vertical="center" wrapText="1"/>
    </xf>
    <xf numFmtId="0" fontId="4" fillId="0" borderId="0" xfId="70" quotePrefix="1" applyFont="1" applyAlignment="1">
      <alignment horizontal="right" vertical="top" wrapText="1"/>
    </xf>
    <xf numFmtId="0" fontId="4" fillId="0" borderId="7" xfId="70" applyFont="1" applyBorder="1" applyAlignment="1">
      <alignment horizontal="right" vertical="top" wrapText="1"/>
    </xf>
    <xf numFmtId="0" fontId="4" fillId="0" borderId="7" xfId="70" quotePrefix="1" applyFont="1" applyBorder="1" applyAlignment="1">
      <alignment horizontal="right" vertical="top" wrapText="1"/>
    </xf>
    <xf numFmtId="0" fontId="4" fillId="0" borderId="0" xfId="70" applyFont="1" applyAlignment="1">
      <alignment horizontal="right" vertical="top" wrapText="1"/>
    </xf>
    <xf numFmtId="0" fontId="4" fillId="0" borderId="0" xfId="53" quotePrefix="1" applyFont="1" applyFill="1" applyAlignment="1">
      <alignment horizontal="center" vertical="center"/>
    </xf>
    <xf numFmtId="0" fontId="4" fillId="0" borderId="0" xfId="53" applyFont="1" applyFill="1" applyAlignment="1">
      <alignment horizontal="center" vertical="center"/>
    </xf>
    <xf numFmtId="0" fontId="6" fillId="0" borderId="0" xfId="35" quotePrefix="1" applyFont="1" applyFill="1" applyAlignment="1">
      <alignment horizontal="left" vertical="center" wrapText="1"/>
    </xf>
    <xf numFmtId="0" fontId="1" fillId="0" borderId="0" xfId="53" quotePrefix="1" applyFont="1" applyFill="1" applyAlignment="1">
      <alignment horizontal="left" vertical="center" wrapText="1"/>
    </xf>
    <xf numFmtId="0" fontId="1" fillId="0" borderId="0" xfId="53" applyFont="1" applyFill="1" applyAlignment="1">
      <alignment horizontal="left" vertical="center" wrapText="1"/>
    </xf>
    <xf numFmtId="0" fontId="4" fillId="0" borderId="17" xfId="53" applyFont="1" applyFill="1" applyBorder="1" applyAlignment="1">
      <alignment horizontal="left" vertical="center" wrapText="1"/>
    </xf>
    <xf numFmtId="0" fontId="4" fillId="0" borderId="0" xfId="53" applyFont="1" applyFill="1" applyBorder="1" applyAlignment="1">
      <alignment horizontal="left" vertical="center" wrapText="1"/>
    </xf>
    <xf numFmtId="0" fontId="4" fillId="0" borderId="7" xfId="53" applyFont="1" applyFill="1" applyBorder="1" applyAlignment="1">
      <alignment horizontal="left" vertical="center" wrapText="1"/>
    </xf>
    <xf numFmtId="0" fontId="4" fillId="0" borderId="18" xfId="53" quotePrefix="1" applyFont="1" applyFill="1" applyBorder="1" applyAlignment="1">
      <alignment horizontal="center" vertical="center" wrapText="1"/>
    </xf>
    <xf numFmtId="0" fontId="4" fillId="0" borderId="18" xfId="53" applyFont="1" applyFill="1" applyBorder="1" applyAlignment="1">
      <alignment horizontal="center" vertical="center" wrapText="1"/>
    </xf>
    <xf numFmtId="0" fontId="4" fillId="0" borderId="18" xfId="53" applyFont="1" applyFill="1" applyBorder="1" applyAlignment="1">
      <alignment horizontal="center" vertical="top" wrapText="1"/>
    </xf>
    <xf numFmtId="0" fontId="4" fillId="0" borderId="17" xfId="53" applyFont="1" applyFill="1" applyBorder="1" applyAlignment="1">
      <alignment horizontal="right" vertical="top" wrapText="1"/>
    </xf>
    <xf numFmtId="0" fontId="4" fillId="0" borderId="7" xfId="53" applyFont="1" applyFill="1" applyBorder="1" applyAlignment="1">
      <alignment horizontal="right" vertical="top" wrapText="1"/>
    </xf>
    <xf numFmtId="0" fontId="4" fillId="0" borderId="17" xfId="53" quotePrefix="1" applyFont="1" applyFill="1" applyBorder="1" applyAlignment="1">
      <alignment horizontal="right" vertical="top" wrapText="1"/>
    </xf>
    <xf numFmtId="0" fontId="4" fillId="0" borderId="7" xfId="53" applyFont="1" applyBorder="1" applyAlignment="1">
      <alignment horizontal="right" vertical="top" wrapText="1"/>
    </xf>
    <xf numFmtId="0" fontId="4" fillId="0" borderId="18" xfId="53" quotePrefix="1" applyFont="1" applyFill="1" applyBorder="1" applyAlignment="1">
      <alignment horizontal="center" vertical="top" wrapText="1"/>
    </xf>
    <xf numFmtId="49" fontId="4" fillId="0" borderId="0" xfId="73" quotePrefix="1" applyFont="1" applyAlignment="1">
      <alignment horizontal="center" vertical="center"/>
    </xf>
    <xf numFmtId="49" fontId="4" fillId="0" borderId="0" xfId="75" quotePrefix="1" applyFont="1" applyAlignment="1">
      <alignment horizontal="justify" vertical="center" wrapText="1"/>
    </xf>
    <xf numFmtId="49" fontId="4" fillId="0" borderId="17" xfId="73" applyFont="1" applyBorder="1" applyAlignment="1">
      <alignment horizontal="right" vertical="top"/>
    </xf>
    <xf numFmtId="49" fontId="4" fillId="0" borderId="0" xfId="73" applyFont="1" applyBorder="1" applyAlignment="1">
      <alignment horizontal="right" vertical="top"/>
    </xf>
    <xf numFmtId="49" fontId="4" fillId="0" borderId="7" xfId="73" applyFont="1" applyBorder="1" applyAlignment="1">
      <alignment horizontal="right" vertical="top"/>
    </xf>
    <xf numFmtId="49" fontId="4" fillId="0" borderId="17" xfId="73" quotePrefix="1" applyFont="1" applyBorder="1" applyAlignment="1">
      <alignment horizontal="right" vertical="top" wrapText="1"/>
    </xf>
    <xf numFmtId="49" fontId="4" fillId="0" borderId="0" xfId="73" quotePrefix="1" applyFont="1" applyBorder="1" applyAlignment="1">
      <alignment horizontal="right" vertical="top" wrapText="1"/>
    </xf>
    <xf numFmtId="49" fontId="4" fillId="0" borderId="7" xfId="73" quotePrefix="1" applyFont="1" applyBorder="1" applyAlignment="1">
      <alignment horizontal="right" vertical="top" wrapText="1"/>
    </xf>
    <xf numFmtId="49" fontId="4" fillId="0" borderId="18" xfId="73" applyFont="1" applyBorder="1" applyAlignment="1">
      <alignment horizontal="center" vertical="center" wrapText="1"/>
    </xf>
    <xf numFmtId="49" fontId="4" fillId="0" borderId="18" xfId="73" applyFont="1" applyBorder="1" applyAlignment="1">
      <alignment horizontal="center" vertical="center"/>
    </xf>
    <xf numFmtId="49" fontId="4" fillId="0" borderId="17" xfId="73" applyFont="1" applyBorder="1" applyAlignment="1">
      <alignment horizontal="right" vertical="top" wrapText="1"/>
    </xf>
    <xf numFmtId="49" fontId="4" fillId="0" borderId="0" xfId="73" applyFont="1" applyBorder="1" applyAlignment="1">
      <alignment horizontal="right" vertical="top" wrapText="1"/>
    </xf>
    <xf numFmtId="49" fontId="4" fillId="0" borderId="7" xfId="73" applyFont="1" applyBorder="1" applyAlignment="1">
      <alignment horizontal="right" vertical="top" wrapText="1"/>
    </xf>
    <xf numFmtId="0" fontId="1" fillId="0" borderId="0" xfId="53" quotePrefix="1" applyFont="1" applyAlignment="1">
      <alignment horizontal="left" vertical="center" wrapText="1"/>
    </xf>
    <xf numFmtId="49" fontId="4" fillId="0" borderId="17" xfId="73" applyFont="1" applyBorder="1" applyAlignment="1">
      <alignment horizontal="left" vertical="center" wrapText="1"/>
    </xf>
    <xf numFmtId="49" fontId="4" fillId="0" borderId="0" xfId="73" applyFont="1" applyBorder="1" applyAlignment="1">
      <alignment horizontal="left" vertical="center" wrapText="1"/>
    </xf>
    <xf numFmtId="49" fontId="4" fillId="0" borderId="7" xfId="73" applyFont="1" applyBorder="1" applyAlignment="1">
      <alignment horizontal="left" vertical="center" wrapText="1"/>
    </xf>
    <xf numFmtId="0" fontId="4" fillId="0" borderId="0" xfId="75" quotePrefix="1" applyNumberFormat="1" applyFont="1" applyAlignment="1">
      <alignment horizontal="left" vertical="center" wrapText="1"/>
    </xf>
    <xf numFmtId="49" fontId="4" fillId="0" borderId="0" xfId="75" quotePrefix="1" applyFont="1" applyAlignment="1">
      <alignment horizontal="left" vertical="center" wrapText="1"/>
    </xf>
    <xf numFmtId="0" fontId="1" fillId="0" borderId="0" xfId="49" quotePrefix="1" applyFont="1" applyFill="1" applyAlignment="1">
      <alignment horizontal="left" vertical="center" wrapText="1"/>
    </xf>
    <xf numFmtId="0" fontId="1" fillId="0" borderId="0" xfId="49" quotePrefix="1" applyFont="1" applyFill="1" applyAlignment="1">
      <alignment horizontal="justify" vertical="center" wrapText="1"/>
    </xf>
    <xf numFmtId="49" fontId="4" fillId="0" borderId="17" xfId="75" quotePrefix="1" applyFont="1" applyBorder="1" applyAlignment="1">
      <alignment horizontal="left" vertical="center" wrapText="1"/>
    </xf>
    <xf numFmtId="49" fontId="4" fillId="0" borderId="0" xfId="75" applyFont="1" applyAlignment="1">
      <alignment horizontal="left" vertical="center" wrapText="1"/>
    </xf>
    <xf numFmtId="49" fontId="4" fillId="0" borderId="7" xfId="75" applyFont="1" applyBorder="1" applyAlignment="1">
      <alignment horizontal="left" vertical="center"/>
    </xf>
    <xf numFmtId="49" fontId="4" fillId="0" borderId="18" xfId="75" applyFont="1" applyBorder="1" applyAlignment="1">
      <alignment horizontal="center" vertical="center"/>
    </xf>
    <xf numFmtId="49" fontId="4" fillId="0" borderId="17" xfId="75" applyFont="1" applyBorder="1" applyAlignment="1">
      <alignment horizontal="right" vertical="top" wrapText="1"/>
    </xf>
    <xf numFmtId="49" fontId="4" fillId="0" borderId="7" xfId="75" applyFont="1" applyBorder="1" applyAlignment="1">
      <alignment horizontal="right" vertical="top" wrapText="1"/>
    </xf>
    <xf numFmtId="3" fontId="4" fillId="0" borderId="0" xfId="75" quotePrefix="1" applyNumberFormat="1" applyFont="1" applyFill="1" applyBorder="1" applyAlignment="1">
      <alignment horizontal="center" vertical="center"/>
    </xf>
    <xf numFmtId="49" fontId="4" fillId="0" borderId="0" xfId="75" quotePrefix="1" applyFont="1" applyFill="1" applyAlignment="1">
      <alignment horizontal="left" vertical="center" wrapText="1"/>
    </xf>
    <xf numFmtId="49" fontId="4" fillId="0" borderId="0" xfId="75" quotePrefix="1" applyFont="1" applyFill="1" applyAlignment="1">
      <alignment horizontal="justify" vertical="center" wrapText="1"/>
    </xf>
    <xf numFmtId="49" fontId="4" fillId="0" borderId="17" xfId="75" quotePrefix="1" applyFont="1" applyFill="1" applyBorder="1" applyAlignment="1">
      <alignment horizontal="left" vertical="center" wrapText="1"/>
    </xf>
    <xf numFmtId="49" fontId="4" fillId="0" borderId="0" xfId="75" applyFont="1" applyFill="1" applyBorder="1" applyAlignment="1">
      <alignment horizontal="left" vertical="center" wrapText="1"/>
    </xf>
    <xf numFmtId="49" fontId="4" fillId="0" borderId="7" xfId="75" applyFont="1" applyFill="1" applyBorder="1" applyAlignment="1">
      <alignment horizontal="left" vertical="center"/>
    </xf>
    <xf numFmtId="49" fontId="4" fillId="0" borderId="18" xfId="75" applyFont="1" applyFill="1" applyBorder="1" applyAlignment="1">
      <alignment horizontal="center" vertical="center"/>
    </xf>
    <xf numFmtId="49" fontId="4" fillId="0" borderId="17" xfId="75" applyFont="1" applyFill="1" applyBorder="1" applyAlignment="1">
      <alignment horizontal="right" vertical="top" wrapText="1"/>
    </xf>
    <xf numFmtId="49" fontId="4" fillId="0" borderId="7" xfId="75" applyFont="1" applyFill="1" applyBorder="1" applyAlignment="1">
      <alignment horizontal="right" vertical="top" wrapText="1"/>
    </xf>
    <xf numFmtId="49" fontId="4" fillId="0" borderId="17" xfId="75" quotePrefix="1" applyFont="1" applyFill="1" applyBorder="1" applyAlignment="1">
      <alignment horizontal="right" vertical="top" wrapText="1"/>
    </xf>
    <xf numFmtId="0" fontId="6" fillId="0" borderId="0" xfId="35" quotePrefix="1" applyFont="1" applyFill="1" applyAlignment="1">
      <alignment vertical="center" wrapText="1"/>
    </xf>
    <xf numFmtId="3" fontId="4" fillId="0" borderId="0" xfId="75" applyNumberFormat="1" applyFont="1" applyFill="1" applyBorder="1" applyAlignment="1">
      <alignment horizontal="center" vertical="center"/>
    </xf>
    <xf numFmtId="0" fontId="1" fillId="0" borderId="0" xfId="53" quotePrefix="1" applyFont="1" applyFill="1" applyAlignment="1">
      <alignment horizontal="justify" vertical="center" wrapText="1"/>
    </xf>
    <xf numFmtId="49" fontId="4" fillId="0" borderId="18" xfId="75" applyFont="1" applyFill="1" applyBorder="1" applyAlignment="1">
      <alignment horizontal="center" vertical="top"/>
    </xf>
    <xf numFmtId="49" fontId="4" fillId="0" borderId="0" xfId="73" quotePrefix="1" applyFont="1" applyFill="1" applyAlignment="1">
      <alignment horizontal="center"/>
    </xf>
    <xf numFmtId="49" fontId="4" fillId="0" borderId="17" xfId="75" applyFont="1" applyFill="1" applyBorder="1" applyAlignment="1">
      <alignment horizontal="left" vertical="center" wrapText="1"/>
    </xf>
    <xf numFmtId="49" fontId="4" fillId="0" borderId="0" xfId="75" applyFont="1" applyFill="1" applyAlignment="1">
      <alignment horizontal="left" vertical="center" wrapText="1"/>
    </xf>
    <xf numFmtId="49" fontId="4" fillId="0" borderId="7" xfId="75" applyFont="1" applyFill="1" applyBorder="1" applyAlignment="1">
      <alignment horizontal="left" vertical="center" wrapText="1"/>
    </xf>
    <xf numFmtId="0" fontId="4" fillId="0" borderId="0" xfId="49" quotePrefix="1" applyFont="1" applyFill="1" applyAlignment="1">
      <alignment horizontal="center" vertical="center"/>
    </xf>
    <xf numFmtId="0" fontId="4" fillId="0" borderId="0" xfId="49" quotePrefix="1" applyFont="1" applyAlignment="1">
      <alignment horizontal="left" vertical="center" wrapText="1"/>
    </xf>
    <xf numFmtId="0" fontId="53" fillId="0" borderId="0" xfId="56" quotePrefix="1" applyFont="1" applyAlignment="1">
      <alignment horizontal="left" wrapText="1"/>
    </xf>
    <xf numFmtId="0" fontId="4" fillId="0" borderId="17" xfId="49" quotePrefix="1" applyFont="1" applyFill="1" applyBorder="1" applyAlignment="1">
      <alignment horizontal="left" vertical="center" wrapText="1"/>
    </xf>
    <xf numFmtId="0" fontId="4" fillId="0" borderId="0" xfId="49" quotePrefix="1" applyFont="1" applyFill="1" applyBorder="1" applyAlignment="1">
      <alignment horizontal="left" vertical="center" wrapText="1"/>
    </xf>
    <xf numFmtId="0" fontId="4" fillId="0" borderId="7" xfId="49" quotePrefix="1" applyFont="1" applyFill="1" applyBorder="1" applyAlignment="1">
      <alignment horizontal="left" vertical="center" wrapText="1"/>
    </xf>
    <xf numFmtId="0" fontId="4" fillId="0" borderId="18" xfId="49" applyFont="1" applyFill="1" applyBorder="1" applyAlignment="1">
      <alignment horizontal="center" vertical="center" wrapText="1"/>
    </xf>
    <xf numFmtId="0" fontId="57" fillId="0" borderId="18" xfId="56" applyFont="1" applyFill="1" applyBorder="1" applyAlignment="1">
      <alignment horizontal="center" wrapText="1"/>
    </xf>
    <xf numFmtId="0" fontId="4" fillId="0" borderId="17" xfId="62" quotePrefix="1" applyFont="1" applyFill="1" applyBorder="1" applyAlignment="1">
      <alignment horizontal="right" vertical="top" wrapText="1"/>
    </xf>
    <xf numFmtId="0" fontId="4" fillId="0" borderId="7" xfId="62" quotePrefix="1" applyFont="1" applyFill="1" applyBorder="1" applyAlignment="1">
      <alignment horizontal="right" vertical="top" wrapText="1"/>
    </xf>
    <xf numFmtId="0" fontId="4" fillId="0" borderId="17" xfId="62" applyFont="1" applyFill="1" applyBorder="1" applyAlignment="1">
      <alignment horizontal="right" vertical="top" wrapText="1"/>
    </xf>
    <xf numFmtId="0" fontId="4" fillId="0" borderId="7" xfId="62" applyFont="1" applyFill="1" applyBorder="1" applyAlignment="1">
      <alignment horizontal="right" vertical="top" wrapText="1"/>
    </xf>
    <xf numFmtId="0" fontId="4" fillId="0" borderId="17" xfId="49" applyFont="1" applyFill="1" applyBorder="1" applyAlignment="1">
      <alignment horizontal="center" vertical="center" wrapText="1"/>
    </xf>
    <xf numFmtId="0" fontId="4" fillId="0" borderId="7" xfId="49" applyFont="1" applyFill="1" applyBorder="1" applyAlignment="1">
      <alignment horizontal="center" vertical="center" wrapText="1"/>
    </xf>
    <xf numFmtId="0" fontId="58" fillId="0" borderId="17" xfId="0" applyFont="1" applyFill="1" applyBorder="1" applyAlignment="1">
      <alignment horizontal="center" vertical="center" wrapText="1"/>
    </xf>
    <xf numFmtId="0" fontId="58" fillId="0" borderId="7" xfId="0" applyFont="1" applyFill="1" applyBorder="1" applyAlignment="1">
      <alignment horizontal="center" vertical="center" wrapText="1"/>
    </xf>
    <xf numFmtId="0" fontId="4" fillId="0" borderId="17" xfId="49" quotePrefix="1" applyFont="1" applyBorder="1" applyAlignment="1">
      <alignment horizontal="left" vertical="center" wrapText="1"/>
    </xf>
    <xf numFmtId="0" fontId="4" fillId="0" borderId="0" xfId="49" quotePrefix="1" applyFont="1" applyBorder="1" applyAlignment="1">
      <alignment horizontal="left" vertical="center" wrapText="1"/>
    </xf>
    <xf numFmtId="0" fontId="4" fillId="0" borderId="7" xfId="49" quotePrefix="1" applyFont="1" applyBorder="1" applyAlignment="1">
      <alignment horizontal="left" vertical="center" wrapText="1"/>
    </xf>
    <xf numFmtId="0" fontId="4" fillId="0" borderId="18" xfId="49" applyFont="1" applyBorder="1" applyAlignment="1">
      <alignment horizontal="center" vertical="center" wrapText="1"/>
    </xf>
    <xf numFmtId="0" fontId="4" fillId="0" borderId="17" xfId="49" applyFont="1" applyBorder="1" applyAlignment="1">
      <alignment horizontal="center" vertical="center" wrapText="1"/>
    </xf>
    <xf numFmtId="0" fontId="4" fillId="0" borderId="0" xfId="49" applyFont="1" applyBorder="1" applyAlignment="1">
      <alignment horizontal="center" vertical="center" wrapText="1"/>
    </xf>
    <xf numFmtId="0" fontId="4" fillId="0" borderId="7" xfId="49" applyFont="1" applyBorder="1" applyAlignment="1">
      <alignment horizontal="center" vertical="center" wrapText="1"/>
    </xf>
    <xf numFmtId="0" fontId="4" fillId="0" borderId="17" xfId="62" quotePrefix="1" applyFont="1" applyBorder="1" applyAlignment="1">
      <alignment horizontal="right" vertical="top" wrapText="1"/>
    </xf>
    <xf numFmtId="0" fontId="4" fillId="0" borderId="7" xfId="62" quotePrefix="1" applyFont="1" applyBorder="1" applyAlignment="1">
      <alignment horizontal="right" vertical="top" wrapText="1"/>
    </xf>
    <xf numFmtId="0" fontId="4" fillId="0" borderId="17" xfId="62" applyFont="1" applyBorder="1" applyAlignment="1">
      <alignment horizontal="right" vertical="top" wrapText="1"/>
    </xf>
    <xf numFmtId="0" fontId="4" fillId="0" borderId="7" xfId="62" applyFont="1" applyBorder="1" applyAlignment="1">
      <alignment horizontal="right" vertical="top" wrapText="1"/>
    </xf>
    <xf numFmtId="0" fontId="4" fillId="0" borderId="0" xfId="49" quotePrefix="1" applyFont="1" applyAlignment="1">
      <alignment horizontal="left" vertical="top" wrapText="1"/>
    </xf>
  </cellXfs>
  <cellStyles count="111">
    <cellStyle name="20% - Colore 1 2" xfId="1"/>
    <cellStyle name="20% - Colore 2 2" xfId="2"/>
    <cellStyle name="20% - Colore 3 2" xfId="3"/>
    <cellStyle name="20% - Colore 4 2" xfId="4"/>
    <cellStyle name="20% - Colore 5 2" xfId="5"/>
    <cellStyle name="20% - Colore 6 2" xfId="6"/>
    <cellStyle name="40% - Colore 1 2" xfId="7"/>
    <cellStyle name="40% - Colore 2 2" xfId="8"/>
    <cellStyle name="40% - Colore 3 2" xfId="9"/>
    <cellStyle name="40% - Colore 4 2" xfId="10"/>
    <cellStyle name="40% - Colore 5 2" xfId="11"/>
    <cellStyle name="40% - Colore 6 2" xfId="12"/>
    <cellStyle name="60% - Colore 1 2" xfId="13"/>
    <cellStyle name="60% - Colore 2 2" xfId="14"/>
    <cellStyle name="60% - Colore 3 2" xfId="15"/>
    <cellStyle name="60% - Colore 4 2" xfId="16"/>
    <cellStyle name="60% - Colore 5 2" xfId="17"/>
    <cellStyle name="60% - Colore 6 2" xfId="18"/>
    <cellStyle name="Calcolo 2" xfId="19"/>
    <cellStyle name="Cella collegata 2" xfId="20"/>
    <cellStyle name="Cella da controllare 2" xfId="21"/>
    <cellStyle name="Collegamento ipertestuale" xfId="107" builtinId="8"/>
    <cellStyle name="Collegamento ipertestuale 2" xfId="22"/>
    <cellStyle name="Collegamento ipertestuale visitato 2" xfId="23"/>
    <cellStyle name="Colore 1 2" xfId="24"/>
    <cellStyle name="Colore 2 2" xfId="25"/>
    <cellStyle name="Colore 3 2" xfId="26"/>
    <cellStyle name="Colore 4 2" xfId="27"/>
    <cellStyle name="Colore 5 2" xfId="28"/>
    <cellStyle name="Colore 6 2" xfId="29"/>
    <cellStyle name="Euro" xfId="30"/>
    <cellStyle name="Fiancata" xfId="31"/>
    <cellStyle name="Input 2" xfId="32"/>
    <cellStyle name="Intero" xfId="33"/>
    <cellStyle name="Migliaia" xfId="110" builtinId="3"/>
    <cellStyle name="Migliaia (0)_020020vINC" xfId="34"/>
    <cellStyle name="Migliaia (0)_Tav. 6.34 ASI" xfId="35"/>
    <cellStyle name="Migliaia [0] 2" xfId="36"/>
    <cellStyle name="Migliaia [0] 2 2" xfId="37"/>
    <cellStyle name="Migliaia [0] 2 2 2" xfId="38"/>
    <cellStyle name="Migliaia [0] 2 3" xfId="39"/>
    <cellStyle name="Migliaia [0] 3" xfId="40"/>
    <cellStyle name="Migliaia [0] 4" xfId="41"/>
    <cellStyle name="Migliaia [0] 4 2" xfId="106"/>
    <cellStyle name="Migliaia [0] 4 3" xfId="105"/>
    <cellStyle name="Migliaia [0] 5" xfId="42"/>
    <cellStyle name="Migliaia 2" xfId="43"/>
    <cellStyle name="Migliaia 3" xfId="44"/>
    <cellStyle name="Migliaia 4" xfId="45"/>
    <cellStyle name="Neutrale 2" xfId="46"/>
    <cellStyle name="Normal_Austria" xfId="47"/>
    <cellStyle name="Normale" xfId="0" builtinId="0"/>
    <cellStyle name="Normale 10" xfId="99"/>
    <cellStyle name="Normale 11" xfId="102"/>
    <cellStyle name="Normale 2" xfId="48"/>
    <cellStyle name="Normale 2 2" xfId="49"/>
    <cellStyle name="Normale 2 2 2" xfId="50"/>
    <cellStyle name="Normale 2 3" xfId="51"/>
    <cellStyle name="Normale 3" xfId="52"/>
    <cellStyle name="Normale 3 2" xfId="53"/>
    <cellStyle name="Normale 3 2 2" xfId="54"/>
    <cellStyle name="Normale 3 3" xfId="55"/>
    <cellStyle name="Normale 3 4" xfId="56"/>
    <cellStyle name="Normale 3_ISTAT_daaggiornare" xfId="57"/>
    <cellStyle name="Normale 4" xfId="58"/>
    <cellStyle name="Normale 5" xfId="59"/>
    <cellStyle name="Normale 5 2" xfId="60"/>
    <cellStyle name="Normale 6" xfId="61"/>
    <cellStyle name="Normale 6 2" xfId="62"/>
    <cellStyle name="Normale 6 3" xfId="103"/>
    <cellStyle name="Normale 7" xfId="63"/>
    <cellStyle name="Normale 7 2" xfId="64"/>
    <cellStyle name="Normale 7 3" xfId="65"/>
    <cellStyle name="Normale 7 3 2" xfId="66"/>
    <cellStyle name="Normale 8" xfId="67"/>
    <cellStyle name="Normale 9" xfId="68"/>
    <cellStyle name="Normale 9 2" xfId="101"/>
    <cellStyle name="Normale_1.5" xfId="69"/>
    <cellStyle name="Normale_1.5 2" xfId="70"/>
    <cellStyle name="Normale_3.1" xfId="104"/>
    <cellStyle name="Normale_PER6-18" xfId="71"/>
    <cellStyle name="Normale_Tav. 6.38 ASI" xfId="72"/>
    <cellStyle name="Normale_Tav. 6.39 ASI" xfId="73"/>
    <cellStyle name="Normale_Tav. 6.39 ASI 2" xfId="74"/>
    <cellStyle name="Normale_Tav. 6.41 ASI 2" xfId="75"/>
    <cellStyle name="Normale_Tavole 2007-2009" xfId="108"/>
    <cellStyle name="Nota 2" xfId="76"/>
    <cellStyle name="Nuovo" xfId="77"/>
    <cellStyle name="Output 2" xfId="78"/>
    <cellStyle name="Percentuale" xfId="109" builtinId="5"/>
    <cellStyle name="Percentuale 2" xfId="79"/>
    <cellStyle name="Percentuale 2 2" xfId="80"/>
    <cellStyle name="Standard" xfId="81"/>
    <cellStyle name="T_decimale(1)" xfId="100"/>
    <cellStyle name="T_fiancata" xfId="82"/>
    <cellStyle name="T_fiancata_pop_2012" xfId="83"/>
    <cellStyle name="T_fiancata_S01I03T12p0_2013" xfId="84"/>
    <cellStyle name="T_intero" xfId="85"/>
    <cellStyle name="T_intestazione bassa" xfId="86"/>
    <cellStyle name="T_intestazione bassa_S01I03T12p0_2013" xfId="87"/>
    <cellStyle name="Testata" xfId="88"/>
    <cellStyle name="Testo avviso 2" xfId="89"/>
    <cellStyle name="Testo descrittivo 2" xfId="90"/>
    <cellStyle name="Titolo 1 2" xfId="91"/>
    <cellStyle name="Titolo 2 2" xfId="92"/>
    <cellStyle name="Titolo 3 2" xfId="93"/>
    <cellStyle name="Titolo 4 2" xfId="94"/>
    <cellStyle name="Totale 2" xfId="95"/>
    <cellStyle name="Valore non valido 2" xfId="96"/>
    <cellStyle name="Valore valido 2" xfId="97"/>
    <cellStyle name="Valuta (0)_020020vINC" xfId="98"/>
  </cellStyles>
  <dxfs count="0"/>
  <tableStyles count="0" defaultTableStyle="TableStyleMedium2" defaultPivotStyle="PivotStyleMedium9"/>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externalLink" Target="externalLinks/externalLink9.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8.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externalLink" Target="externalLinks/externalLink1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3.png"/></Relationships>
</file>

<file path=xl/drawings/_rels/drawing24.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666750</xdr:colOff>
      <xdr:row>2</xdr:row>
      <xdr:rowOff>180975</xdr:rowOff>
    </xdr:to>
    <xdr:pic>
      <xdr:nvPicPr>
        <xdr:cNvPr id="2" name="Bann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007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76200</xdr:colOff>
      <xdr:row>0</xdr:row>
      <xdr:rowOff>0</xdr:rowOff>
    </xdr:from>
    <xdr:ext cx="5591175" cy="485775"/>
    <xdr:pic>
      <xdr:nvPicPr>
        <xdr:cNvPr id="2" name="Banner">
          <a:extLst>
            <a:ext uri="{FF2B5EF4-FFF2-40B4-BE49-F238E27FC236}">
              <a16:creationId xmlns:a16="http://schemas.microsoft.com/office/drawing/2014/main" id="{B00727CB-591D-4EBC-A52E-9E83E63D55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38100</xdr:colOff>
      <xdr:row>3</xdr:row>
      <xdr:rowOff>69850</xdr:rowOff>
    </xdr:to>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73750" cy="546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oneCellAnchor>
    <xdr:from>
      <xdr:col>0</xdr:col>
      <xdr:colOff>0</xdr:colOff>
      <xdr:row>0</xdr:row>
      <xdr:rowOff>0</xdr:rowOff>
    </xdr:from>
    <xdr:ext cx="5768340" cy="474618"/>
    <xdr:pic>
      <xdr:nvPicPr>
        <xdr:cNvPr id="2" name="Banner">
          <a:extLst>
            <a:ext uri="{FF2B5EF4-FFF2-40B4-BE49-F238E27FC236}">
              <a16:creationId xmlns:a16="http://schemas.microsoft.com/office/drawing/2014/main" id="{46DA0A96-E09F-4FAA-B152-786D70E81A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746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9525</xdr:colOff>
      <xdr:row>0</xdr:row>
      <xdr:rowOff>19050</xdr:rowOff>
    </xdr:from>
    <xdr:ext cx="5928582" cy="485775"/>
    <xdr:pic>
      <xdr:nvPicPr>
        <xdr:cNvPr id="2" name="Banner">
          <a:extLst>
            <a:ext uri="{FF2B5EF4-FFF2-40B4-BE49-F238E27FC236}">
              <a16:creationId xmlns:a16="http://schemas.microsoft.com/office/drawing/2014/main" id="{63CF462D-3625-441E-BB7F-DFFA7C9F90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19050"/>
          <a:ext cx="5928582"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0</xdr:colOff>
      <xdr:row>0</xdr:row>
      <xdr:rowOff>0</xdr:rowOff>
    </xdr:from>
    <xdr:ext cx="5928582" cy="485775"/>
    <xdr:pic>
      <xdr:nvPicPr>
        <xdr:cNvPr id="2" name="Banner">
          <a:extLst>
            <a:ext uri="{FF2B5EF4-FFF2-40B4-BE49-F238E27FC236}">
              <a16:creationId xmlns:a16="http://schemas.microsoft.com/office/drawing/2014/main" id="{63CF462D-3625-441E-BB7F-DFFA7C9F90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928582"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10</xdr:col>
      <xdr:colOff>295275</xdr:colOff>
      <xdr:row>3</xdr:row>
      <xdr:rowOff>0</xdr:rowOff>
    </xdr:to>
    <xdr:pic>
      <xdr:nvPicPr>
        <xdr:cNvPr id="2" name="Banner">
          <a:extLst>
            <a:ext uri="{FF2B5EF4-FFF2-40B4-BE49-F238E27FC236}">
              <a16:creationId xmlns:a16="http://schemas.microsoft.com/office/drawing/2014/main" id="{00000000-0008-0000-1200-0000494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152400</xdr:colOff>
      <xdr:row>3</xdr:row>
      <xdr:rowOff>0</xdr:rowOff>
    </xdr:to>
    <xdr:pic>
      <xdr:nvPicPr>
        <xdr:cNvPr id="2" name="Banner">
          <a:extLst>
            <a:ext uri="{FF2B5EF4-FFF2-40B4-BE49-F238E27FC236}">
              <a16:creationId xmlns:a16="http://schemas.microsoft.com/office/drawing/2014/main" id="{00000000-0008-0000-1200-0000494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oneCellAnchor>
    <xdr:from>
      <xdr:col>0</xdr:col>
      <xdr:colOff>0</xdr:colOff>
      <xdr:row>0</xdr:row>
      <xdr:rowOff>0</xdr:rowOff>
    </xdr:from>
    <xdr:ext cx="5768340" cy="480060"/>
    <xdr:pic>
      <xdr:nvPicPr>
        <xdr:cNvPr id="2" name="Banner">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129540</xdr:colOff>
      <xdr:row>3</xdr:row>
      <xdr:rowOff>0</xdr:rowOff>
    </xdr:to>
    <xdr:pic>
      <xdr:nvPicPr>
        <xdr:cNvPr id="2" name="Banner">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831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306705</xdr:colOff>
      <xdr:row>3</xdr:row>
      <xdr:rowOff>3175</xdr:rowOff>
    </xdr:to>
    <xdr:pic>
      <xdr:nvPicPr>
        <xdr:cNvPr id="2" name="Banner">
          <a:extLst>
            <a:ext uri="{FF2B5EF4-FFF2-40B4-BE49-F238E27FC236}">
              <a16:creationId xmlns:a16="http://schemas.microsoft.com/office/drawing/2014/main" id="{00000000-0008-0000-1500-0000495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45455"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787425" cy="486853"/>
    <xdr:pic>
      <xdr:nvPicPr>
        <xdr:cNvPr id="2" name="Bann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0"/>
          <a:ext cx="5787425" cy="486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350520</xdr:colOff>
      <xdr:row>3</xdr:row>
      <xdr:rowOff>0</xdr:rowOff>
    </xdr:to>
    <xdr:pic>
      <xdr:nvPicPr>
        <xdr:cNvPr id="2" name="Banner">
          <a:extLst>
            <a:ext uri="{FF2B5EF4-FFF2-40B4-BE49-F238E27FC236}">
              <a16:creationId xmlns:a16="http://schemas.microsoft.com/office/drawing/2014/main" id="{00000000-0008-0000-1600-0000495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022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16017</xdr:colOff>
      <xdr:row>3</xdr:row>
      <xdr:rowOff>36635</xdr:rowOff>
    </xdr:to>
    <xdr:pic>
      <xdr:nvPicPr>
        <xdr:cNvPr id="2" name="Banner">
          <a:extLst>
            <a:ext uri="{FF2B5EF4-FFF2-40B4-BE49-F238E27FC236}">
              <a16:creationId xmlns:a16="http://schemas.microsoft.com/office/drawing/2014/main" id="{00000000-0008-0000-1700-0000495C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0042" cy="484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68580</xdr:colOff>
      <xdr:row>3</xdr:row>
      <xdr:rowOff>0</xdr:rowOff>
    </xdr:to>
    <xdr:pic>
      <xdr:nvPicPr>
        <xdr:cNvPr id="2" name="Banner">
          <a:extLst>
            <a:ext uri="{FF2B5EF4-FFF2-40B4-BE49-F238E27FC236}">
              <a16:creationId xmlns:a16="http://schemas.microsoft.com/office/drawing/2014/main" id="{00000000-0008-0000-1800-0000496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49783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oneCellAnchor>
    <xdr:from>
      <xdr:col>0</xdr:col>
      <xdr:colOff>1</xdr:colOff>
      <xdr:row>0</xdr:row>
      <xdr:rowOff>2</xdr:rowOff>
    </xdr:from>
    <xdr:ext cx="6102478" cy="528664"/>
    <xdr:pic>
      <xdr:nvPicPr>
        <xdr:cNvPr id="2" name="Immagine 1"/>
        <xdr:cNvPicPr>
          <a:picLocks noChangeAspect="1"/>
        </xdr:cNvPicPr>
      </xdr:nvPicPr>
      <xdr:blipFill>
        <a:blip xmlns:r="http://schemas.openxmlformats.org/officeDocument/2006/relationships" r:embed="rId1"/>
        <a:stretch>
          <a:fillRect/>
        </a:stretch>
      </xdr:blipFill>
      <xdr:spPr>
        <a:xfrm>
          <a:off x="1" y="2"/>
          <a:ext cx="6102478" cy="528664"/>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11</xdr:col>
      <xdr:colOff>2824</xdr:colOff>
      <xdr:row>2</xdr:row>
      <xdr:rowOff>146588</xdr:rowOff>
    </xdr:to>
    <xdr:pic>
      <xdr:nvPicPr>
        <xdr:cNvPr id="2" name="Immagine 1"/>
        <xdr:cNvPicPr>
          <a:picLocks noChangeAspect="1"/>
        </xdr:cNvPicPr>
      </xdr:nvPicPr>
      <xdr:blipFill>
        <a:blip xmlns:r="http://schemas.openxmlformats.org/officeDocument/2006/relationships" r:embed="rId1"/>
        <a:stretch>
          <a:fillRect/>
        </a:stretch>
      </xdr:blipFill>
      <xdr:spPr>
        <a:xfrm>
          <a:off x="1" y="2"/>
          <a:ext cx="5908323" cy="4513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526657" cy="486494"/>
    <xdr:pic>
      <xdr:nvPicPr>
        <xdr:cNvPr id="2" name="Banner">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26657" cy="4864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42892</xdr:colOff>
      <xdr:row>0</xdr:row>
      <xdr:rowOff>17972</xdr:rowOff>
    </xdr:from>
    <xdr:ext cx="5610225" cy="539151"/>
    <xdr:pic>
      <xdr:nvPicPr>
        <xdr:cNvPr id="2" name="Banner_Noi_Italia">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92" y="17972"/>
          <a:ext cx="5610225" cy="5391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5864707" cy="481379"/>
    <xdr:pic>
      <xdr:nvPicPr>
        <xdr:cNvPr id="2" name="Banner">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0075" y="0"/>
          <a:ext cx="5864707" cy="481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5928582" cy="485775"/>
    <xdr:pic>
      <xdr:nvPicPr>
        <xdr:cNvPr id="2" name="Banner">
          <a:extLst>
            <a:ext uri="{FF2B5EF4-FFF2-40B4-BE49-F238E27FC236}">
              <a16:creationId xmlns:a16="http://schemas.microsoft.com/office/drawing/2014/main" id="{63CF462D-3625-441E-BB7F-DFFA7C9F90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928582"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66675</xdr:colOff>
      <xdr:row>2</xdr:row>
      <xdr:rowOff>85725</xdr:rowOff>
    </xdr:to>
    <xdr:pic>
      <xdr:nvPicPr>
        <xdr:cNvPr id="2" name="Banner">
          <a:extLst>
            <a:ext uri="{FF2B5EF4-FFF2-40B4-BE49-F238E27FC236}">
              <a16:creationId xmlns:a16="http://schemas.microsoft.com/office/drawing/2014/main" id="{D1384323-1AD6-499F-8291-430D6E289D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334000" cy="40957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0</xdr:colOff>
      <xdr:row>0</xdr:row>
      <xdr:rowOff>0</xdr:rowOff>
    </xdr:from>
    <xdr:ext cx="5145201" cy="415811"/>
    <xdr:pic>
      <xdr:nvPicPr>
        <xdr:cNvPr id="2" name="Banner_Noi_Italia">
          <a:extLst>
            <a:ext uri="{FF2B5EF4-FFF2-40B4-BE49-F238E27FC236}">
              <a16:creationId xmlns:a16="http://schemas.microsoft.com/office/drawing/2014/main" id="{300B10AC-C96E-4597-9CDB-710119E07A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145201" cy="4158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42522</xdr:colOff>
      <xdr:row>0</xdr:row>
      <xdr:rowOff>0</xdr:rowOff>
    </xdr:from>
    <xdr:ext cx="4294161" cy="421037"/>
    <xdr:pic>
      <xdr:nvPicPr>
        <xdr:cNvPr id="2" name="Banner_Noi_Italia">
          <a:extLst>
            <a:ext uri="{FF2B5EF4-FFF2-40B4-BE49-F238E27FC236}">
              <a16:creationId xmlns:a16="http://schemas.microsoft.com/office/drawing/2014/main" id="{4BB38266-508F-4C20-8995-E4DA9F36FF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522" y="0"/>
          <a:ext cx="4294161" cy="421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ormstat\Statistica\TEMP\Serie_new.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pamelapintus/Desktop/C:/Users/pamelapintus/Desktop/M.pedrotti/condivisa/documenti/PRESENZE/PRES_2003/Luglio_2001/FINALE_new.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c.istat.it\xendesktop\Users\pamelapintus\Desktop\C:\Users\pamelapintus\Desktop\M.pedrotti\condivisa\documenti\PRESENZE\PRES_2003\Luglio_2001\FINALE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melapintus\Desktop\C:\Users\pamelapintus\Desktop\Formstat\Statistica\TEMP\Serie_ne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Users\pamelapintus\Desktop\C:\Users\pamelapintus\Desktop\Formstat\Statistica\TEMP\Serie_ne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pamelapintus/Desktop/C:/Users/pamelapintus/Desktop/Formstat/Statistica/TEMP/Serie_new.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c.istat.it\xendesktop\Users\pamelapintus\Desktop\C:\Users\pamelapintus\Desktop\Formstat\Statistica\TEMP\Serie_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pedrotti\condivisa\documenti\PRESENZE\PRES_2003\Luglio_2001\FINALE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pamelapintus\Desktop\C:\Users\pamelapintus\Desktop\M.pedrotti\condivisa\documenti\PRESENZE\PRES_2003\Luglio_2001\FINALE_new.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pamelapintus\Desktop\M.pedrotti\condivisa\documenti\PRESENZE\PRES_2003\Luglio_2001\FINALE_new.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pamelapintus\Desktop\C:\Users\pamelapintus\Desktop\M.pedrotti\condivisa\documenti\PRESENZE\PRES_2003\Luglio_2001\FINALE_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opertine"/>
      <sheetName val="Tabella 1"/>
      <sheetName val="Tabella 2"/>
      <sheetName val="Tabella 3"/>
      <sheetName val="Tabella 4"/>
      <sheetName val="Tabella 5"/>
    </sheetNames>
    <sheetDataSet>
      <sheetData sheetId="0" refreshError="1"/>
      <sheetData sheetId="1" refreshError="1"/>
      <sheetData sheetId="2" refreshError="1"/>
      <sheetData sheetId="3" refreshError="1"/>
      <sheetData sheetId="4" refreshError="1"/>
      <sheetData sheetId="5" refreshError="1">
        <row r="10">
          <cell r="A10" t="str">
            <v>I sem. 90</v>
          </cell>
          <cell r="C10">
            <v>261</v>
          </cell>
          <cell r="F10">
            <v>2793</v>
          </cell>
        </row>
        <row r="11">
          <cell r="A11" t="str">
            <v>II sem.90</v>
          </cell>
          <cell r="C11">
            <v>195</v>
          </cell>
          <cell r="F11">
            <v>1963</v>
          </cell>
        </row>
        <row r="12">
          <cell r="A12" t="str">
            <v>I sem. 91</v>
          </cell>
          <cell r="C12">
            <v>185</v>
          </cell>
          <cell r="F12">
            <v>1926</v>
          </cell>
        </row>
        <row r="13">
          <cell r="A13" t="str">
            <v>II sem. 91</v>
          </cell>
          <cell r="C13">
            <v>275</v>
          </cell>
          <cell r="F13">
            <v>2470</v>
          </cell>
        </row>
        <row r="14">
          <cell r="A14" t="str">
            <v>I sem.92</v>
          </cell>
          <cell r="C14">
            <v>230</v>
          </cell>
          <cell r="F14">
            <v>3697</v>
          </cell>
          <cell r="K14">
            <v>1724</v>
          </cell>
          <cell r="N14">
            <v>631</v>
          </cell>
          <cell r="O14">
            <v>35.629921259842519</v>
          </cell>
          <cell r="P14">
            <v>44</v>
          </cell>
        </row>
        <row r="15">
          <cell r="A15" t="str">
            <v>II sem.92</v>
          </cell>
          <cell r="C15">
            <v>205</v>
          </cell>
          <cell r="F15">
            <v>2998</v>
          </cell>
          <cell r="K15">
            <v>979</v>
          </cell>
          <cell r="N15">
            <v>479</v>
          </cell>
          <cell r="O15">
            <v>47.800925925925924</v>
          </cell>
          <cell r="P15">
            <v>57.391304347826086</v>
          </cell>
        </row>
        <row r="16">
          <cell r="A16" t="str">
            <v>I sem.93</v>
          </cell>
          <cell r="C16">
            <v>241</v>
          </cell>
          <cell r="F16">
            <v>3604</v>
          </cell>
          <cell r="K16">
            <v>1393</v>
          </cell>
          <cell r="N16">
            <v>752</v>
          </cell>
          <cell r="O16">
            <v>56.447480785653291</v>
          </cell>
          <cell r="P16">
            <v>40.990990990990994</v>
          </cell>
        </row>
        <row r="17">
          <cell r="A17" t="str">
            <v>II sem.93</v>
          </cell>
          <cell r="C17">
            <v>256</v>
          </cell>
          <cell r="F17">
            <v>3239</v>
          </cell>
          <cell r="K17">
            <v>1088</v>
          </cell>
          <cell r="N17">
            <v>595</v>
          </cell>
          <cell r="O17">
            <v>52.332657200811362</v>
          </cell>
          <cell r="P17">
            <v>77.450980392156865</v>
          </cell>
        </row>
        <row r="18">
          <cell r="A18" t="str">
            <v>I sem.94</v>
          </cell>
          <cell r="C18">
            <v>289</v>
          </cell>
          <cell r="F18">
            <v>3707</v>
          </cell>
          <cell r="K18">
            <v>1986</v>
          </cell>
          <cell r="N18">
            <v>975</v>
          </cell>
          <cell r="O18">
            <v>49.09409701928697</v>
          </cell>
          <cell r="P18">
            <v>49.090909090909093</v>
          </cell>
        </row>
        <row r="19">
          <cell r="A19" t="str">
            <v>II sem.94</v>
          </cell>
          <cell r="C19">
            <v>274</v>
          </cell>
          <cell r="F19">
            <v>3702</v>
          </cell>
          <cell r="K19">
            <v>1501</v>
          </cell>
          <cell r="N19">
            <v>765</v>
          </cell>
          <cell r="O19">
            <v>49.713467048710605</v>
          </cell>
          <cell r="P19">
            <v>67.61904761904762</v>
          </cell>
        </row>
        <row r="20">
          <cell r="A20" t="str">
            <v>I sem.95</v>
          </cell>
          <cell r="C20">
            <v>289</v>
          </cell>
          <cell r="F20">
            <v>4011</v>
          </cell>
          <cell r="K20">
            <v>2097</v>
          </cell>
          <cell r="N20">
            <v>1039</v>
          </cell>
          <cell r="O20">
            <v>49.407327586206897</v>
          </cell>
          <cell r="P20">
            <v>50.622406639004147</v>
          </cell>
        </row>
        <row r="21">
          <cell r="A21" t="str">
            <v>II sem.95</v>
          </cell>
          <cell r="C21">
            <v>283</v>
          </cell>
          <cell r="F21">
            <v>3619</v>
          </cell>
          <cell r="K21">
            <v>1603</v>
          </cell>
          <cell r="N21">
            <v>797</v>
          </cell>
          <cell r="O21">
            <v>51.763858891288699</v>
          </cell>
          <cell r="P21">
            <v>36.44859813084112</v>
          </cell>
        </row>
        <row r="22">
          <cell r="A22" t="str">
            <v>I sem.96</v>
          </cell>
          <cell r="C22">
            <v>310</v>
          </cell>
          <cell r="F22">
            <v>4063</v>
          </cell>
          <cell r="K22">
            <v>1981</v>
          </cell>
          <cell r="N22">
            <v>928</v>
          </cell>
          <cell r="O22">
            <v>48.603351955307261</v>
          </cell>
          <cell r="P22">
            <v>30.366492146596858</v>
          </cell>
        </row>
        <row r="23">
          <cell r="A23" t="str">
            <v>II sem.96</v>
          </cell>
          <cell r="C23">
            <v>237</v>
          </cell>
          <cell r="F23">
            <v>2961</v>
          </cell>
          <cell r="K23">
            <v>1724</v>
          </cell>
          <cell r="N23">
            <v>882</v>
          </cell>
          <cell r="O23">
            <v>51.089108910891092</v>
          </cell>
          <cell r="P23">
            <v>51.674641148325357</v>
          </cell>
        </row>
        <row r="24">
          <cell r="A24" t="str">
            <v>I sem.97</v>
          </cell>
          <cell r="C24">
            <v>288</v>
          </cell>
          <cell r="F24">
            <v>4008</v>
          </cell>
          <cell r="K24">
            <v>1719</v>
          </cell>
          <cell r="N24">
            <v>919</v>
          </cell>
          <cell r="O24">
            <v>60.765895953757223</v>
          </cell>
          <cell r="P24">
            <v>23.28358208955224</v>
          </cell>
        </row>
        <row r="25">
          <cell r="A25" t="str">
            <v>II sem.97</v>
          </cell>
          <cell r="C25">
            <v>278</v>
          </cell>
          <cell r="F25">
            <v>3383</v>
          </cell>
          <cell r="K25">
            <v>1509</v>
          </cell>
          <cell r="N25">
            <v>1053</v>
          </cell>
          <cell r="O25">
            <v>68.47905951506246</v>
          </cell>
          <cell r="P25">
            <v>81.756756756756758</v>
          </cell>
        </row>
        <row r="26">
          <cell r="A26" t="str">
            <v>I sem.98</v>
          </cell>
          <cell r="C26">
            <v>306</v>
          </cell>
          <cell r="F26">
            <v>4038</v>
          </cell>
          <cell r="K26">
            <v>1635</v>
          </cell>
          <cell r="N26">
            <v>1001</v>
          </cell>
          <cell r="O26">
            <v>63.453536754507631</v>
          </cell>
          <cell r="P26">
            <v>44.559585492227981</v>
          </cell>
        </row>
      </sheetData>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e"/>
      <sheetName val="posizioni giuridiche host"/>
      <sheetName val="grafico"/>
      <sheetName val="STOR_PG"/>
    </sheetNames>
    <sheetDataSet>
      <sheetData sheetId="0" refreshError="1"/>
      <sheetData sheetId="1" refreshError="1">
        <row r="2">
          <cell r="B2" t="str">
            <v xml:space="preserve">                       RIPARTIZIONE POSIZIONI GIURIDICHE</v>
          </cell>
        </row>
        <row r="4">
          <cell r="D4" t="str">
            <v>MAG_01</v>
          </cell>
        </row>
        <row r="6">
          <cell r="B6" t="str">
            <v>ATT.I  GIUD</v>
          </cell>
          <cell r="C6" t="str">
            <v>APP.</v>
          </cell>
          <cell r="D6" t="str">
            <v>RIC</v>
          </cell>
          <cell r="E6" t="str">
            <v>TOT. IMP</v>
          </cell>
        </row>
        <row r="9">
          <cell r="A9" t="str">
            <v>A</v>
          </cell>
          <cell r="B9">
            <v>12599</v>
          </cell>
          <cell r="C9">
            <v>8043</v>
          </cell>
          <cell r="D9">
            <v>3192</v>
          </cell>
          <cell r="E9">
            <v>23834</v>
          </cell>
          <cell r="F9" t="str">
            <v>DELL'HOST</v>
          </cell>
        </row>
        <row r="11">
          <cell r="A11" t="str">
            <v>B</v>
          </cell>
          <cell r="B11">
            <v>52.861458420743475</v>
          </cell>
          <cell r="C11">
            <v>33.745909205336915</v>
          </cell>
          <cell r="D11">
            <v>13.392632373919611</v>
          </cell>
          <cell r="E11">
            <v>100</v>
          </cell>
        </row>
        <row r="13">
          <cell r="A13" t="str">
            <v>C</v>
          </cell>
          <cell r="B13">
            <v>13016</v>
          </cell>
          <cell r="C13">
            <v>8309</v>
          </cell>
          <cell r="D13">
            <v>3298</v>
          </cell>
          <cell r="E13">
            <v>24623</v>
          </cell>
          <cell r="F13" t="str">
            <v xml:space="preserve">SI INSERISCONO AUTOMATICAMENTE I DATI DEGLI IMPUTATI  C'è UN RIFERIMENTO DI CELLA </v>
          </cell>
        </row>
        <row r="15">
          <cell r="E15">
            <v>24623</v>
          </cell>
        </row>
      </sheetData>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abSelected="1" zoomScaleNormal="100" workbookViewId="0">
      <selection activeCell="A4" sqref="A4"/>
    </sheetView>
  </sheetViews>
  <sheetFormatPr defaultColWidth="8.7265625" defaultRowHeight="12.5"/>
  <cols>
    <col min="1" max="1" width="19.26953125" style="172" customWidth="1"/>
    <col min="2" max="2" width="57.7265625" style="173" customWidth="1"/>
    <col min="3" max="3" width="16.26953125" style="174" customWidth="1"/>
    <col min="4" max="10" width="8.7265625" style="172"/>
    <col min="11" max="256" width="8.7265625" style="175"/>
    <col min="257" max="257" width="15.7265625" style="175" customWidth="1"/>
    <col min="258" max="258" width="57.7265625" style="175" customWidth="1"/>
    <col min="259" max="259" width="16.26953125" style="175" customWidth="1"/>
    <col min="260" max="512" width="8.7265625" style="175"/>
    <col min="513" max="513" width="15.7265625" style="175" customWidth="1"/>
    <col min="514" max="514" width="57.7265625" style="175" customWidth="1"/>
    <col min="515" max="515" width="16.26953125" style="175" customWidth="1"/>
    <col min="516" max="768" width="8.7265625" style="175"/>
    <col min="769" max="769" width="15.7265625" style="175" customWidth="1"/>
    <col min="770" max="770" width="57.7265625" style="175" customWidth="1"/>
    <col min="771" max="771" width="16.26953125" style="175" customWidth="1"/>
    <col min="772" max="1024" width="8.7265625" style="175"/>
    <col min="1025" max="1025" width="15.7265625" style="175" customWidth="1"/>
    <col min="1026" max="1026" width="57.7265625" style="175" customWidth="1"/>
    <col min="1027" max="1027" width="16.26953125" style="175" customWidth="1"/>
    <col min="1028" max="1280" width="8.7265625" style="175"/>
    <col min="1281" max="1281" width="15.7265625" style="175" customWidth="1"/>
    <col min="1282" max="1282" width="57.7265625" style="175" customWidth="1"/>
    <col min="1283" max="1283" width="16.26953125" style="175" customWidth="1"/>
    <col min="1284" max="1536" width="8.7265625" style="175"/>
    <col min="1537" max="1537" width="15.7265625" style="175" customWidth="1"/>
    <col min="1538" max="1538" width="57.7265625" style="175" customWidth="1"/>
    <col min="1539" max="1539" width="16.26953125" style="175" customWidth="1"/>
    <col min="1540" max="1792" width="8.7265625" style="175"/>
    <col min="1793" max="1793" width="15.7265625" style="175" customWidth="1"/>
    <col min="1794" max="1794" width="57.7265625" style="175" customWidth="1"/>
    <col min="1795" max="1795" width="16.26953125" style="175" customWidth="1"/>
    <col min="1796" max="2048" width="8.7265625" style="175"/>
    <col min="2049" max="2049" width="15.7265625" style="175" customWidth="1"/>
    <col min="2050" max="2050" width="57.7265625" style="175" customWidth="1"/>
    <col min="2051" max="2051" width="16.26953125" style="175" customWidth="1"/>
    <col min="2052" max="2304" width="8.7265625" style="175"/>
    <col min="2305" max="2305" width="15.7265625" style="175" customWidth="1"/>
    <col min="2306" max="2306" width="57.7265625" style="175" customWidth="1"/>
    <col min="2307" max="2307" width="16.26953125" style="175" customWidth="1"/>
    <col min="2308" max="2560" width="8.7265625" style="175"/>
    <col min="2561" max="2561" width="15.7265625" style="175" customWidth="1"/>
    <col min="2562" max="2562" width="57.7265625" style="175" customWidth="1"/>
    <col min="2563" max="2563" width="16.26953125" style="175" customWidth="1"/>
    <col min="2564" max="2816" width="8.7265625" style="175"/>
    <col min="2817" max="2817" width="15.7265625" style="175" customWidth="1"/>
    <col min="2818" max="2818" width="57.7265625" style="175" customWidth="1"/>
    <col min="2819" max="2819" width="16.26953125" style="175" customWidth="1"/>
    <col min="2820" max="3072" width="8.7265625" style="175"/>
    <col min="3073" max="3073" width="15.7265625" style="175" customWidth="1"/>
    <col min="3074" max="3074" width="57.7265625" style="175" customWidth="1"/>
    <col min="3075" max="3075" width="16.26953125" style="175" customWidth="1"/>
    <col min="3076" max="3328" width="8.7265625" style="175"/>
    <col min="3329" max="3329" width="15.7265625" style="175" customWidth="1"/>
    <col min="3330" max="3330" width="57.7265625" style="175" customWidth="1"/>
    <col min="3331" max="3331" width="16.26953125" style="175" customWidth="1"/>
    <col min="3332" max="3584" width="8.7265625" style="175"/>
    <col min="3585" max="3585" width="15.7265625" style="175" customWidth="1"/>
    <col min="3586" max="3586" width="57.7265625" style="175" customWidth="1"/>
    <col min="3587" max="3587" width="16.26953125" style="175" customWidth="1"/>
    <col min="3588" max="3840" width="8.7265625" style="175"/>
    <col min="3841" max="3841" width="15.7265625" style="175" customWidth="1"/>
    <col min="3842" max="3842" width="57.7265625" style="175" customWidth="1"/>
    <col min="3843" max="3843" width="16.26953125" style="175" customWidth="1"/>
    <col min="3844" max="4096" width="8.7265625" style="175"/>
    <col min="4097" max="4097" width="15.7265625" style="175" customWidth="1"/>
    <col min="4098" max="4098" width="57.7265625" style="175" customWidth="1"/>
    <col min="4099" max="4099" width="16.26953125" style="175" customWidth="1"/>
    <col min="4100" max="4352" width="8.7265625" style="175"/>
    <col min="4353" max="4353" width="15.7265625" style="175" customWidth="1"/>
    <col min="4354" max="4354" width="57.7265625" style="175" customWidth="1"/>
    <col min="4355" max="4355" width="16.26953125" style="175" customWidth="1"/>
    <col min="4356" max="4608" width="8.7265625" style="175"/>
    <col min="4609" max="4609" width="15.7265625" style="175" customWidth="1"/>
    <col min="4610" max="4610" width="57.7265625" style="175" customWidth="1"/>
    <col min="4611" max="4611" width="16.26953125" style="175" customWidth="1"/>
    <col min="4612" max="4864" width="8.7265625" style="175"/>
    <col min="4865" max="4865" width="15.7265625" style="175" customWidth="1"/>
    <col min="4866" max="4866" width="57.7265625" style="175" customWidth="1"/>
    <col min="4867" max="4867" width="16.26953125" style="175" customWidth="1"/>
    <col min="4868" max="5120" width="8.7265625" style="175"/>
    <col min="5121" max="5121" width="15.7265625" style="175" customWidth="1"/>
    <col min="5122" max="5122" width="57.7265625" style="175" customWidth="1"/>
    <col min="5123" max="5123" width="16.26953125" style="175" customWidth="1"/>
    <col min="5124" max="5376" width="8.7265625" style="175"/>
    <col min="5377" max="5377" width="15.7265625" style="175" customWidth="1"/>
    <col min="5378" max="5378" width="57.7265625" style="175" customWidth="1"/>
    <col min="5379" max="5379" width="16.26953125" style="175" customWidth="1"/>
    <col min="5380" max="5632" width="8.7265625" style="175"/>
    <col min="5633" max="5633" width="15.7265625" style="175" customWidth="1"/>
    <col min="5634" max="5634" width="57.7265625" style="175" customWidth="1"/>
    <col min="5635" max="5635" width="16.26953125" style="175" customWidth="1"/>
    <col min="5636" max="5888" width="8.7265625" style="175"/>
    <col min="5889" max="5889" width="15.7265625" style="175" customWidth="1"/>
    <col min="5890" max="5890" width="57.7265625" style="175" customWidth="1"/>
    <col min="5891" max="5891" width="16.26953125" style="175" customWidth="1"/>
    <col min="5892" max="6144" width="8.7265625" style="175"/>
    <col min="6145" max="6145" width="15.7265625" style="175" customWidth="1"/>
    <col min="6146" max="6146" width="57.7265625" style="175" customWidth="1"/>
    <col min="6147" max="6147" width="16.26953125" style="175" customWidth="1"/>
    <col min="6148" max="6400" width="8.7265625" style="175"/>
    <col min="6401" max="6401" width="15.7265625" style="175" customWidth="1"/>
    <col min="6402" max="6402" width="57.7265625" style="175" customWidth="1"/>
    <col min="6403" max="6403" width="16.26953125" style="175" customWidth="1"/>
    <col min="6404" max="6656" width="8.7265625" style="175"/>
    <col min="6657" max="6657" width="15.7265625" style="175" customWidth="1"/>
    <col min="6658" max="6658" width="57.7265625" style="175" customWidth="1"/>
    <col min="6659" max="6659" width="16.26953125" style="175" customWidth="1"/>
    <col min="6660" max="6912" width="8.7265625" style="175"/>
    <col min="6913" max="6913" width="15.7265625" style="175" customWidth="1"/>
    <col min="6914" max="6914" width="57.7265625" style="175" customWidth="1"/>
    <col min="6915" max="6915" width="16.26953125" style="175" customWidth="1"/>
    <col min="6916" max="7168" width="8.7265625" style="175"/>
    <col min="7169" max="7169" width="15.7265625" style="175" customWidth="1"/>
    <col min="7170" max="7170" width="57.7265625" style="175" customWidth="1"/>
    <col min="7171" max="7171" width="16.26953125" style="175" customWidth="1"/>
    <col min="7172" max="7424" width="8.7265625" style="175"/>
    <col min="7425" max="7425" width="15.7265625" style="175" customWidth="1"/>
    <col min="7426" max="7426" width="57.7265625" style="175" customWidth="1"/>
    <col min="7427" max="7427" width="16.26953125" style="175" customWidth="1"/>
    <col min="7428" max="7680" width="8.7265625" style="175"/>
    <col min="7681" max="7681" width="15.7265625" style="175" customWidth="1"/>
    <col min="7682" max="7682" width="57.7265625" style="175" customWidth="1"/>
    <col min="7683" max="7683" width="16.26953125" style="175" customWidth="1"/>
    <col min="7684" max="7936" width="8.7265625" style="175"/>
    <col min="7937" max="7937" width="15.7265625" style="175" customWidth="1"/>
    <col min="7938" max="7938" width="57.7265625" style="175" customWidth="1"/>
    <col min="7939" max="7939" width="16.26953125" style="175" customWidth="1"/>
    <col min="7940" max="8192" width="8.7265625" style="175"/>
    <col min="8193" max="8193" width="15.7265625" style="175" customWidth="1"/>
    <col min="8194" max="8194" width="57.7265625" style="175" customWidth="1"/>
    <col min="8195" max="8195" width="16.26953125" style="175" customWidth="1"/>
    <col min="8196" max="8448" width="8.7265625" style="175"/>
    <col min="8449" max="8449" width="15.7265625" style="175" customWidth="1"/>
    <col min="8450" max="8450" width="57.7265625" style="175" customWidth="1"/>
    <col min="8451" max="8451" width="16.26953125" style="175" customWidth="1"/>
    <col min="8452" max="8704" width="8.7265625" style="175"/>
    <col min="8705" max="8705" width="15.7265625" style="175" customWidth="1"/>
    <col min="8706" max="8706" width="57.7265625" style="175" customWidth="1"/>
    <col min="8707" max="8707" width="16.26953125" style="175" customWidth="1"/>
    <col min="8708" max="8960" width="8.7265625" style="175"/>
    <col min="8961" max="8961" width="15.7265625" style="175" customWidth="1"/>
    <col min="8962" max="8962" width="57.7265625" style="175" customWidth="1"/>
    <col min="8963" max="8963" width="16.26953125" style="175" customWidth="1"/>
    <col min="8964" max="9216" width="8.7265625" style="175"/>
    <col min="9217" max="9217" width="15.7265625" style="175" customWidth="1"/>
    <col min="9218" max="9218" width="57.7265625" style="175" customWidth="1"/>
    <col min="9219" max="9219" width="16.26953125" style="175" customWidth="1"/>
    <col min="9220" max="9472" width="8.7265625" style="175"/>
    <col min="9473" max="9473" width="15.7265625" style="175" customWidth="1"/>
    <col min="9474" max="9474" width="57.7265625" style="175" customWidth="1"/>
    <col min="9475" max="9475" width="16.26953125" style="175" customWidth="1"/>
    <col min="9476" max="9728" width="8.7265625" style="175"/>
    <col min="9729" max="9729" width="15.7265625" style="175" customWidth="1"/>
    <col min="9730" max="9730" width="57.7265625" style="175" customWidth="1"/>
    <col min="9731" max="9731" width="16.26953125" style="175" customWidth="1"/>
    <col min="9732" max="9984" width="8.7265625" style="175"/>
    <col min="9985" max="9985" width="15.7265625" style="175" customWidth="1"/>
    <col min="9986" max="9986" width="57.7265625" style="175" customWidth="1"/>
    <col min="9987" max="9987" width="16.26953125" style="175" customWidth="1"/>
    <col min="9988" max="10240" width="8.7265625" style="175"/>
    <col min="10241" max="10241" width="15.7265625" style="175" customWidth="1"/>
    <col min="10242" max="10242" width="57.7265625" style="175" customWidth="1"/>
    <col min="10243" max="10243" width="16.26953125" style="175" customWidth="1"/>
    <col min="10244" max="10496" width="8.7265625" style="175"/>
    <col min="10497" max="10497" width="15.7265625" style="175" customWidth="1"/>
    <col min="10498" max="10498" width="57.7265625" style="175" customWidth="1"/>
    <col min="10499" max="10499" width="16.26953125" style="175" customWidth="1"/>
    <col min="10500" max="10752" width="8.7265625" style="175"/>
    <col min="10753" max="10753" width="15.7265625" style="175" customWidth="1"/>
    <col min="10754" max="10754" width="57.7265625" style="175" customWidth="1"/>
    <col min="10755" max="10755" width="16.26953125" style="175" customWidth="1"/>
    <col min="10756" max="11008" width="8.7265625" style="175"/>
    <col min="11009" max="11009" width="15.7265625" style="175" customWidth="1"/>
    <col min="11010" max="11010" width="57.7265625" style="175" customWidth="1"/>
    <col min="11011" max="11011" width="16.26953125" style="175" customWidth="1"/>
    <col min="11012" max="11264" width="8.7265625" style="175"/>
    <col min="11265" max="11265" width="15.7265625" style="175" customWidth="1"/>
    <col min="11266" max="11266" width="57.7265625" style="175" customWidth="1"/>
    <col min="11267" max="11267" width="16.26953125" style="175" customWidth="1"/>
    <col min="11268" max="11520" width="8.7265625" style="175"/>
    <col min="11521" max="11521" width="15.7265625" style="175" customWidth="1"/>
    <col min="11522" max="11522" width="57.7265625" style="175" customWidth="1"/>
    <col min="11523" max="11523" width="16.26953125" style="175" customWidth="1"/>
    <col min="11524" max="11776" width="8.7265625" style="175"/>
    <col min="11777" max="11777" width="15.7265625" style="175" customWidth="1"/>
    <col min="11778" max="11778" width="57.7265625" style="175" customWidth="1"/>
    <col min="11779" max="11779" width="16.26953125" style="175" customWidth="1"/>
    <col min="11780" max="12032" width="8.7265625" style="175"/>
    <col min="12033" max="12033" width="15.7265625" style="175" customWidth="1"/>
    <col min="12034" max="12034" width="57.7265625" style="175" customWidth="1"/>
    <col min="12035" max="12035" width="16.26953125" style="175" customWidth="1"/>
    <col min="12036" max="12288" width="8.7265625" style="175"/>
    <col min="12289" max="12289" width="15.7265625" style="175" customWidth="1"/>
    <col min="12290" max="12290" width="57.7265625" style="175" customWidth="1"/>
    <col min="12291" max="12291" width="16.26953125" style="175" customWidth="1"/>
    <col min="12292" max="12544" width="8.7265625" style="175"/>
    <col min="12545" max="12545" width="15.7265625" style="175" customWidth="1"/>
    <col min="12546" max="12546" width="57.7265625" style="175" customWidth="1"/>
    <col min="12547" max="12547" width="16.26953125" style="175" customWidth="1"/>
    <col min="12548" max="12800" width="8.7265625" style="175"/>
    <col min="12801" max="12801" width="15.7265625" style="175" customWidth="1"/>
    <col min="12802" max="12802" width="57.7265625" style="175" customWidth="1"/>
    <col min="12803" max="12803" width="16.26953125" style="175" customWidth="1"/>
    <col min="12804" max="13056" width="8.7265625" style="175"/>
    <col min="13057" max="13057" width="15.7265625" style="175" customWidth="1"/>
    <col min="13058" max="13058" width="57.7265625" style="175" customWidth="1"/>
    <col min="13059" max="13059" width="16.26953125" style="175" customWidth="1"/>
    <col min="13060" max="13312" width="8.7265625" style="175"/>
    <col min="13313" max="13313" width="15.7265625" style="175" customWidth="1"/>
    <col min="13314" max="13314" width="57.7265625" style="175" customWidth="1"/>
    <col min="13315" max="13315" width="16.26953125" style="175" customWidth="1"/>
    <col min="13316" max="13568" width="8.7265625" style="175"/>
    <col min="13569" max="13569" width="15.7265625" style="175" customWidth="1"/>
    <col min="13570" max="13570" width="57.7265625" style="175" customWidth="1"/>
    <col min="13571" max="13571" width="16.26953125" style="175" customWidth="1"/>
    <col min="13572" max="13824" width="8.7265625" style="175"/>
    <col min="13825" max="13825" width="15.7265625" style="175" customWidth="1"/>
    <col min="13826" max="13826" width="57.7265625" style="175" customWidth="1"/>
    <col min="13827" max="13827" width="16.26953125" style="175" customWidth="1"/>
    <col min="13828" max="14080" width="8.7265625" style="175"/>
    <col min="14081" max="14081" width="15.7265625" style="175" customWidth="1"/>
    <col min="14082" max="14082" width="57.7265625" style="175" customWidth="1"/>
    <col min="14083" max="14083" width="16.26953125" style="175" customWidth="1"/>
    <col min="14084" max="14336" width="8.7265625" style="175"/>
    <col min="14337" max="14337" width="15.7265625" style="175" customWidth="1"/>
    <col min="14338" max="14338" width="57.7265625" style="175" customWidth="1"/>
    <col min="14339" max="14339" width="16.26953125" style="175" customWidth="1"/>
    <col min="14340" max="14592" width="8.7265625" style="175"/>
    <col min="14593" max="14593" width="15.7265625" style="175" customWidth="1"/>
    <col min="14594" max="14594" width="57.7265625" style="175" customWidth="1"/>
    <col min="14595" max="14595" width="16.26953125" style="175" customWidth="1"/>
    <col min="14596" max="14848" width="8.7265625" style="175"/>
    <col min="14849" max="14849" width="15.7265625" style="175" customWidth="1"/>
    <col min="14850" max="14850" width="57.7265625" style="175" customWidth="1"/>
    <col min="14851" max="14851" width="16.26953125" style="175" customWidth="1"/>
    <col min="14852" max="15104" width="8.7265625" style="175"/>
    <col min="15105" max="15105" width="15.7265625" style="175" customWidth="1"/>
    <col min="15106" max="15106" width="57.7265625" style="175" customWidth="1"/>
    <col min="15107" max="15107" width="16.26953125" style="175" customWidth="1"/>
    <col min="15108" max="15360" width="8.7265625" style="175"/>
    <col min="15361" max="15361" width="15.7265625" style="175" customWidth="1"/>
    <col min="15362" max="15362" width="57.7265625" style="175" customWidth="1"/>
    <col min="15363" max="15363" width="16.26953125" style="175" customWidth="1"/>
    <col min="15364" max="15616" width="8.7265625" style="175"/>
    <col min="15617" max="15617" width="15.7265625" style="175" customWidth="1"/>
    <col min="15618" max="15618" width="57.7265625" style="175" customWidth="1"/>
    <col min="15619" max="15619" width="16.26953125" style="175" customWidth="1"/>
    <col min="15620" max="15872" width="8.7265625" style="175"/>
    <col min="15873" max="15873" width="15.7265625" style="175" customWidth="1"/>
    <col min="15874" max="15874" width="57.7265625" style="175" customWidth="1"/>
    <col min="15875" max="15875" width="16.26953125" style="175" customWidth="1"/>
    <col min="15876" max="16128" width="8.7265625" style="175"/>
    <col min="16129" max="16129" width="15.7265625" style="175" customWidth="1"/>
    <col min="16130" max="16130" width="57.7265625" style="175" customWidth="1"/>
    <col min="16131" max="16131" width="16.26953125" style="175" customWidth="1"/>
    <col min="16132" max="16384" width="8.7265625" style="175"/>
  </cols>
  <sheetData>
    <row r="1" spans="1:10" ht="12" customHeight="1"/>
    <row r="2" spans="1:10" ht="12" customHeight="1"/>
    <row r="3" spans="1:10" ht="25.15" customHeight="1"/>
    <row r="4" spans="1:10" s="179" customFormat="1" ht="25.15" customHeight="1">
      <c r="A4" s="176" t="s">
        <v>170</v>
      </c>
      <c r="B4" s="177"/>
      <c r="C4" s="176"/>
      <c r="D4" s="178"/>
      <c r="E4" s="178"/>
      <c r="F4" s="178"/>
      <c r="G4" s="178"/>
      <c r="H4" s="178"/>
      <c r="I4" s="178"/>
      <c r="J4" s="178"/>
    </row>
    <row r="5" spans="1:10" ht="10.5" customHeight="1"/>
    <row r="6" spans="1:10" ht="40" customHeight="1">
      <c r="A6" s="180" t="s">
        <v>171</v>
      </c>
      <c r="B6" s="181" t="s">
        <v>172</v>
      </c>
      <c r="C6" s="182" t="s">
        <v>397</v>
      </c>
    </row>
    <row r="7" spans="1:10" ht="40" customHeight="1">
      <c r="A7" s="184" t="s">
        <v>173</v>
      </c>
      <c r="B7" s="181" t="s">
        <v>174</v>
      </c>
      <c r="C7" s="182" t="s">
        <v>397</v>
      </c>
    </row>
    <row r="8" spans="1:10" ht="40" customHeight="1">
      <c r="A8" s="184" t="s">
        <v>175</v>
      </c>
      <c r="B8" s="181" t="s">
        <v>176</v>
      </c>
      <c r="C8" s="182" t="s">
        <v>529</v>
      </c>
    </row>
    <row r="9" spans="1:10" ht="40" customHeight="1">
      <c r="A9" s="184" t="s">
        <v>177</v>
      </c>
      <c r="B9" s="181" t="s">
        <v>178</v>
      </c>
      <c r="C9" s="182" t="s">
        <v>387</v>
      </c>
    </row>
    <row r="10" spans="1:10" ht="40" customHeight="1">
      <c r="A10" s="183" t="s">
        <v>179</v>
      </c>
      <c r="B10" s="181" t="s">
        <v>180</v>
      </c>
      <c r="C10" s="182" t="s">
        <v>387</v>
      </c>
    </row>
    <row r="11" spans="1:10" ht="40" customHeight="1">
      <c r="A11" s="180" t="s">
        <v>181</v>
      </c>
      <c r="B11" s="181" t="s">
        <v>182</v>
      </c>
      <c r="C11" s="182" t="s">
        <v>387</v>
      </c>
    </row>
    <row r="12" spans="1:10" ht="40" customHeight="1">
      <c r="A12" s="184" t="s">
        <v>183</v>
      </c>
      <c r="B12" s="181" t="s">
        <v>184</v>
      </c>
      <c r="C12" s="182" t="s">
        <v>397</v>
      </c>
    </row>
    <row r="13" spans="1:10" ht="40" customHeight="1">
      <c r="A13" s="183" t="s">
        <v>185</v>
      </c>
      <c r="B13" s="181" t="s">
        <v>186</v>
      </c>
      <c r="C13" s="182" t="s">
        <v>387</v>
      </c>
    </row>
    <row r="14" spans="1:10" ht="40" customHeight="1">
      <c r="A14" s="184" t="s">
        <v>187</v>
      </c>
      <c r="B14" s="181" t="s">
        <v>188</v>
      </c>
      <c r="C14" s="182" t="s">
        <v>397</v>
      </c>
    </row>
    <row r="15" spans="1:10" ht="40" customHeight="1">
      <c r="A15" s="183" t="s">
        <v>189</v>
      </c>
      <c r="B15" s="181" t="s">
        <v>190</v>
      </c>
      <c r="C15" s="182" t="s">
        <v>387</v>
      </c>
    </row>
    <row r="16" spans="1:10" ht="40" customHeight="1">
      <c r="A16" s="184" t="s">
        <v>147</v>
      </c>
      <c r="B16" s="181" t="s">
        <v>530</v>
      </c>
      <c r="C16" s="182" t="s">
        <v>387</v>
      </c>
    </row>
    <row r="17" spans="1:10" ht="40" customHeight="1">
      <c r="A17" s="184" t="s">
        <v>385</v>
      </c>
      <c r="B17" s="181" t="s">
        <v>532</v>
      </c>
      <c r="C17" s="182" t="s">
        <v>387</v>
      </c>
    </row>
    <row r="18" spans="1:10" ht="40" customHeight="1">
      <c r="A18" s="184" t="s">
        <v>192</v>
      </c>
      <c r="B18" s="181" t="s">
        <v>533</v>
      </c>
      <c r="C18" s="182" t="s">
        <v>387</v>
      </c>
    </row>
    <row r="19" spans="1:10" ht="40.15" customHeight="1">
      <c r="A19" s="184" t="s">
        <v>193</v>
      </c>
      <c r="B19" s="181" t="s">
        <v>191</v>
      </c>
      <c r="C19" s="185" t="s">
        <v>387</v>
      </c>
    </row>
    <row r="20" spans="1:10" s="172" customFormat="1" ht="40.15" customHeight="1">
      <c r="A20" s="184" t="s">
        <v>194</v>
      </c>
      <c r="B20" s="181" t="s">
        <v>197</v>
      </c>
      <c r="C20" s="185" t="s">
        <v>387</v>
      </c>
      <c r="D20" s="174"/>
    </row>
    <row r="21" spans="1:10" s="172" customFormat="1" ht="40.15" customHeight="1">
      <c r="A21" s="184" t="s">
        <v>195</v>
      </c>
      <c r="B21" s="181" t="s">
        <v>130</v>
      </c>
      <c r="C21" s="185" t="s">
        <v>387</v>
      </c>
      <c r="D21" s="174"/>
    </row>
    <row r="22" spans="1:10" s="172" customFormat="1" ht="40.15" customHeight="1">
      <c r="A22" s="184" t="s">
        <v>196</v>
      </c>
      <c r="B22" s="181" t="s">
        <v>129</v>
      </c>
      <c r="C22" s="185" t="s">
        <v>387</v>
      </c>
      <c r="D22" s="174"/>
    </row>
    <row r="23" spans="1:10" s="172" customFormat="1" ht="40.15" customHeight="1">
      <c r="A23" s="184" t="s">
        <v>198</v>
      </c>
      <c r="B23" s="181" t="s">
        <v>201</v>
      </c>
      <c r="C23" s="185" t="s">
        <v>387</v>
      </c>
      <c r="D23" s="174"/>
    </row>
    <row r="24" spans="1:10" s="172" customFormat="1" ht="40.15" customHeight="1">
      <c r="A24" s="184" t="s">
        <v>199</v>
      </c>
      <c r="B24" s="181" t="s">
        <v>202</v>
      </c>
      <c r="C24" s="185" t="s">
        <v>387</v>
      </c>
      <c r="D24" s="174"/>
    </row>
    <row r="25" spans="1:10" s="172" customFormat="1" ht="40.15" customHeight="1">
      <c r="A25" s="184" t="s">
        <v>200</v>
      </c>
      <c r="B25" s="181" t="s">
        <v>153</v>
      </c>
      <c r="C25" s="185" t="s">
        <v>387</v>
      </c>
    </row>
    <row r="26" spans="1:10" s="172" customFormat="1" ht="40.4" customHeight="1">
      <c r="A26" s="184" t="s">
        <v>526</v>
      </c>
      <c r="B26" s="181" t="s">
        <v>203</v>
      </c>
      <c r="C26" s="185" t="s">
        <v>387</v>
      </c>
    </row>
    <row r="27" spans="1:10" s="174" customFormat="1" ht="50.25" customHeight="1">
      <c r="A27" s="180" t="s">
        <v>525</v>
      </c>
      <c r="B27" s="186" t="s">
        <v>204</v>
      </c>
      <c r="C27" s="185" t="s">
        <v>166</v>
      </c>
      <c r="D27"/>
    </row>
    <row r="28" spans="1:10" s="187" customFormat="1" ht="25">
      <c r="A28" s="377" t="s">
        <v>527</v>
      </c>
      <c r="B28" s="378" t="s">
        <v>205</v>
      </c>
      <c r="C28" s="379" t="s">
        <v>166</v>
      </c>
      <c r="D28"/>
      <c r="E28" s="174"/>
      <c r="F28" s="174"/>
      <c r="G28" s="174"/>
      <c r="H28" s="174"/>
      <c r="I28" s="174"/>
      <c r="J28" s="174"/>
    </row>
    <row r="29" spans="1:10">
      <c r="A29" s="380"/>
      <c r="B29" s="381"/>
      <c r="C29" s="382"/>
    </row>
  </sheetData>
  <hyperlinks>
    <hyperlink ref="A19" location="'6.14'!A1" display="Tavola 6.14"/>
    <hyperlink ref="A20" location="'6.15'!A1" display="Tavola 6.15"/>
    <hyperlink ref="A21" location="'6.16'!A1" display="Tavola 6.13"/>
    <hyperlink ref="A22" location="'6.17'!A1" display="Tavola 6.17"/>
    <hyperlink ref="A23" location="'6.18'!A1" display="Tavola 6.18"/>
    <hyperlink ref="A24" location="'6.19'!A1" display="Tavola 6.19"/>
    <hyperlink ref="A25" location="'6.20'!A1" display="Tavola 6.20"/>
    <hyperlink ref="A26" location="'6.21'!A1" display="Tavola 6.21"/>
    <hyperlink ref="A6" location="'6.1 '!A1" display="Tavola 6.1 "/>
    <hyperlink ref="A7" location="'6.2'!A1" display="Tavola 6.2"/>
    <hyperlink ref="A8" location="'6.3 '!A1" display="Tavola 6.3"/>
    <hyperlink ref="A9" location="' 6.4'!A1" display="Tavola 6.4"/>
    <hyperlink ref="A10" location="6.5!A1" display="6.5!A1"/>
    <hyperlink ref="A11" location="'6.6'!A1" display="Tavola 6.6"/>
    <hyperlink ref="A12" location="'6.7'!A1" display="Tavola 6.7"/>
    <hyperlink ref="A13" location="6.8!A1" display="6.8!A1"/>
    <hyperlink ref="A14" location="' 6.9'!A1" display="Tavola 6.9"/>
    <hyperlink ref="A15" location="6.10!A1" display="6.10!A1"/>
    <hyperlink ref="A27" location="'6.22'!A1" display="Tavola 6.22"/>
    <hyperlink ref="A28" location="'6.23'!A1" display="Tavola 6.23"/>
    <hyperlink ref="A16" location="'6.11'!A1" display="Tavola 6.11"/>
    <hyperlink ref="A17" location="'6.12'!A1" display="Tavola 6.12"/>
    <hyperlink ref="A18" location="'6.13'!A1" display="Tavola 6.13"/>
  </hyperlinks>
  <pageMargins left="0.59055118110236204" right="0.59055118110236204" top="0.78740157480314998" bottom="0.78740157480314998" header="0" footer="0"/>
  <pageSetup paperSize="9"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551"/>
  <sheetViews>
    <sheetView workbookViewId="0">
      <selection activeCell="A4" sqref="A4"/>
    </sheetView>
  </sheetViews>
  <sheetFormatPr defaultColWidth="8.81640625" defaultRowHeight="14.5"/>
  <cols>
    <col min="1" max="1" width="26.7265625" style="236" customWidth="1"/>
    <col min="2" max="5" width="11.7265625" style="236" customWidth="1"/>
    <col min="6" max="6" width="9.1796875" style="236" bestFit="1" customWidth="1"/>
    <col min="7" max="122" width="8.81640625" style="236"/>
    <col min="123" max="123" width="41.81640625" style="236" customWidth="1"/>
    <col min="124" max="124" width="10.1796875" style="236" bestFit="1" customWidth="1"/>
    <col min="125" max="138" width="8.81640625" style="236"/>
    <col min="139" max="139" width="26.7265625" style="236" customWidth="1"/>
    <col min="140" max="144" width="11.7265625" style="236" customWidth="1"/>
    <col min="145" max="145" width="12.453125" style="236" bestFit="1" customWidth="1"/>
    <col min="146" max="151" width="9.1796875" style="236" customWidth="1"/>
    <col min="152" max="181" width="8.81640625" style="236"/>
    <col min="182" max="182" width="26.7265625" style="236" customWidth="1"/>
    <col min="183" max="187" width="11.7265625" style="236" customWidth="1"/>
    <col min="188" max="378" width="8.81640625" style="236"/>
    <col min="379" max="379" width="41.81640625" style="236" customWidth="1"/>
    <col min="380" max="380" width="10.1796875" style="236" bestFit="1" customWidth="1"/>
    <col min="381" max="394" width="8.81640625" style="236"/>
    <col min="395" max="395" width="26.7265625" style="236" customWidth="1"/>
    <col min="396" max="400" width="11.7265625" style="236" customWidth="1"/>
    <col min="401" max="401" width="12.453125" style="236" bestFit="1" customWidth="1"/>
    <col min="402" max="407" width="9.1796875" style="236" customWidth="1"/>
    <col min="408" max="437" width="8.81640625" style="236"/>
    <col min="438" max="438" width="26.7265625" style="236" customWidth="1"/>
    <col min="439" max="443" width="11.7265625" style="236" customWidth="1"/>
    <col min="444" max="634" width="8.81640625" style="236"/>
    <col min="635" max="635" width="41.81640625" style="236" customWidth="1"/>
    <col min="636" max="636" width="10.1796875" style="236" bestFit="1" customWidth="1"/>
    <col min="637" max="650" width="8.81640625" style="236"/>
    <col min="651" max="651" width="26.7265625" style="236" customWidth="1"/>
    <col min="652" max="656" width="11.7265625" style="236" customWidth="1"/>
    <col min="657" max="657" width="12.453125" style="236" bestFit="1" customWidth="1"/>
    <col min="658" max="663" width="9.1796875" style="236" customWidth="1"/>
    <col min="664" max="693" width="8.81640625" style="236"/>
    <col min="694" max="694" width="26.7265625" style="236" customWidth="1"/>
    <col min="695" max="699" width="11.7265625" style="236" customWidth="1"/>
    <col min="700" max="890" width="8.81640625" style="236"/>
    <col min="891" max="891" width="41.81640625" style="236" customWidth="1"/>
    <col min="892" max="892" width="10.1796875" style="236" bestFit="1" customWidth="1"/>
    <col min="893" max="906" width="8.81640625" style="236"/>
    <col min="907" max="907" width="26.7265625" style="236" customWidth="1"/>
    <col min="908" max="912" width="11.7265625" style="236" customWidth="1"/>
    <col min="913" max="913" width="12.453125" style="236" bestFit="1" customWidth="1"/>
    <col min="914" max="919" width="9.1796875" style="236" customWidth="1"/>
    <col min="920" max="949" width="8.81640625" style="236"/>
    <col min="950" max="950" width="26.7265625" style="236" customWidth="1"/>
    <col min="951" max="955" width="11.7265625" style="236" customWidth="1"/>
    <col min="956" max="1146" width="8.81640625" style="236"/>
    <col min="1147" max="1147" width="41.81640625" style="236" customWidth="1"/>
    <col min="1148" max="1148" width="10.1796875" style="236" bestFit="1" customWidth="1"/>
    <col min="1149" max="1162" width="8.81640625" style="236"/>
    <col min="1163" max="1163" width="26.7265625" style="236" customWidth="1"/>
    <col min="1164" max="1168" width="11.7265625" style="236" customWidth="1"/>
    <col min="1169" max="1169" width="12.453125" style="236" bestFit="1" customWidth="1"/>
    <col min="1170" max="1175" width="9.1796875" style="236" customWidth="1"/>
    <col min="1176" max="1205" width="8.81640625" style="236"/>
    <col min="1206" max="1206" width="26.7265625" style="236" customWidth="1"/>
    <col min="1207" max="1211" width="11.7265625" style="236" customWidth="1"/>
    <col min="1212" max="1402" width="8.81640625" style="236"/>
    <col min="1403" max="1403" width="41.81640625" style="236" customWidth="1"/>
    <col min="1404" max="1404" width="10.1796875" style="236" bestFit="1" customWidth="1"/>
    <col min="1405" max="1418" width="8.81640625" style="236"/>
    <col min="1419" max="1419" width="26.7265625" style="236" customWidth="1"/>
    <col min="1420" max="1424" width="11.7265625" style="236" customWidth="1"/>
    <col min="1425" max="1425" width="12.453125" style="236" bestFit="1" customWidth="1"/>
    <col min="1426" max="1431" width="9.1796875" style="236" customWidth="1"/>
    <col min="1432" max="1461" width="8.81640625" style="236"/>
    <col min="1462" max="1462" width="26.7265625" style="236" customWidth="1"/>
    <col min="1463" max="1467" width="11.7265625" style="236" customWidth="1"/>
    <col min="1468" max="1658" width="8.81640625" style="236"/>
    <col min="1659" max="1659" width="41.81640625" style="236" customWidth="1"/>
    <col min="1660" max="1660" width="10.1796875" style="236" bestFit="1" customWidth="1"/>
    <col min="1661" max="1674" width="8.81640625" style="236"/>
    <col min="1675" max="1675" width="26.7265625" style="236" customWidth="1"/>
    <col min="1676" max="1680" width="11.7265625" style="236" customWidth="1"/>
    <col min="1681" max="1681" width="12.453125" style="236" bestFit="1" customWidth="1"/>
    <col min="1682" max="1687" width="9.1796875" style="236" customWidth="1"/>
    <col min="1688" max="1717" width="8.81640625" style="236"/>
    <col min="1718" max="1718" width="26.7265625" style="236" customWidth="1"/>
    <col min="1719" max="1723" width="11.7265625" style="236" customWidth="1"/>
    <col min="1724" max="1914" width="8.81640625" style="236"/>
    <col min="1915" max="1915" width="41.81640625" style="236" customWidth="1"/>
    <col min="1916" max="1916" width="10.1796875" style="236" bestFit="1" customWidth="1"/>
    <col min="1917" max="1930" width="8.81640625" style="236"/>
    <col min="1931" max="1931" width="26.7265625" style="236" customWidth="1"/>
    <col min="1932" max="1936" width="11.7265625" style="236" customWidth="1"/>
    <col min="1937" max="1937" width="12.453125" style="236" bestFit="1" customWidth="1"/>
    <col min="1938" max="1943" width="9.1796875" style="236" customWidth="1"/>
    <col min="1944" max="1973" width="8.81640625" style="236"/>
    <col min="1974" max="1974" width="26.7265625" style="236" customWidth="1"/>
    <col min="1975" max="1979" width="11.7265625" style="236" customWidth="1"/>
    <col min="1980" max="2170" width="8.81640625" style="236"/>
    <col min="2171" max="2171" width="41.81640625" style="236" customWidth="1"/>
    <col min="2172" max="2172" width="10.1796875" style="236" bestFit="1" customWidth="1"/>
    <col min="2173" max="2186" width="8.81640625" style="236"/>
    <col min="2187" max="2187" width="26.7265625" style="236" customWidth="1"/>
    <col min="2188" max="2192" width="11.7265625" style="236" customWidth="1"/>
    <col min="2193" max="2193" width="12.453125" style="236" bestFit="1" customWidth="1"/>
    <col min="2194" max="2199" width="9.1796875" style="236" customWidth="1"/>
    <col min="2200" max="2229" width="8.81640625" style="236"/>
    <col min="2230" max="2230" width="26.7265625" style="236" customWidth="1"/>
    <col min="2231" max="2235" width="11.7265625" style="236" customWidth="1"/>
    <col min="2236" max="2426" width="8.81640625" style="236"/>
    <col min="2427" max="2427" width="41.81640625" style="236" customWidth="1"/>
    <col min="2428" max="2428" width="10.1796875" style="236" bestFit="1" customWidth="1"/>
    <col min="2429" max="2442" width="8.81640625" style="236"/>
    <col min="2443" max="2443" width="26.7265625" style="236" customWidth="1"/>
    <col min="2444" max="2448" width="11.7265625" style="236" customWidth="1"/>
    <col min="2449" max="2449" width="12.453125" style="236" bestFit="1" customWidth="1"/>
    <col min="2450" max="2455" width="9.1796875" style="236" customWidth="1"/>
    <col min="2456" max="2485" width="8.81640625" style="236"/>
    <col min="2486" max="2486" width="26.7265625" style="236" customWidth="1"/>
    <col min="2487" max="2491" width="11.7265625" style="236" customWidth="1"/>
    <col min="2492" max="2682" width="8.81640625" style="236"/>
    <col min="2683" max="2683" width="41.81640625" style="236" customWidth="1"/>
    <col min="2684" max="2684" width="10.1796875" style="236" bestFit="1" customWidth="1"/>
    <col min="2685" max="2698" width="8.81640625" style="236"/>
    <col min="2699" max="2699" width="26.7265625" style="236" customWidth="1"/>
    <col min="2700" max="2704" width="11.7265625" style="236" customWidth="1"/>
    <col min="2705" max="2705" width="12.453125" style="236" bestFit="1" customWidth="1"/>
    <col min="2706" max="2711" width="9.1796875" style="236" customWidth="1"/>
    <col min="2712" max="2741" width="8.81640625" style="236"/>
    <col min="2742" max="2742" width="26.7265625" style="236" customWidth="1"/>
    <col min="2743" max="2747" width="11.7265625" style="236" customWidth="1"/>
    <col min="2748" max="2938" width="8.81640625" style="236"/>
    <col min="2939" max="2939" width="41.81640625" style="236" customWidth="1"/>
    <col min="2940" max="2940" width="10.1796875" style="236" bestFit="1" customWidth="1"/>
    <col min="2941" max="2954" width="8.81640625" style="236"/>
    <col min="2955" max="2955" width="26.7265625" style="236" customWidth="1"/>
    <col min="2956" max="2960" width="11.7265625" style="236" customWidth="1"/>
    <col min="2961" max="2961" width="12.453125" style="236" bestFit="1" customWidth="1"/>
    <col min="2962" max="2967" width="9.1796875" style="236" customWidth="1"/>
    <col min="2968" max="2997" width="8.81640625" style="236"/>
    <col min="2998" max="2998" width="26.7265625" style="236" customWidth="1"/>
    <col min="2999" max="3003" width="11.7265625" style="236" customWidth="1"/>
    <col min="3004" max="3194" width="8.81640625" style="236"/>
    <col min="3195" max="3195" width="41.81640625" style="236" customWidth="1"/>
    <col min="3196" max="3196" width="10.1796875" style="236" bestFit="1" customWidth="1"/>
    <col min="3197" max="3210" width="8.81640625" style="236"/>
    <col min="3211" max="3211" width="26.7265625" style="236" customWidth="1"/>
    <col min="3212" max="3216" width="11.7265625" style="236" customWidth="1"/>
    <col min="3217" max="3217" width="12.453125" style="236" bestFit="1" customWidth="1"/>
    <col min="3218" max="3223" width="9.1796875" style="236" customWidth="1"/>
    <col min="3224" max="3253" width="8.81640625" style="236"/>
    <col min="3254" max="3254" width="26.7265625" style="236" customWidth="1"/>
    <col min="3255" max="3259" width="11.7265625" style="236" customWidth="1"/>
    <col min="3260" max="3450" width="8.81640625" style="236"/>
    <col min="3451" max="3451" width="41.81640625" style="236" customWidth="1"/>
    <col min="3452" max="3452" width="10.1796875" style="236" bestFit="1" customWidth="1"/>
    <col min="3453" max="3466" width="8.81640625" style="236"/>
    <col min="3467" max="3467" width="26.7265625" style="236" customWidth="1"/>
    <col min="3468" max="3472" width="11.7265625" style="236" customWidth="1"/>
    <col min="3473" max="3473" width="12.453125" style="236" bestFit="1" customWidth="1"/>
    <col min="3474" max="3479" width="9.1796875" style="236" customWidth="1"/>
    <col min="3480" max="3509" width="8.81640625" style="236"/>
    <col min="3510" max="3510" width="26.7265625" style="236" customWidth="1"/>
    <col min="3511" max="3515" width="11.7265625" style="236" customWidth="1"/>
    <col min="3516" max="3706" width="8.81640625" style="236"/>
    <col min="3707" max="3707" width="41.81640625" style="236" customWidth="1"/>
    <col min="3708" max="3708" width="10.1796875" style="236" bestFit="1" customWidth="1"/>
    <col min="3709" max="3722" width="8.81640625" style="236"/>
    <col min="3723" max="3723" width="26.7265625" style="236" customWidth="1"/>
    <col min="3724" max="3728" width="11.7265625" style="236" customWidth="1"/>
    <col min="3729" max="3729" width="12.453125" style="236" bestFit="1" customWidth="1"/>
    <col min="3730" max="3735" width="9.1796875" style="236" customWidth="1"/>
    <col min="3736" max="3765" width="8.81640625" style="236"/>
    <col min="3766" max="3766" width="26.7265625" style="236" customWidth="1"/>
    <col min="3767" max="3771" width="11.7265625" style="236" customWidth="1"/>
    <col min="3772" max="3962" width="8.81640625" style="236"/>
    <col min="3963" max="3963" width="41.81640625" style="236" customWidth="1"/>
    <col min="3964" max="3964" width="10.1796875" style="236" bestFit="1" customWidth="1"/>
    <col min="3965" max="3978" width="8.81640625" style="236"/>
    <col min="3979" max="3979" width="26.7265625" style="236" customWidth="1"/>
    <col min="3980" max="3984" width="11.7265625" style="236" customWidth="1"/>
    <col min="3985" max="3985" width="12.453125" style="236" bestFit="1" customWidth="1"/>
    <col min="3986" max="3991" width="9.1796875" style="236" customWidth="1"/>
    <col min="3992" max="4021" width="8.81640625" style="236"/>
    <col min="4022" max="4022" width="26.7265625" style="236" customWidth="1"/>
    <col min="4023" max="4027" width="11.7265625" style="236" customWidth="1"/>
    <col min="4028" max="4218" width="8.81640625" style="236"/>
    <col min="4219" max="4219" width="41.81640625" style="236" customWidth="1"/>
    <col min="4220" max="4220" width="10.1796875" style="236" bestFit="1" customWidth="1"/>
    <col min="4221" max="4234" width="8.81640625" style="236"/>
    <col min="4235" max="4235" width="26.7265625" style="236" customWidth="1"/>
    <col min="4236" max="4240" width="11.7265625" style="236" customWidth="1"/>
    <col min="4241" max="4241" width="12.453125" style="236" bestFit="1" customWidth="1"/>
    <col min="4242" max="4247" width="9.1796875" style="236" customWidth="1"/>
    <col min="4248" max="4277" width="8.81640625" style="236"/>
    <col min="4278" max="4278" width="26.7265625" style="236" customWidth="1"/>
    <col min="4279" max="4283" width="11.7265625" style="236" customWidth="1"/>
    <col min="4284" max="4474" width="8.81640625" style="236"/>
    <col min="4475" max="4475" width="41.81640625" style="236" customWidth="1"/>
    <col min="4476" max="4476" width="10.1796875" style="236" bestFit="1" customWidth="1"/>
    <col min="4477" max="4490" width="8.81640625" style="236"/>
    <col min="4491" max="4491" width="26.7265625" style="236" customWidth="1"/>
    <col min="4492" max="4496" width="11.7265625" style="236" customWidth="1"/>
    <col min="4497" max="4497" width="12.453125" style="236" bestFit="1" customWidth="1"/>
    <col min="4498" max="4503" width="9.1796875" style="236" customWidth="1"/>
    <col min="4504" max="4533" width="8.81640625" style="236"/>
    <col min="4534" max="4534" width="26.7265625" style="236" customWidth="1"/>
    <col min="4535" max="4539" width="11.7265625" style="236" customWidth="1"/>
    <col min="4540" max="4730" width="8.81640625" style="236"/>
    <col min="4731" max="4731" width="41.81640625" style="236" customWidth="1"/>
    <col min="4732" max="4732" width="10.1796875" style="236" bestFit="1" customWidth="1"/>
    <col min="4733" max="4746" width="8.81640625" style="236"/>
    <col min="4747" max="4747" width="26.7265625" style="236" customWidth="1"/>
    <col min="4748" max="4752" width="11.7265625" style="236" customWidth="1"/>
    <col min="4753" max="4753" width="12.453125" style="236" bestFit="1" customWidth="1"/>
    <col min="4754" max="4759" width="9.1796875" style="236" customWidth="1"/>
    <col min="4760" max="4789" width="8.81640625" style="236"/>
    <col min="4790" max="4790" width="26.7265625" style="236" customWidth="1"/>
    <col min="4791" max="4795" width="11.7265625" style="236" customWidth="1"/>
    <col min="4796" max="4986" width="8.81640625" style="236"/>
    <col min="4987" max="4987" width="41.81640625" style="236" customWidth="1"/>
    <col min="4988" max="4988" width="10.1796875" style="236" bestFit="1" customWidth="1"/>
    <col min="4989" max="5002" width="8.81640625" style="236"/>
    <col min="5003" max="5003" width="26.7265625" style="236" customWidth="1"/>
    <col min="5004" max="5008" width="11.7265625" style="236" customWidth="1"/>
    <col min="5009" max="5009" width="12.453125" style="236" bestFit="1" customWidth="1"/>
    <col min="5010" max="5015" width="9.1796875" style="236" customWidth="1"/>
    <col min="5016" max="5045" width="8.81640625" style="236"/>
    <col min="5046" max="5046" width="26.7265625" style="236" customWidth="1"/>
    <col min="5047" max="5051" width="11.7265625" style="236" customWidth="1"/>
    <col min="5052" max="5242" width="8.81640625" style="236"/>
    <col min="5243" max="5243" width="41.81640625" style="236" customWidth="1"/>
    <col min="5244" max="5244" width="10.1796875" style="236" bestFit="1" customWidth="1"/>
    <col min="5245" max="5258" width="8.81640625" style="236"/>
    <col min="5259" max="5259" width="26.7265625" style="236" customWidth="1"/>
    <col min="5260" max="5264" width="11.7265625" style="236" customWidth="1"/>
    <col min="5265" max="5265" width="12.453125" style="236" bestFit="1" customWidth="1"/>
    <col min="5266" max="5271" width="9.1796875" style="236" customWidth="1"/>
    <col min="5272" max="5301" width="8.81640625" style="236"/>
    <col min="5302" max="5302" width="26.7265625" style="236" customWidth="1"/>
    <col min="5303" max="5307" width="11.7265625" style="236" customWidth="1"/>
    <col min="5308" max="5498" width="8.81640625" style="236"/>
    <col min="5499" max="5499" width="41.81640625" style="236" customWidth="1"/>
    <col min="5500" max="5500" width="10.1796875" style="236" bestFit="1" customWidth="1"/>
    <col min="5501" max="5514" width="8.81640625" style="236"/>
    <col min="5515" max="5515" width="26.7265625" style="236" customWidth="1"/>
    <col min="5516" max="5520" width="11.7265625" style="236" customWidth="1"/>
    <col min="5521" max="5521" width="12.453125" style="236" bestFit="1" customWidth="1"/>
    <col min="5522" max="5527" width="9.1796875" style="236" customWidth="1"/>
    <col min="5528" max="5557" width="8.81640625" style="236"/>
    <col min="5558" max="5558" width="26.7265625" style="236" customWidth="1"/>
    <col min="5559" max="5563" width="11.7265625" style="236" customWidth="1"/>
    <col min="5564" max="5754" width="8.81640625" style="236"/>
    <col min="5755" max="5755" width="41.81640625" style="236" customWidth="1"/>
    <col min="5756" max="5756" width="10.1796875" style="236" bestFit="1" customWidth="1"/>
    <col min="5757" max="5770" width="8.81640625" style="236"/>
    <col min="5771" max="5771" width="26.7265625" style="236" customWidth="1"/>
    <col min="5772" max="5776" width="11.7265625" style="236" customWidth="1"/>
    <col min="5777" max="5777" width="12.453125" style="236" bestFit="1" customWidth="1"/>
    <col min="5778" max="5783" width="9.1796875" style="236" customWidth="1"/>
    <col min="5784" max="5813" width="8.81640625" style="236"/>
    <col min="5814" max="5814" width="26.7265625" style="236" customWidth="1"/>
    <col min="5815" max="5819" width="11.7265625" style="236" customWidth="1"/>
    <col min="5820" max="6010" width="8.81640625" style="236"/>
    <col min="6011" max="6011" width="41.81640625" style="236" customWidth="1"/>
    <col min="6012" max="6012" width="10.1796875" style="236" bestFit="1" customWidth="1"/>
    <col min="6013" max="6026" width="8.81640625" style="236"/>
    <col min="6027" max="6027" width="26.7265625" style="236" customWidth="1"/>
    <col min="6028" max="6032" width="11.7265625" style="236" customWidth="1"/>
    <col min="6033" max="6033" width="12.453125" style="236" bestFit="1" customWidth="1"/>
    <col min="6034" max="6039" width="9.1796875" style="236" customWidth="1"/>
    <col min="6040" max="6069" width="8.81640625" style="236"/>
    <col min="6070" max="6070" width="26.7265625" style="236" customWidth="1"/>
    <col min="6071" max="6075" width="11.7265625" style="236" customWidth="1"/>
    <col min="6076" max="6266" width="8.81640625" style="236"/>
    <col min="6267" max="6267" width="41.81640625" style="236" customWidth="1"/>
    <col min="6268" max="6268" width="10.1796875" style="236" bestFit="1" customWidth="1"/>
    <col min="6269" max="6282" width="8.81640625" style="236"/>
    <col min="6283" max="6283" width="26.7265625" style="236" customWidth="1"/>
    <col min="6284" max="6288" width="11.7265625" style="236" customWidth="1"/>
    <col min="6289" max="6289" width="12.453125" style="236" bestFit="1" customWidth="1"/>
    <col min="6290" max="6295" width="9.1796875" style="236" customWidth="1"/>
    <col min="6296" max="6325" width="8.81640625" style="236"/>
    <col min="6326" max="6326" width="26.7265625" style="236" customWidth="1"/>
    <col min="6327" max="6331" width="11.7265625" style="236" customWidth="1"/>
    <col min="6332" max="6522" width="8.81640625" style="236"/>
    <col min="6523" max="6523" width="41.81640625" style="236" customWidth="1"/>
    <col min="6524" max="6524" width="10.1796875" style="236" bestFit="1" customWidth="1"/>
    <col min="6525" max="6538" width="8.81640625" style="236"/>
    <col min="6539" max="6539" width="26.7265625" style="236" customWidth="1"/>
    <col min="6540" max="6544" width="11.7265625" style="236" customWidth="1"/>
    <col min="6545" max="6545" width="12.453125" style="236" bestFit="1" customWidth="1"/>
    <col min="6546" max="6551" width="9.1796875" style="236" customWidth="1"/>
    <col min="6552" max="6581" width="8.81640625" style="236"/>
    <col min="6582" max="6582" width="26.7265625" style="236" customWidth="1"/>
    <col min="6583" max="6587" width="11.7265625" style="236" customWidth="1"/>
    <col min="6588" max="6778" width="8.81640625" style="236"/>
    <col min="6779" max="6779" width="41.81640625" style="236" customWidth="1"/>
    <col min="6780" max="6780" width="10.1796875" style="236" bestFit="1" customWidth="1"/>
    <col min="6781" max="6794" width="8.81640625" style="236"/>
    <col min="6795" max="6795" width="26.7265625" style="236" customWidth="1"/>
    <col min="6796" max="6800" width="11.7265625" style="236" customWidth="1"/>
    <col min="6801" max="6801" width="12.453125" style="236" bestFit="1" customWidth="1"/>
    <col min="6802" max="6807" width="9.1796875" style="236" customWidth="1"/>
    <col min="6808" max="6837" width="8.81640625" style="236"/>
    <col min="6838" max="6838" width="26.7265625" style="236" customWidth="1"/>
    <col min="6839" max="6843" width="11.7265625" style="236" customWidth="1"/>
    <col min="6844" max="7034" width="8.81640625" style="236"/>
    <col min="7035" max="7035" width="41.81640625" style="236" customWidth="1"/>
    <col min="7036" max="7036" width="10.1796875" style="236" bestFit="1" customWidth="1"/>
    <col min="7037" max="7050" width="8.81640625" style="236"/>
    <col min="7051" max="7051" width="26.7265625" style="236" customWidth="1"/>
    <col min="7052" max="7056" width="11.7265625" style="236" customWidth="1"/>
    <col min="7057" max="7057" width="12.453125" style="236" bestFit="1" customWidth="1"/>
    <col min="7058" max="7063" width="9.1796875" style="236" customWidth="1"/>
    <col min="7064" max="7093" width="8.81640625" style="236"/>
    <col min="7094" max="7094" width="26.7265625" style="236" customWidth="1"/>
    <col min="7095" max="7099" width="11.7265625" style="236" customWidth="1"/>
    <col min="7100" max="7290" width="8.81640625" style="236"/>
    <col min="7291" max="7291" width="41.81640625" style="236" customWidth="1"/>
    <col min="7292" max="7292" width="10.1796875" style="236" bestFit="1" customWidth="1"/>
    <col min="7293" max="7306" width="8.81640625" style="236"/>
    <col min="7307" max="7307" width="26.7265625" style="236" customWidth="1"/>
    <col min="7308" max="7312" width="11.7265625" style="236" customWidth="1"/>
    <col min="7313" max="7313" width="12.453125" style="236" bestFit="1" customWidth="1"/>
    <col min="7314" max="7319" width="9.1796875" style="236" customWidth="1"/>
    <col min="7320" max="7349" width="8.81640625" style="236"/>
    <col min="7350" max="7350" width="26.7265625" style="236" customWidth="1"/>
    <col min="7351" max="7355" width="11.7265625" style="236" customWidth="1"/>
    <col min="7356" max="7546" width="8.81640625" style="236"/>
    <col min="7547" max="7547" width="41.81640625" style="236" customWidth="1"/>
    <col min="7548" max="7548" width="10.1796875" style="236" bestFit="1" customWidth="1"/>
    <col min="7549" max="7562" width="8.81640625" style="236"/>
    <col min="7563" max="7563" width="26.7265625" style="236" customWidth="1"/>
    <col min="7564" max="7568" width="11.7265625" style="236" customWidth="1"/>
    <col min="7569" max="7569" width="12.453125" style="236" bestFit="1" customWidth="1"/>
    <col min="7570" max="7575" width="9.1796875" style="236" customWidth="1"/>
    <col min="7576" max="7605" width="8.81640625" style="236"/>
    <col min="7606" max="7606" width="26.7265625" style="236" customWidth="1"/>
    <col min="7607" max="7611" width="11.7265625" style="236" customWidth="1"/>
    <col min="7612" max="7802" width="8.81640625" style="236"/>
    <col min="7803" max="7803" width="41.81640625" style="236" customWidth="1"/>
    <col min="7804" max="7804" width="10.1796875" style="236" bestFit="1" customWidth="1"/>
    <col min="7805" max="7818" width="8.81640625" style="236"/>
    <col min="7819" max="7819" width="26.7265625" style="236" customWidth="1"/>
    <col min="7820" max="7824" width="11.7265625" style="236" customWidth="1"/>
    <col min="7825" max="7825" width="12.453125" style="236" bestFit="1" customWidth="1"/>
    <col min="7826" max="7831" width="9.1796875" style="236" customWidth="1"/>
    <col min="7832" max="7861" width="8.81640625" style="236"/>
    <col min="7862" max="7862" width="26.7265625" style="236" customWidth="1"/>
    <col min="7863" max="7867" width="11.7265625" style="236" customWidth="1"/>
    <col min="7868" max="8058" width="8.81640625" style="236"/>
    <col min="8059" max="8059" width="41.81640625" style="236" customWidth="1"/>
    <col min="8060" max="8060" width="10.1796875" style="236" bestFit="1" customWidth="1"/>
    <col min="8061" max="8074" width="8.81640625" style="236"/>
    <col min="8075" max="8075" width="26.7265625" style="236" customWidth="1"/>
    <col min="8076" max="8080" width="11.7265625" style="236" customWidth="1"/>
    <col min="8081" max="8081" width="12.453125" style="236" bestFit="1" customWidth="1"/>
    <col min="8082" max="8087" width="9.1796875" style="236" customWidth="1"/>
    <col min="8088" max="8117" width="8.81640625" style="236"/>
    <col min="8118" max="8118" width="26.7265625" style="236" customWidth="1"/>
    <col min="8119" max="8123" width="11.7265625" style="236" customWidth="1"/>
    <col min="8124" max="8314" width="8.81640625" style="236"/>
    <col min="8315" max="8315" width="41.81640625" style="236" customWidth="1"/>
    <col min="8316" max="8316" width="10.1796875" style="236" bestFit="1" customWidth="1"/>
    <col min="8317" max="8330" width="8.81640625" style="236"/>
    <col min="8331" max="8331" width="26.7265625" style="236" customWidth="1"/>
    <col min="8332" max="8336" width="11.7265625" style="236" customWidth="1"/>
    <col min="8337" max="8337" width="12.453125" style="236" bestFit="1" customWidth="1"/>
    <col min="8338" max="8343" width="9.1796875" style="236" customWidth="1"/>
    <col min="8344" max="8373" width="8.81640625" style="236"/>
    <col min="8374" max="8374" width="26.7265625" style="236" customWidth="1"/>
    <col min="8375" max="8379" width="11.7265625" style="236" customWidth="1"/>
    <col min="8380" max="8570" width="8.81640625" style="236"/>
    <col min="8571" max="8571" width="41.81640625" style="236" customWidth="1"/>
    <col min="8572" max="8572" width="10.1796875" style="236" bestFit="1" customWidth="1"/>
    <col min="8573" max="8586" width="8.81640625" style="236"/>
    <col min="8587" max="8587" width="26.7265625" style="236" customWidth="1"/>
    <col min="8588" max="8592" width="11.7265625" style="236" customWidth="1"/>
    <col min="8593" max="8593" width="12.453125" style="236" bestFit="1" customWidth="1"/>
    <col min="8594" max="8599" width="9.1796875" style="236" customWidth="1"/>
    <col min="8600" max="8629" width="8.81640625" style="236"/>
    <col min="8630" max="8630" width="26.7265625" style="236" customWidth="1"/>
    <col min="8631" max="8635" width="11.7265625" style="236" customWidth="1"/>
    <col min="8636" max="8826" width="8.81640625" style="236"/>
    <col min="8827" max="8827" width="41.81640625" style="236" customWidth="1"/>
    <col min="8828" max="8828" width="10.1796875" style="236" bestFit="1" customWidth="1"/>
    <col min="8829" max="8842" width="8.81640625" style="236"/>
    <col min="8843" max="8843" width="26.7265625" style="236" customWidth="1"/>
    <col min="8844" max="8848" width="11.7265625" style="236" customWidth="1"/>
    <col min="8849" max="8849" width="12.453125" style="236" bestFit="1" customWidth="1"/>
    <col min="8850" max="8855" width="9.1796875" style="236" customWidth="1"/>
    <col min="8856" max="8885" width="8.81640625" style="236"/>
    <col min="8886" max="8886" width="26.7265625" style="236" customWidth="1"/>
    <col min="8887" max="8891" width="11.7265625" style="236" customWidth="1"/>
    <col min="8892" max="9082" width="8.81640625" style="236"/>
    <col min="9083" max="9083" width="41.81640625" style="236" customWidth="1"/>
    <col min="9084" max="9084" width="10.1796875" style="236" bestFit="1" customWidth="1"/>
    <col min="9085" max="9098" width="8.81640625" style="236"/>
    <col min="9099" max="9099" width="26.7265625" style="236" customWidth="1"/>
    <col min="9100" max="9104" width="11.7265625" style="236" customWidth="1"/>
    <col min="9105" max="9105" width="12.453125" style="236" bestFit="1" customWidth="1"/>
    <col min="9106" max="9111" width="9.1796875" style="236" customWidth="1"/>
    <col min="9112" max="9141" width="8.81640625" style="236"/>
    <col min="9142" max="9142" width="26.7265625" style="236" customWidth="1"/>
    <col min="9143" max="9147" width="11.7265625" style="236" customWidth="1"/>
    <col min="9148" max="9338" width="8.81640625" style="236"/>
    <col min="9339" max="9339" width="41.81640625" style="236" customWidth="1"/>
    <col min="9340" max="9340" width="10.1796875" style="236" bestFit="1" customWidth="1"/>
    <col min="9341" max="9354" width="8.81640625" style="236"/>
    <col min="9355" max="9355" width="26.7265625" style="236" customWidth="1"/>
    <col min="9356" max="9360" width="11.7265625" style="236" customWidth="1"/>
    <col min="9361" max="9361" width="12.453125" style="236" bestFit="1" customWidth="1"/>
    <col min="9362" max="9367" width="9.1796875" style="236" customWidth="1"/>
    <col min="9368" max="9397" width="8.81640625" style="236"/>
    <col min="9398" max="9398" width="26.7265625" style="236" customWidth="1"/>
    <col min="9399" max="9403" width="11.7265625" style="236" customWidth="1"/>
    <col min="9404" max="9594" width="8.81640625" style="236"/>
    <col min="9595" max="9595" width="41.81640625" style="236" customWidth="1"/>
    <col min="9596" max="9596" width="10.1796875" style="236" bestFit="1" customWidth="1"/>
    <col min="9597" max="9610" width="8.81640625" style="236"/>
    <col min="9611" max="9611" width="26.7265625" style="236" customWidth="1"/>
    <col min="9612" max="9616" width="11.7265625" style="236" customWidth="1"/>
    <col min="9617" max="9617" width="12.453125" style="236" bestFit="1" customWidth="1"/>
    <col min="9618" max="9623" width="9.1796875" style="236" customWidth="1"/>
    <col min="9624" max="9653" width="8.81640625" style="236"/>
    <col min="9654" max="9654" width="26.7265625" style="236" customWidth="1"/>
    <col min="9655" max="9659" width="11.7265625" style="236" customWidth="1"/>
    <col min="9660" max="9850" width="8.81640625" style="236"/>
    <col min="9851" max="9851" width="41.81640625" style="236" customWidth="1"/>
    <col min="9852" max="9852" width="10.1796875" style="236" bestFit="1" customWidth="1"/>
    <col min="9853" max="9866" width="8.81640625" style="236"/>
    <col min="9867" max="9867" width="26.7265625" style="236" customWidth="1"/>
    <col min="9868" max="9872" width="11.7265625" style="236" customWidth="1"/>
    <col min="9873" max="9873" width="12.453125" style="236" bestFit="1" customWidth="1"/>
    <col min="9874" max="9879" width="9.1796875" style="236" customWidth="1"/>
    <col min="9880" max="9909" width="8.81640625" style="236"/>
    <col min="9910" max="9910" width="26.7265625" style="236" customWidth="1"/>
    <col min="9911" max="9915" width="11.7265625" style="236" customWidth="1"/>
    <col min="9916" max="10106" width="8.81640625" style="236"/>
    <col min="10107" max="10107" width="41.81640625" style="236" customWidth="1"/>
    <col min="10108" max="10108" width="10.1796875" style="236" bestFit="1" customWidth="1"/>
    <col min="10109" max="10122" width="8.81640625" style="236"/>
    <col min="10123" max="10123" width="26.7265625" style="236" customWidth="1"/>
    <col min="10124" max="10128" width="11.7265625" style="236" customWidth="1"/>
    <col min="10129" max="10129" width="12.453125" style="236" bestFit="1" customWidth="1"/>
    <col min="10130" max="10135" width="9.1796875" style="236" customWidth="1"/>
    <col min="10136" max="10165" width="8.81640625" style="236"/>
    <col min="10166" max="10166" width="26.7265625" style="236" customWidth="1"/>
    <col min="10167" max="10171" width="11.7265625" style="236" customWidth="1"/>
    <col min="10172" max="10362" width="8.81640625" style="236"/>
    <col min="10363" max="10363" width="41.81640625" style="236" customWidth="1"/>
    <col min="10364" max="10364" width="10.1796875" style="236" bestFit="1" customWidth="1"/>
    <col min="10365" max="10378" width="8.81640625" style="236"/>
    <col min="10379" max="10379" width="26.7265625" style="236" customWidth="1"/>
    <col min="10380" max="10384" width="11.7265625" style="236" customWidth="1"/>
    <col min="10385" max="10385" width="12.453125" style="236" bestFit="1" customWidth="1"/>
    <col min="10386" max="10391" width="9.1796875" style="236" customWidth="1"/>
    <col min="10392" max="10421" width="8.81640625" style="236"/>
    <col min="10422" max="10422" width="26.7265625" style="236" customWidth="1"/>
    <col min="10423" max="10427" width="11.7265625" style="236" customWidth="1"/>
    <col min="10428" max="10618" width="8.81640625" style="236"/>
    <col min="10619" max="10619" width="41.81640625" style="236" customWidth="1"/>
    <col min="10620" max="10620" width="10.1796875" style="236" bestFit="1" customWidth="1"/>
    <col min="10621" max="10634" width="8.81640625" style="236"/>
    <col min="10635" max="10635" width="26.7265625" style="236" customWidth="1"/>
    <col min="10636" max="10640" width="11.7265625" style="236" customWidth="1"/>
    <col min="10641" max="10641" width="12.453125" style="236" bestFit="1" customWidth="1"/>
    <col min="10642" max="10647" width="9.1796875" style="236" customWidth="1"/>
    <col min="10648" max="10677" width="8.81640625" style="236"/>
    <col min="10678" max="10678" width="26.7265625" style="236" customWidth="1"/>
    <col min="10679" max="10683" width="11.7265625" style="236" customWidth="1"/>
    <col min="10684" max="10874" width="8.81640625" style="236"/>
    <col min="10875" max="10875" width="41.81640625" style="236" customWidth="1"/>
    <col min="10876" max="10876" width="10.1796875" style="236" bestFit="1" customWidth="1"/>
    <col min="10877" max="10890" width="8.81640625" style="236"/>
    <col min="10891" max="10891" width="26.7265625" style="236" customWidth="1"/>
    <col min="10892" max="10896" width="11.7265625" style="236" customWidth="1"/>
    <col min="10897" max="10897" width="12.453125" style="236" bestFit="1" customWidth="1"/>
    <col min="10898" max="10903" width="9.1796875" style="236" customWidth="1"/>
    <col min="10904" max="10933" width="8.81640625" style="236"/>
    <col min="10934" max="10934" width="26.7265625" style="236" customWidth="1"/>
    <col min="10935" max="10939" width="11.7265625" style="236" customWidth="1"/>
    <col min="10940" max="11130" width="8.81640625" style="236"/>
    <col min="11131" max="11131" width="41.81640625" style="236" customWidth="1"/>
    <col min="11132" max="11132" width="10.1796875" style="236" bestFit="1" customWidth="1"/>
    <col min="11133" max="11146" width="8.81640625" style="236"/>
    <col min="11147" max="11147" width="26.7265625" style="236" customWidth="1"/>
    <col min="11148" max="11152" width="11.7265625" style="236" customWidth="1"/>
    <col min="11153" max="11153" width="12.453125" style="236" bestFit="1" customWidth="1"/>
    <col min="11154" max="11159" width="9.1796875" style="236" customWidth="1"/>
    <col min="11160" max="11189" width="8.81640625" style="236"/>
    <col min="11190" max="11190" width="26.7265625" style="236" customWidth="1"/>
    <col min="11191" max="11195" width="11.7265625" style="236" customWidth="1"/>
    <col min="11196" max="11386" width="8.81640625" style="236"/>
    <col min="11387" max="11387" width="41.81640625" style="236" customWidth="1"/>
    <col min="11388" max="11388" width="10.1796875" style="236" bestFit="1" customWidth="1"/>
    <col min="11389" max="11402" width="8.81640625" style="236"/>
    <col min="11403" max="11403" width="26.7265625" style="236" customWidth="1"/>
    <col min="11404" max="11408" width="11.7265625" style="236" customWidth="1"/>
    <col min="11409" max="11409" width="12.453125" style="236" bestFit="1" customWidth="1"/>
    <col min="11410" max="11415" width="9.1796875" style="236" customWidth="1"/>
    <col min="11416" max="11445" width="8.81640625" style="236"/>
    <col min="11446" max="11446" width="26.7265625" style="236" customWidth="1"/>
    <col min="11447" max="11451" width="11.7265625" style="236" customWidth="1"/>
    <col min="11452" max="11642" width="8.81640625" style="236"/>
    <col min="11643" max="11643" width="41.81640625" style="236" customWidth="1"/>
    <col min="11644" max="11644" width="10.1796875" style="236" bestFit="1" customWidth="1"/>
    <col min="11645" max="11658" width="8.81640625" style="236"/>
    <col min="11659" max="11659" width="26.7265625" style="236" customWidth="1"/>
    <col min="11660" max="11664" width="11.7265625" style="236" customWidth="1"/>
    <col min="11665" max="11665" width="12.453125" style="236" bestFit="1" customWidth="1"/>
    <col min="11666" max="11671" width="9.1796875" style="236" customWidth="1"/>
    <col min="11672" max="11701" width="8.81640625" style="236"/>
    <col min="11702" max="11702" width="26.7265625" style="236" customWidth="1"/>
    <col min="11703" max="11707" width="11.7265625" style="236" customWidth="1"/>
    <col min="11708" max="11898" width="8.81640625" style="236"/>
    <col min="11899" max="11899" width="41.81640625" style="236" customWidth="1"/>
    <col min="11900" max="11900" width="10.1796875" style="236" bestFit="1" customWidth="1"/>
    <col min="11901" max="11914" width="8.81640625" style="236"/>
    <col min="11915" max="11915" width="26.7265625" style="236" customWidth="1"/>
    <col min="11916" max="11920" width="11.7265625" style="236" customWidth="1"/>
    <col min="11921" max="11921" width="12.453125" style="236" bestFit="1" customWidth="1"/>
    <col min="11922" max="11927" width="9.1796875" style="236" customWidth="1"/>
    <col min="11928" max="11957" width="8.81640625" style="236"/>
    <col min="11958" max="11958" width="26.7265625" style="236" customWidth="1"/>
    <col min="11959" max="11963" width="11.7265625" style="236" customWidth="1"/>
    <col min="11964" max="12154" width="8.81640625" style="236"/>
    <col min="12155" max="12155" width="41.81640625" style="236" customWidth="1"/>
    <col min="12156" max="12156" width="10.1796875" style="236" bestFit="1" customWidth="1"/>
    <col min="12157" max="12170" width="8.81640625" style="236"/>
    <col min="12171" max="12171" width="26.7265625" style="236" customWidth="1"/>
    <col min="12172" max="12176" width="11.7265625" style="236" customWidth="1"/>
    <col min="12177" max="12177" width="12.453125" style="236" bestFit="1" customWidth="1"/>
    <col min="12178" max="12183" width="9.1796875" style="236" customWidth="1"/>
    <col min="12184" max="12213" width="8.81640625" style="236"/>
    <col min="12214" max="12214" width="26.7265625" style="236" customWidth="1"/>
    <col min="12215" max="12219" width="11.7265625" style="236" customWidth="1"/>
    <col min="12220" max="12410" width="8.81640625" style="236"/>
    <col min="12411" max="12411" width="41.81640625" style="236" customWidth="1"/>
    <col min="12412" max="12412" width="10.1796875" style="236" bestFit="1" customWidth="1"/>
    <col min="12413" max="12426" width="8.81640625" style="236"/>
    <col min="12427" max="12427" width="26.7265625" style="236" customWidth="1"/>
    <col min="12428" max="12432" width="11.7265625" style="236" customWidth="1"/>
    <col min="12433" max="12433" width="12.453125" style="236" bestFit="1" customWidth="1"/>
    <col min="12434" max="12439" width="9.1796875" style="236" customWidth="1"/>
    <col min="12440" max="12469" width="8.81640625" style="236"/>
    <col min="12470" max="12470" width="26.7265625" style="236" customWidth="1"/>
    <col min="12471" max="12475" width="11.7265625" style="236" customWidth="1"/>
    <col min="12476" max="12666" width="8.81640625" style="236"/>
    <col min="12667" max="12667" width="41.81640625" style="236" customWidth="1"/>
    <col min="12668" max="12668" width="10.1796875" style="236" bestFit="1" customWidth="1"/>
    <col min="12669" max="12682" width="8.81640625" style="236"/>
    <col min="12683" max="12683" width="26.7265625" style="236" customWidth="1"/>
    <col min="12684" max="12688" width="11.7265625" style="236" customWidth="1"/>
    <col min="12689" max="12689" width="12.453125" style="236" bestFit="1" customWidth="1"/>
    <col min="12690" max="12695" width="9.1796875" style="236" customWidth="1"/>
    <col min="12696" max="12725" width="8.81640625" style="236"/>
    <col min="12726" max="12726" width="26.7265625" style="236" customWidth="1"/>
    <col min="12727" max="12731" width="11.7265625" style="236" customWidth="1"/>
    <col min="12732" max="12922" width="8.81640625" style="236"/>
    <col min="12923" max="12923" width="41.81640625" style="236" customWidth="1"/>
    <col min="12924" max="12924" width="10.1796875" style="236" bestFit="1" customWidth="1"/>
    <col min="12925" max="12938" width="8.81640625" style="236"/>
    <col min="12939" max="12939" width="26.7265625" style="236" customWidth="1"/>
    <col min="12940" max="12944" width="11.7265625" style="236" customWidth="1"/>
    <col min="12945" max="12945" width="12.453125" style="236" bestFit="1" customWidth="1"/>
    <col min="12946" max="12951" width="9.1796875" style="236" customWidth="1"/>
    <col min="12952" max="12981" width="8.81640625" style="236"/>
    <col min="12982" max="12982" width="26.7265625" style="236" customWidth="1"/>
    <col min="12983" max="12987" width="11.7265625" style="236" customWidth="1"/>
    <col min="12988" max="13178" width="8.81640625" style="236"/>
    <col min="13179" max="13179" width="41.81640625" style="236" customWidth="1"/>
    <col min="13180" max="13180" width="10.1796875" style="236" bestFit="1" customWidth="1"/>
    <col min="13181" max="13194" width="8.81640625" style="236"/>
    <col min="13195" max="13195" width="26.7265625" style="236" customWidth="1"/>
    <col min="13196" max="13200" width="11.7265625" style="236" customWidth="1"/>
    <col min="13201" max="13201" width="12.453125" style="236" bestFit="1" customWidth="1"/>
    <col min="13202" max="13207" width="9.1796875" style="236" customWidth="1"/>
    <col min="13208" max="13237" width="8.81640625" style="236"/>
    <col min="13238" max="13238" width="26.7265625" style="236" customWidth="1"/>
    <col min="13239" max="13243" width="11.7265625" style="236" customWidth="1"/>
    <col min="13244" max="13434" width="8.81640625" style="236"/>
    <col min="13435" max="13435" width="41.81640625" style="236" customWidth="1"/>
    <col min="13436" max="13436" width="10.1796875" style="236" bestFit="1" customWidth="1"/>
    <col min="13437" max="13450" width="8.81640625" style="236"/>
    <col min="13451" max="13451" width="26.7265625" style="236" customWidth="1"/>
    <col min="13452" max="13456" width="11.7265625" style="236" customWidth="1"/>
    <col min="13457" max="13457" width="12.453125" style="236" bestFit="1" customWidth="1"/>
    <col min="13458" max="13463" width="9.1796875" style="236" customWidth="1"/>
    <col min="13464" max="13493" width="8.81640625" style="236"/>
    <col min="13494" max="13494" width="26.7265625" style="236" customWidth="1"/>
    <col min="13495" max="13499" width="11.7265625" style="236" customWidth="1"/>
    <col min="13500" max="13690" width="8.81640625" style="236"/>
    <col min="13691" max="13691" width="41.81640625" style="236" customWidth="1"/>
    <col min="13692" max="13692" width="10.1796875" style="236" bestFit="1" customWidth="1"/>
    <col min="13693" max="13706" width="8.81640625" style="236"/>
    <col min="13707" max="13707" width="26.7265625" style="236" customWidth="1"/>
    <col min="13708" max="13712" width="11.7265625" style="236" customWidth="1"/>
    <col min="13713" max="13713" width="12.453125" style="236" bestFit="1" customWidth="1"/>
    <col min="13714" max="13719" width="9.1796875" style="236" customWidth="1"/>
    <col min="13720" max="13749" width="8.81640625" style="236"/>
    <col min="13750" max="13750" width="26.7265625" style="236" customWidth="1"/>
    <col min="13751" max="13755" width="11.7265625" style="236" customWidth="1"/>
    <col min="13756" max="13946" width="8.81640625" style="236"/>
    <col min="13947" max="13947" width="41.81640625" style="236" customWidth="1"/>
    <col min="13948" max="13948" width="10.1796875" style="236" bestFit="1" customWidth="1"/>
    <col min="13949" max="13962" width="8.81640625" style="236"/>
    <col min="13963" max="13963" width="26.7265625" style="236" customWidth="1"/>
    <col min="13964" max="13968" width="11.7265625" style="236" customWidth="1"/>
    <col min="13969" max="13969" width="12.453125" style="236" bestFit="1" customWidth="1"/>
    <col min="13970" max="13975" width="9.1796875" style="236" customWidth="1"/>
    <col min="13976" max="14005" width="8.81640625" style="236"/>
    <col min="14006" max="14006" width="26.7265625" style="236" customWidth="1"/>
    <col min="14007" max="14011" width="11.7265625" style="236" customWidth="1"/>
    <col min="14012" max="14202" width="8.81640625" style="236"/>
    <col min="14203" max="14203" width="41.81640625" style="236" customWidth="1"/>
    <col min="14204" max="14204" width="10.1796875" style="236" bestFit="1" customWidth="1"/>
    <col min="14205" max="14218" width="8.81640625" style="236"/>
    <col min="14219" max="14219" width="26.7265625" style="236" customWidth="1"/>
    <col min="14220" max="14224" width="11.7265625" style="236" customWidth="1"/>
    <col min="14225" max="14225" width="12.453125" style="236" bestFit="1" customWidth="1"/>
    <col min="14226" max="14231" width="9.1796875" style="236" customWidth="1"/>
    <col min="14232" max="14261" width="8.81640625" style="236"/>
    <col min="14262" max="14262" width="26.7265625" style="236" customWidth="1"/>
    <col min="14263" max="14267" width="11.7265625" style="236" customWidth="1"/>
    <col min="14268" max="14458" width="8.81640625" style="236"/>
    <col min="14459" max="14459" width="41.81640625" style="236" customWidth="1"/>
    <col min="14460" max="14460" width="10.1796875" style="236" bestFit="1" customWidth="1"/>
    <col min="14461" max="14474" width="8.81640625" style="236"/>
    <col min="14475" max="14475" width="26.7265625" style="236" customWidth="1"/>
    <col min="14476" max="14480" width="11.7265625" style="236" customWidth="1"/>
    <col min="14481" max="14481" width="12.453125" style="236" bestFit="1" customWidth="1"/>
    <col min="14482" max="14487" width="9.1796875" style="236" customWidth="1"/>
    <col min="14488" max="14517" width="8.81640625" style="236"/>
    <col min="14518" max="14518" width="26.7265625" style="236" customWidth="1"/>
    <col min="14519" max="14523" width="11.7265625" style="236" customWidth="1"/>
    <col min="14524" max="14714" width="8.81640625" style="236"/>
    <col min="14715" max="14715" width="41.81640625" style="236" customWidth="1"/>
    <col min="14716" max="14716" width="10.1796875" style="236" bestFit="1" customWidth="1"/>
    <col min="14717" max="14730" width="8.81640625" style="236"/>
    <col min="14731" max="14731" width="26.7265625" style="236" customWidth="1"/>
    <col min="14732" max="14736" width="11.7265625" style="236" customWidth="1"/>
    <col min="14737" max="14737" width="12.453125" style="236" bestFit="1" customWidth="1"/>
    <col min="14738" max="14743" width="9.1796875" style="236" customWidth="1"/>
    <col min="14744" max="14773" width="8.81640625" style="236"/>
    <col min="14774" max="14774" width="26.7265625" style="236" customWidth="1"/>
    <col min="14775" max="14779" width="11.7265625" style="236" customWidth="1"/>
    <col min="14780" max="14970" width="8.81640625" style="236"/>
    <col min="14971" max="14971" width="41.81640625" style="236" customWidth="1"/>
    <col min="14972" max="14972" width="10.1796875" style="236" bestFit="1" customWidth="1"/>
    <col min="14973" max="14986" width="8.81640625" style="236"/>
    <col min="14987" max="14987" width="26.7265625" style="236" customWidth="1"/>
    <col min="14988" max="14992" width="11.7265625" style="236" customWidth="1"/>
    <col min="14993" max="14993" width="12.453125" style="236" bestFit="1" customWidth="1"/>
    <col min="14994" max="14999" width="9.1796875" style="236" customWidth="1"/>
    <col min="15000" max="15029" width="8.81640625" style="236"/>
    <col min="15030" max="15030" width="26.7265625" style="236" customWidth="1"/>
    <col min="15031" max="15035" width="11.7265625" style="236" customWidth="1"/>
    <col min="15036" max="15226" width="8.81640625" style="236"/>
    <col min="15227" max="15227" width="41.81640625" style="236" customWidth="1"/>
    <col min="15228" max="15228" width="10.1796875" style="236" bestFit="1" customWidth="1"/>
    <col min="15229" max="15242" width="8.81640625" style="236"/>
    <col min="15243" max="15243" width="26.7265625" style="236" customWidth="1"/>
    <col min="15244" max="15248" width="11.7265625" style="236" customWidth="1"/>
    <col min="15249" max="15249" width="12.453125" style="236" bestFit="1" customWidth="1"/>
    <col min="15250" max="15255" width="9.1796875" style="236" customWidth="1"/>
    <col min="15256" max="15285" width="8.81640625" style="236"/>
    <col min="15286" max="15286" width="26.7265625" style="236" customWidth="1"/>
    <col min="15287" max="15291" width="11.7265625" style="236" customWidth="1"/>
    <col min="15292" max="15482" width="8.81640625" style="236"/>
    <col min="15483" max="15483" width="41.81640625" style="236" customWidth="1"/>
    <col min="15484" max="15484" width="10.1796875" style="236" bestFit="1" customWidth="1"/>
    <col min="15485" max="15498" width="8.81640625" style="236"/>
    <col min="15499" max="15499" width="26.7265625" style="236" customWidth="1"/>
    <col min="15500" max="15504" width="11.7265625" style="236" customWidth="1"/>
    <col min="15505" max="15505" width="12.453125" style="236" bestFit="1" customWidth="1"/>
    <col min="15506" max="15511" width="9.1796875" style="236" customWidth="1"/>
    <col min="15512" max="15541" width="8.81640625" style="236"/>
    <col min="15542" max="15542" width="26.7265625" style="236" customWidth="1"/>
    <col min="15543" max="15547" width="11.7265625" style="236" customWidth="1"/>
    <col min="15548" max="15738" width="8.81640625" style="236"/>
    <col min="15739" max="15739" width="41.81640625" style="236" customWidth="1"/>
    <col min="15740" max="15740" width="10.1796875" style="236" bestFit="1" customWidth="1"/>
    <col min="15741" max="15754" width="8.81640625" style="236"/>
    <col min="15755" max="15755" width="26.7265625" style="236" customWidth="1"/>
    <col min="15756" max="15760" width="11.7265625" style="236" customWidth="1"/>
    <col min="15761" max="15761" width="12.453125" style="236" bestFit="1" customWidth="1"/>
    <col min="15762" max="15767" width="9.1796875" style="236" customWidth="1"/>
    <col min="15768" max="15797" width="8.81640625" style="236"/>
    <col min="15798" max="15798" width="26.7265625" style="236" customWidth="1"/>
    <col min="15799" max="15803" width="11.7265625" style="236" customWidth="1"/>
    <col min="15804" max="15994" width="8.81640625" style="236"/>
    <col min="15995" max="15995" width="41.81640625" style="236" customWidth="1"/>
    <col min="15996" max="15996" width="10.1796875" style="236" bestFit="1" customWidth="1"/>
    <col min="15997" max="16010" width="8.81640625" style="236"/>
    <col min="16011" max="16011" width="26.7265625" style="236" customWidth="1"/>
    <col min="16012" max="16016" width="11.7265625" style="236" customWidth="1"/>
    <col min="16017" max="16017" width="12.453125" style="236" bestFit="1" customWidth="1"/>
    <col min="16018" max="16023" width="9.1796875" style="236" customWidth="1"/>
    <col min="16024" max="16053" width="8.81640625" style="236"/>
    <col min="16054" max="16054" width="26.7265625" style="236" customWidth="1"/>
    <col min="16055" max="16059" width="11.7265625" style="236" customWidth="1"/>
    <col min="16060" max="16250" width="8.81640625" style="236"/>
    <col min="16251" max="16251" width="41.81640625" style="236" customWidth="1"/>
    <col min="16252" max="16252" width="10.1796875" style="236" bestFit="1" customWidth="1"/>
    <col min="16253" max="16266" width="8.81640625" style="236"/>
    <col min="16267" max="16267" width="26.7265625" style="236" customWidth="1"/>
    <col min="16268" max="16272" width="11.7265625" style="236" customWidth="1"/>
    <col min="16273" max="16273" width="12.453125" style="236" bestFit="1" customWidth="1"/>
    <col min="16274" max="16279" width="9.1796875" style="236" customWidth="1"/>
    <col min="16280" max="16384" width="8.81640625" style="236"/>
  </cols>
  <sheetData>
    <row r="1" spans="1:9" ht="12.75" customHeight="1"/>
    <row r="2" spans="1:9" ht="12.75" customHeight="1"/>
    <row r="3" spans="1:9" ht="12.75" customHeight="1"/>
    <row r="4" spans="1:9" s="289" customFormat="1" ht="12" customHeight="1">
      <c r="A4" s="302" t="s">
        <v>187</v>
      </c>
    </row>
    <row r="5" spans="1:9" s="289" customFormat="1" ht="12" customHeight="1">
      <c r="A5" s="758" t="s">
        <v>188</v>
      </c>
      <c r="B5" s="758"/>
      <c r="C5" s="758"/>
      <c r="D5" s="758"/>
      <c r="E5" s="758"/>
      <c r="F5" s="758"/>
    </row>
    <row r="6" spans="1:9" s="289" customFormat="1" ht="12" customHeight="1">
      <c r="A6" s="289" t="s">
        <v>397</v>
      </c>
    </row>
    <row r="7" spans="1:9" s="653" customFormat="1" ht="6" customHeight="1">
      <c r="A7" s="659"/>
      <c r="D7" s="660"/>
      <c r="E7" s="651"/>
      <c r="F7" s="651"/>
    </row>
    <row r="8" spans="1:9" s="653" customFormat="1" ht="20.149999999999999" customHeight="1">
      <c r="A8" s="661" t="s">
        <v>237</v>
      </c>
      <c r="B8" s="662">
        <v>2019</v>
      </c>
      <c r="C8" s="662">
        <v>2020</v>
      </c>
      <c r="D8" s="652">
        <v>2021</v>
      </c>
      <c r="E8" s="652" t="s">
        <v>522</v>
      </c>
      <c r="F8" s="652" t="s">
        <v>523</v>
      </c>
    </row>
    <row r="9" spans="1:9" s="653" customFormat="1" ht="3" customHeight="1">
      <c r="A9" s="663"/>
    </row>
    <row r="10" spans="1:9" s="665" customFormat="1" ht="10" customHeight="1">
      <c r="A10" s="664"/>
      <c r="B10" s="759" t="s">
        <v>134</v>
      </c>
      <c r="C10" s="759"/>
      <c r="D10" s="759"/>
      <c r="E10" s="759"/>
      <c r="F10" s="759"/>
    </row>
    <row r="11" spans="1:9" s="653" customFormat="1" ht="3" customHeight="1">
      <c r="A11" s="666"/>
    </row>
    <row r="12" spans="1:9" s="665" customFormat="1" ht="10" customHeight="1">
      <c r="A12" s="667" t="s">
        <v>238</v>
      </c>
      <c r="B12" s="654">
        <v>1423202</v>
      </c>
      <c r="C12" s="654">
        <v>1100001</v>
      </c>
      <c r="D12" s="654">
        <v>1409811</v>
      </c>
      <c r="E12" s="654">
        <v>1420154</v>
      </c>
      <c r="F12" s="654">
        <v>1399758</v>
      </c>
      <c r="I12" s="668"/>
    </row>
    <row r="13" spans="1:9" s="665" customFormat="1" ht="10" customHeight="1">
      <c r="A13" s="667" t="s">
        <v>239</v>
      </c>
      <c r="B13" s="654">
        <v>34751</v>
      </c>
      <c r="C13" s="654">
        <v>27966</v>
      </c>
      <c r="D13" s="654">
        <v>36021</v>
      </c>
      <c r="E13" s="654">
        <v>34291</v>
      </c>
      <c r="F13" s="654">
        <v>36572</v>
      </c>
      <c r="I13" s="668"/>
    </row>
    <row r="14" spans="1:9" s="665" customFormat="1" ht="10" customHeight="1">
      <c r="A14" s="667" t="s">
        <v>240</v>
      </c>
      <c r="B14" s="654">
        <v>220007</v>
      </c>
      <c r="C14" s="654">
        <v>188016</v>
      </c>
      <c r="D14" s="654">
        <v>237452</v>
      </c>
      <c r="E14" s="654">
        <v>223169</v>
      </c>
      <c r="F14" s="654">
        <v>214529</v>
      </c>
      <c r="I14" s="668"/>
    </row>
    <row r="15" spans="1:9" s="665" customFormat="1" ht="10" customHeight="1">
      <c r="A15" s="667" t="s">
        <v>241</v>
      </c>
      <c r="B15" s="654">
        <v>10720</v>
      </c>
      <c r="C15" s="654">
        <v>8858</v>
      </c>
      <c r="D15" s="654">
        <v>10492</v>
      </c>
      <c r="E15" s="654">
        <v>10062</v>
      </c>
      <c r="F15" s="654">
        <v>9887</v>
      </c>
      <c r="I15" s="668"/>
    </row>
    <row r="16" spans="1:9" s="665" customFormat="1" ht="10" customHeight="1">
      <c r="A16" s="667" t="s">
        <v>242</v>
      </c>
      <c r="B16" s="654">
        <v>19404</v>
      </c>
      <c r="C16" s="654">
        <v>16829</v>
      </c>
      <c r="D16" s="654">
        <v>21779</v>
      </c>
      <c r="E16" s="654">
        <v>20082</v>
      </c>
      <c r="F16" s="654">
        <v>20349</v>
      </c>
      <c r="I16" s="668"/>
    </row>
    <row r="17" spans="1:9" s="665" customFormat="1" ht="10" customHeight="1">
      <c r="A17" s="667" t="s">
        <v>243</v>
      </c>
      <c r="B17" s="654">
        <v>596068</v>
      </c>
      <c r="C17" s="654">
        <v>552303</v>
      </c>
      <c r="D17" s="654">
        <v>671826</v>
      </c>
      <c r="E17" s="654">
        <v>651540</v>
      </c>
      <c r="F17" s="654">
        <v>627881</v>
      </c>
      <c r="I17" s="668"/>
    </row>
    <row r="18" spans="1:9" s="665" customFormat="1" ht="10" customHeight="1">
      <c r="A18" s="667" t="s">
        <v>244</v>
      </c>
      <c r="B18" s="654">
        <v>621931</v>
      </c>
      <c r="C18" s="654">
        <v>588133</v>
      </c>
      <c r="D18" s="654">
        <v>673162</v>
      </c>
      <c r="E18" s="654">
        <v>579990</v>
      </c>
      <c r="F18" s="654">
        <v>454578</v>
      </c>
      <c r="I18" s="668"/>
    </row>
    <row r="19" spans="1:9" s="665" customFormat="1" ht="10" customHeight="1">
      <c r="A19" s="667" t="s">
        <v>245</v>
      </c>
      <c r="B19" s="654">
        <v>178303</v>
      </c>
      <c r="C19" s="654">
        <v>185296</v>
      </c>
      <c r="D19" s="654">
        <v>200746</v>
      </c>
      <c r="E19" s="654">
        <v>171450</v>
      </c>
      <c r="F19" s="654">
        <v>160183</v>
      </c>
      <c r="I19" s="668"/>
    </row>
    <row r="20" spans="1:9" s="665" customFormat="1" ht="10" customHeight="1">
      <c r="A20" s="667" t="s">
        <v>246</v>
      </c>
      <c r="B20" s="654">
        <v>349402</v>
      </c>
      <c r="C20" s="654">
        <v>291379</v>
      </c>
      <c r="D20" s="654">
        <v>321865</v>
      </c>
      <c r="E20" s="654">
        <v>308127</v>
      </c>
      <c r="F20" s="654">
        <v>321420</v>
      </c>
      <c r="I20" s="668"/>
    </row>
    <row r="21" spans="1:9" s="665" customFormat="1" ht="10" customHeight="1">
      <c r="A21" s="667" t="s">
        <v>247</v>
      </c>
      <c r="B21" s="654">
        <v>33677</v>
      </c>
      <c r="C21" s="654">
        <v>27946</v>
      </c>
      <c r="D21" s="654">
        <v>31945</v>
      </c>
      <c r="E21" s="654">
        <v>29244</v>
      </c>
      <c r="F21" s="654">
        <v>27745</v>
      </c>
      <c r="I21" s="668"/>
    </row>
    <row r="22" spans="1:9" s="665" customFormat="1" ht="10" customHeight="1">
      <c r="A22" s="667" t="s">
        <v>248</v>
      </c>
      <c r="B22" s="654">
        <v>54720</v>
      </c>
      <c r="C22" s="654">
        <v>57521</v>
      </c>
      <c r="D22" s="654">
        <v>75614</v>
      </c>
      <c r="E22" s="654">
        <v>66612</v>
      </c>
      <c r="F22" s="654">
        <v>60140</v>
      </c>
      <c r="I22" s="668"/>
    </row>
    <row r="23" spans="1:9" s="665" customFormat="1" ht="10" customHeight="1">
      <c r="A23" s="667" t="s">
        <v>249</v>
      </c>
      <c r="B23" s="654">
        <v>175291</v>
      </c>
      <c r="C23" s="654">
        <v>181607</v>
      </c>
      <c r="D23" s="654">
        <v>209220</v>
      </c>
      <c r="E23" s="654">
        <v>200161</v>
      </c>
      <c r="F23" s="654">
        <v>197668</v>
      </c>
      <c r="I23" s="668"/>
    </row>
    <row r="24" spans="1:9" s="665" customFormat="1" ht="10" customHeight="1">
      <c r="A24" s="667" t="s">
        <v>250</v>
      </c>
      <c r="B24" s="654">
        <v>22011</v>
      </c>
      <c r="C24" s="654">
        <v>18234</v>
      </c>
      <c r="D24" s="654">
        <v>23432</v>
      </c>
      <c r="E24" s="654">
        <v>23099</v>
      </c>
      <c r="F24" s="654">
        <v>24197</v>
      </c>
      <c r="I24" s="668"/>
    </row>
    <row r="25" spans="1:9" s="665" customFormat="1" ht="10" customHeight="1">
      <c r="A25" s="664" t="s">
        <v>0</v>
      </c>
      <c r="B25" s="655">
        <v>3739487</v>
      </c>
      <c r="C25" s="655">
        <v>3244089</v>
      </c>
      <c r="D25" s="655">
        <v>3923365</v>
      </c>
      <c r="E25" s="655">
        <v>3737981</v>
      </c>
      <c r="F25" s="655">
        <v>3554907</v>
      </c>
      <c r="I25" s="668"/>
    </row>
    <row r="26" spans="1:9" s="653" customFormat="1" ht="3" customHeight="1">
      <c r="A26" s="666"/>
      <c r="I26" s="668"/>
    </row>
    <row r="27" spans="1:9" s="665" customFormat="1" ht="10" customHeight="1">
      <c r="A27" s="664"/>
      <c r="B27" s="759" t="s">
        <v>545</v>
      </c>
      <c r="C27" s="759"/>
      <c r="D27" s="759"/>
      <c r="E27" s="759"/>
      <c r="F27" s="759"/>
      <c r="I27" s="668"/>
    </row>
    <row r="28" spans="1:9" s="653" customFormat="1" ht="3" customHeight="1">
      <c r="A28" s="666"/>
      <c r="I28" s="668"/>
    </row>
    <row r="29" spans="1:9" s="665" customFormat="1" ht="10" customHeight="1">
      <c r="A29" s="667" t="s">
        <v>238</v>
      </c>
      <c r="B29" s="656">
        <v>38.058749769687658</v>
      </c>
      <c r="C29" s="656">
        <v>33.907855179065677</v>
      </c>
      <c r="D29" s="656">
        <v>35.933720161137188</v>
      </c>
      <c r="E29" s="656">
        <f>E12/E$25*100</f>
        <v>37.992541963161401</v>
      </c>
      <c r="F29" s="656">
        <f>F12/F$25*100</f>
        <v>39.3753760646903</v>
      </c>
      <c r="I29" s="668"/>
    </row>
    <row r="30" spans="1:9" s="665" customFormat="1" ht="10" customHeight="1">
      <c r="A30" s="667" t="s">
        <v>239</v>
      </c>
      <c r="B30" s="656">
        <v>0.92929859095646006</v>
      </c>
      <c r="C30" s="656">
        <v>0.86206019625232233</v>
      </c>
      <c r="D30" s="656">
        <v>0.91811493450137827</v>
      </c>
      <c r="E30" s="656">
        <f t="shared" ref="E30:F42" si="0">E13/E$25*100</f>
        <v>0.91736688870275152</v>
      </c>
      <c r="F30" s="656">
        <f t="shared" si="0"/>
        <v>1.0287751550181201</v>
      </c>
      <c r="I30" s="668"/>
    </row>
    <row r="31" spans="1:9" s="665" customFormat="1" ht="10" customHeight="1">
      <c r="A31" s="667" t="s">
        <v>240</v>
      </c>
      <c r="B31" s="656">
        <v>5.8833471008189093</v>
      </c>
      <c r="C31" s="656">
        <v>5.7956486397259752</v>
      </c>
      <c r="D31" s="656">
        <v>6.0522536139258012</v>
      </c>
      <c r="E31" s="656">
        <f t="shared" si="0"/>
        <v>5.9703085703217864</v>
      </c>
      <c r="F31" s="656">
        <f t="shared" si="0"/>
        <v>6.0347288972679172</v>
      </c>
      <c r="I31" s="668"/>
    </row>
    <row r="32" spans="1:9" s="665" customFormat="1" ht="10" customHeight="1">
      <c r="A32" s="667" t="s">
        <v>241</v>
      </c>
      <c r="B32" s="656">
        <v>0.28667033740189496</v>
      </c>
      <c r="C32" s="656">
        <v>0.27305046193245625</v>
      </c>
      <c r="D32" s="656">
        <v>0.26742349998024656</v>
      </c>
      <c r="E32" s="656">
        <f t="shared" si="0"/>
        <v>0.26918274865495573</v>
      </c>
      <c r="F32" s="656">
        <f t="shared" si="0"/>
        <v>0.27812260630165569</v>
      </c>
      <c r="I32" s="668"/>
    </row>
    <row r="33" spans="1:9" s="665" customFormat="1" ht="10" customHeight="1">
      <c r="A33" s="667" t="s">
        <v>242</v>
      </c>
      <c r="B33" s="656">
        <v>0.5188947040061912</v>
      </c>
      <c r="C33" s="656">
        <v>0.51875888731782638</v>
      </c>
      <c r="D33" s="656">
        <v>0.55511021788694148</v>
      </c>
      <c r="E33" s="656">
        <f t="shared" si="0"/>
        <v>0.5372418960931048</v>
      </c>
      <c r="F33" s="656">
        <f t="shared" si="0"/>
        <v>0.57242003799255503</v>
      </c>
      <c r="I33" s="668"/>
    </row>
    <row r="34" spans="1:9" s="665" customFormat="1" ht="10" customHeight="1">
      <c r="A34" s="667" t="s">
        <v>243</v>
      </c>
      <c r="B34" s="656">
        <v>15.939833458439621</v>
      </c>
      <c r="C34" s="656">
        <v>17.024902830964255</v>
      </c>
      <c r="D34" s="656">
        <v>17.123719052395074</v>
      </c>
      <c r="E34" s="656">
        <f t="shared" si="0"/>
        <v>17.430265161861445</v>
      </c>
      <c r="F34" s="656">
        <f t="shared" si="0"/>
        <v>17.662374852562952</v>
      </c>
      <c r="I34" s="668"/>
    </row>
    <row r="35" spans="1:9" s="665" customFormat="1" ht="10" customHeight="1">
      <c r="A35" s="667" t="s">
        <v>244</v>
      </c>
      <c r="B35" s="656">
        <v>16.631452389057642</v>
      </c>
      <c r="C35" s="656">
        <v>18.129373146051172</v>
      </c>
      <c r="D35" s="656">
        <v>17.157771453841281</v>
      </c>
      <c r="E35" s="656">
        <f t="shared" si="0"/>
        <v>15.516130231801606</v>
      </c>
      <c r="F35" s="656">
        <f t="shared" si="0"/>
        <v>12.787338740507135</v>
      </c>
      <c r="I35" s="668"/>
    </row>
    <row r="36" spans="1:9" s="665" customFormat="1" ht="10" customHeight="1">
      <c r="A36" s="667" t="s">
        <v>245</v>
      </c>
      <c r="B36" s="656">
        <v>4.7681139150904928</v>
      </c>
      <c r="C36" s="656">
        <v>5.7118038376875599</v>
      </c>
      <c r="D36" s="656">
        <v>5.1166791771859108</v>
      </c>
      <c r="E36" s="656">
        <f t="shared" si="0"/>
        <v>4.586700681464138</v>
      </c>
      <c r="F36" s="656">
        <f t="shared" si="0"/>
        <v>4.5059687918699423</v>
      </c>
      <c r="I36" s="668"/>
    </row>
    <row r="37" spans="1:9" s="665" customFormat="1" ht="10" customHeight="1">
      <c r="A37" s="667" t="s">
        <v>246</v>
      </c>
      <c r="B37" s="656">
        <v>9.3435810847851588</v>
      </c>
      <c r="C37" s="656">
        <v>8.9818435930703497</v>
      </c>
      <c r="D37" s="656">
        <v>8.2037995445236422</v>
      </c>
      <c r="E37" s="656">
        <f t="shared" si="0"/>
        <v>8.2431398126421715</v>
      </c>
      <c r="F37" s="656">
        <f t="shared" si="0"/>
        <v>9.0415867419316456</v>
      </c>
      <c r="I37" s="668"/>
    </row>
    <row r="38" spans="1:9" s="665" customFormat="1" ht="10" customHeight="1">
      <c r="A38" s="667" t="s">
        <v>247</v>
      </c>
      <c r="B38" s="656">
        <v>0.90057807394436729</v>
      </c>
      <c r="C38" s="656">
        <v>0.86144369035498114</v>
      </c>
      <c r="D38" s="656">
        <v>0.81422452410112245</v>
      </c>
      <c r="E38" s="656">
        <f t="shared" si="0"/>
        <v>0.78234747581649033</v>
      </c>
      <c r="F38" s="656">
        <f t="shared" si="0"/>
        <v>0.78047048769489613</v>
      </c>
      <c r="I38" s="668"/>
    </row>
    <row r="39" spans="1:9" s="665" customFormat="1" ht="10" customHeight="1">
      <c r="A39" s="667" t="s">
        <v>248</v>
      </c>
      <c r="B39" s="656">
        <v>1.4633023192753445</v>
      </c>
      <c r="C39" s="656">
        <v>1.77310178604841</v>
      </c>
      <c r="D39" s="656">
        <v>1.9272741638873774</v>
      </c>
      <c r="E39" s="656">
        <f t="shared" si="0"/>
        <v>1.7820315298552885</v>
      </c>
      <c r="F39" s="656">
        <f t="shared" si="0"/>
        <v>1.6917460850593278</v>
      </c>
      <c r="I39" s="668"/>
    </row>
    <row r="40" spans="1:9" s="665" customFormat="1" ht="10" customHeight="1">
      <c r="A40" s="667" t="s">
        <v>249</v>
      </c>
      <c r="B40" s="656">
        <v>4.6875681076040641</v>
      </c>
      <c r="C40" s="656">
        <v>5.5980893249229595</v>
      </c>
      <c r="D40" s="656">
        <v>5.3326672384547447</v>
      </c>
      <c r="E40" s="656">
        <f t="shared" si="0"/>
        <v>5.3547891227911535</v>
      </c>
      <c r="F40" s="656">
        <f t="shared" si="0"/>
        <v>5.5604267565930696</v>
      </c>
      <c r="I40" s="668"/>
    </row>
    <row r="41" spans="1:9" s="665" customFormat="1" ht="10" customHeight="1">
      <c r="A41" s="667" t="s">
        <v>250</v>
      </c>
      <c r="B41" s="656">
        <v>0.5886101489321931</v>
      </c>
      <c r="C41" s="656">
        <v>0.56206842660605183</v>
      </c>
      <c r="D41" s="656">
        <v>0.59724241817929247</v>
      </c>
      <c r="E41" s="656">
        <f t="shared" si="0"/>
        <v>0.61795391683371315</v>
      </c>
      <c r="F41" s="656">
        <f t="shared" si="0"/>
        <v>0.68066478251048479</v>
      </c>
      <c r="I41" s="668"/>
    </row>
    <row r="42" spans="1:9" s="665" customFormat="1" ht="10" customHeight="1">
      <c r="A42" s="664" t="s">
        <v>0</v>
      </c>
      <c r="B42" s="669">
        <v>100</v>
      </c>
      <c r="C42" s="669">
        <v>100</v>
      </c>
      <c r="D42" s="657">
        <v>100</v>
      </c>
      <c r="E42" s="657">
        <f t="shared" si="0"/>
        <v>100</v>
      </c>
      <c r="F42" s="657">
        <f t="shared" si="0"/>
        <v>100</v>
      </c>
      <c r="G42" s="670"/>
      <c r="I42" s="668"/>
    </row>
    <row r="43" spans="1:9" s="653" customFormat="1" ht="3" customHeight="1">
      <c r="A43" s="671"/>
      <c r="I43" s="668"/>
    </row>
    <row r="44" spans="1:9" s="665" customFormat="1" ht="10" customHeight="1">
      <c r="A44" s="664"/>
      <c r="B44" s="759" t="s">
        <v>546</v>
      </c>
      <c r="C44" s="759"/>
      <c r="D44" s="759"/>
      <c r="E44" s="759"/>
      <c r="F44" s="759"/>
      <c r="I44" s="668"/>
    </row>
    <row r="45" spans="1:9" s="653" customFormat="1" ht="3" customHeight="1">
      <c r="A45" s="666"/>
      <c r="I45" s="668"/>
    </row>
    <row r="46" spans="1:9" s="665" customFormat="1" ht="10" customHeight="1">
      <c r="A46" s="667" t="s">
        <v>238</v>
      </c>
      <c r="B46" s="656">
        <v>-4.736845275905992</v>
      </c>
      <c r="C46" s="656">
        <v>-22.709425647237708</v>
      </c>
      <c r="D46" s="656">
        <v>28.164519850436498</v>
      </c>
      <c r="E46" s="656">
        <v>0.73364443886450026</v>
      </c>
      <c r="F46" s="656">
        <f>(F12-E12)/E12*100</f>
        <v>-1.4361822731900906</v>
      </c>
      <c r="I46" s="668"/>
    </row>
    <row r="47" spans="1:9" s="665" customFormat="1" ht="10" customHeight="1">
      <c r="A47" s="667" t="s">
        <v>239</v>
      </c>
      <c r="B47" s="656">
        <v>11.292233787029623</v>
      </c>
      <c r="C47" s="656">
        <v>-19.524617996604416</v>
      </c>
      <c r="D47" s="656">
        <v>28.802832010298218</v>
      </c>
      <c r="E47" s="656">
        <v>-4.8027539490852558</v>
      </c>
      <c r="F47" s="656">
        <f t="shared" ref="F47:F59" si="1">(F13-E13)/E13*100</f>
        <v>6.651891166778455</v>
      </c>
      <c r="I47" s="668"/>
    </row>
    <row r="48" spans="1:9" s="665" customFormat="1" ht="10" customHeight="1">
      <c r="A48" s="667" t="s">
        <v>240</v>
      </c>
      <c r="B48" s="656">
        <v>2.0999433827419463</v>
      </c>
      <c r="C48" s="656">
        <v>-14.540900971332729</v>
      </c>
      <c r="D48" s="656">
        <v>26.293506935579952</v>
      </c>
      <c r="E48" s="656">
        <v>-6.0151104223169316</v>
      </c>
      <c r="F48" s="656">
        <f t="shared" si="1"/>
        <v>-3.8715054510259042</v>
      </c>
      <c r="I48" s="668"/>
    </row>
    <row r="49" spans="1:9" s="665" customFormat="1" ht="10" customHeight="1">
      <c r="A49" s="667" t="s">
        <v>241</v>
      </c>
      <c r="B49" s="656">
        <v>0.55341900384579312</v>
      </c>
      <c r="C49" s="656">
        <v>-17.369402985074629</v>
      </c>
      <c r="D49" s="656">
        <v>18.446601941747574</v>
      </c>
      <c r="E49" s="656">
        <v>-4.0983606557377046</v>
      </c>
      <c r="F49" s="656">
        <f t="shared" si="1"/>
        <v>-1.7392168554959251</v>
      </c>
      <c r="I49" s="668"/>
    </row>
    <row r="50" spans="1:9" s="665" customFormat="1" ht="10" customHeight="1">
      <c r="A50" s="667" t="s">
        <v>242</v>
      </c>
      <c r="B50" s="656">
        <v>1.0625</v>
      </c>
      <c r="C50" s="656">
        <v>-13.270459699031129</v>
      </c>
      <c r="D50" s="656">
        <v>29.413512389327945</v>
      </c>
      <c r="E50" s="656">
        <v>-7.7919096377244133</v>
      </c>
      <c r="F50" s="656">
        <f t="shared" si="1"/>
        <v>1.3295488497161638</v>
      </c>
      <c r="I50" s="668"/>
    </row>
    <row r="51" spans="1:9" s="665" customFormat="1" ht="10" customHeight="1">
      <c r="A51" s="667" t="s">
        <v>243</v>
      </c>
      <c r="B51" s="656">
        <v>1.6322389790194287</v>
      </c>
      <c r="C51" s="656">
        <v>-7.3422830952173239</v>
      </c>
      <c r="D51" s="656">
        <v>21.640838452805795</v>
      </c>
      <c r="E51" s="656">
        <v>-3.0195318430665083</v>
      </c>
      <c r="F51" s="656">
        <f t="shared" si="1"/>
        <v>-3.6312429014335268</v>
      </c>
      <c r="I51" s="668"/>
    </row>
    <row r="52" spans="1:9" s="665" customFormat="1" ht="10" customHeight="1">
      <c r="A52" s="667" t="s">
        <v>244</v>
      </c>
      <c r="B52" s="656">
        <v>-2.5178880712231289</v>
      </c>
      <c r="C52" s="656">
        <v>-5.4343649054316314</v>
      </c>
      <c r="D52" s="656">
        <v>14.457444149537604</v>
      </c>
      <c r="E52" s="656">
        <v>-13.840947647074554</v>
      </c>
      <c r="F52" s="656">
        <f t="shared" si="1"/>
        <v>-21.623131433300575</v>
      </c>
      <c r="I52" s="668"/>
    </row>
    <row r="53" spans="1:9" s="665" customFormat="1" ht="10" customHeight="1">
      <c r="A53" s="667" t="s">
        <v>245</v>
      </c>
      <c r="B53" s="656">
        <v>-0.91084905136099414</v>
      </c>
      <c r="C53" s="656">
        <v>3.9219755135920318</v>
      </c>
      <c r="D53" s="656">
        <v>8.3380105344961564</v>
      </c>
      <c r="E53" s="656">
        <v>-14.593565998824385</v>
      </c>
      <c r="F53" s="656">
        <f t="shared" si="1"/>
        <v>-6.5715952172645089</v>
      </c>
      <c r="I53" s="668"/>
    </row>
    <row r="54" spans="1:9" s="665" customFormat="1" ht="10" customHeight="1">
      <c r="A54" s="667" t="s">
        <v>246</v>
      </c>
      <c r="B54" s="656">
        <v>4.3579810699170576</v>
      </c>
      <c r="C54" s="656">
        <v>-16.606373174738554</v>
      </c>
      <c r="D54" s="656">
        <v>10.462662031237667</v>
      </c>
      <c r="E54" s="656">
        <v>-4.2682491106519818</v>
      </c>
      <c r="F54" s="656">
        <f t="shared" si="1"/>
        <v>4.3141302125422314</v>
      </c>
      <c r="I54" s="668"/>
    </row>
    <row r="55" spans="1:9" s="665" customFormat="1" ht="10" customHeight="1">
      <c r="A55" s="667" t="s">
        <v>247</v>
      </c>
      <c r="B55" s="656">
        <v>-1.8220511923503002</v>
      </c>
      <c r="C55" s="656">
        <v>-17.017549069097605</v>
      </c>
      <c r="D55" s="656">
        <v>14.309740213268446</v>
      </c>
      <c r="E55" s="656">
        <v>-8.4551573016121448</v>
      </c>
      <c r="F55" s="656">
        <f t="shared" si="1"/>
        <v>-5.1258377786896459</v>
      </c>
      <c r="I55" s="668"/>
    </row>
    <row r="56" spans="1:9" s="665" customFormat="1" ht="10" customHeight="1">
      <c r="A56" s="667" t="s">
        <v>248</v>
      </c>
      <c r="B56" s="656">
        <v>-0.57236304170073582</v>
      </c>
      <c r="C56" s="656">
        <v>5.1187865497076022</v>
      </c>
      <c r="D56" s="656">
        <v>31.454599189861092</v>
      </c>
      <c r="E56" s="656">
        <v>-11.905202740233291</v>
      </c>
      <c r="F56" s="656">
        <f t="shared" si="1"/>
        <v>-9.7159670930162729</v>
      </c>
      <c r="I56" s="668"/>
    </row>
    <row r="57" spans="1:9" s="665" customFormat="1" ht="10" customHeight="1">
      <c r="A57" s="667" t="s">
        <v>249</v>
      </c>
      <c r="B57" s="656">
        <v>1.8145173000633106</v>
      </c>
      <c r="C57" s="656">
        <v>3.603151331214951</v>
      </c>
      <c r="D57" s="656">
        <v>15.204810387264809</v>
      </c>
      <c r="E57" s="656">
        <v>-4.329891979734251</v>
      </c>
      <c r="F57" s="656">
        <f t="shared" si="1"/>
        <v>-1.2454973746134361</v>
      </c>
      <c r="I57" s="668"/>
    </row>
    <row r="58" spans="1:9" s="665" customFormat="1" ht="10" customHeight="1">
      <c r="A58" s="667" t="s">
        <v>250</v>
      </c>
      <c r="B58" s="656">
        <v>-3.1504378052536626</v>
      </c>
      <c r="C58" s="656">
        <v>-17.159602017173231</v>
      </c>
      <c r="D58" s="656">
        <v>28.507184380827027</v>
      </c>
      <c r="E58" s="656">
        <v>-1.4211334926596109</v>
      </c>
      <c r="F58" s="656">
        <f t="shared" si="1"/>
        <v>4.7534525304125719</v>
      </c>
      <c r="I58" s="668"/>
    </row>
    <row r="59" spans="1:9" s="665" customFormat="1" ht="10" customHeight="1">
      <c r="A59" s="664" t="s">
        <v>0</v>
      </c>
      <c r="B59" s="657">
        <v>-1.4371070616294996</v>
      </c>
      <c r="C59" s="657">
        <v>-13.247752967185072</v>
      </c>
      <c r="D59" s="658">
        <v>20.938882996120022</v>
      </c>
      <c r="E59" s="658">
        <v>-4.7251275372033952</v>
      </c>
      <c r="F59" s="658">
        <f t="shared" si="1"/>
        <v>-4.8976706944203299</v>
      </c>
      <c r="I59" s="668"/>
    </row>
    <row r="60" spans="1:9" s="653" customFormat="1" ht="3" customHeight="1">
      <c r="A60" s="672"/>
      <c r="B60" s="651"/>
      <c r="C60" s="651"/>
      <c r="D60" s="651"/>
      <c r="E60" s="651"/>
      <c r="F60" s="651"/>
    </row>
    <row r="61" spans="1:9" s="653" customFormat="1" ht="3" customHeight="1">
      <c r="A61" s="666"/>
    </row>
    <row r="62" spans="1:9" s="277" customFormat="1" ht="10" customHeight="1">
      <c r="A62" s="673" t="s">
        <v>251</v>
      </c>
    </row>
    <row r="63" spans="1:9">
      <c r="A63" s="207" t="s">
        <v>398</v>
      </c>
    </row>
    <row r="64" spans="1:9">
      <c r="A64" s="207" t="s">
        <v>524</v>
      </c>
    </row>
    <row r="65" spans="1:1">
      <c r="A65" s="207"/>
    </row>
    <row r="66" spans="1:1">
      <c r="A66" s="207"/>
    </row>
    <row r="67" spans="1:1">
      <c r="A67" s="207"/>
    </row>
    <row r="68" spans="1:1">
      <c r="A68" s="207"/>
    </row>
    <row r="69" spans="1:1">
      <c r="A69" s="207"/>
    </row>
    <row r="70" spans="1:1">
      <c r="A70" s="207"/>
    </row>
    <row r="71" spans="1:1">
      <c r="A71" s="207"/>
    </row>
    <row r="72" spans="1:1">
      <c r="A72" s="207"/>
    </row>
    <row r="73" spans="1:1">
      <c r="A73" s="207"/>
    </row>
    <row r="74" spans="1:1">
      <c r="A74" s="207"/>
    </row>
    <row r="75" spans="1:1">
      <c r="A75" s="207"/>
    </row>
    <row r="76" spans="1:1">
      <c r="A76" s="207"/>
    </row>
    <row r="77" spans="1:1">
      <c r="A77" s="207"/>
    </row>
    <row r="78" spans="1:1">
      <c r="A78" s="207"/>
    </row>
    <row r="79" spans="1:1">
      <c r="A79" s="207"/>
    </row>
    <row r="80" spans="1:1">
      <c r="A80" s="207"/>
    </row>
    <row r="81" spans="1:1">
      <c r="A81" s="207"/>
    </row>
    <row r="82" spans="1:1">
      <c r="A82" s="207"/>
    </row>
    <row r="83" spans="1:1">
      <c r="A83" s="207"/>
    </row>
    <row r="84" spans="1:1">
      <c r="A84" s="207"/>
    </row>
    <row r="85" spans="1:1">
      <c r="A85" s="207"/>
    </row>
    <row r="86" spans="1:1">
      <c r="A86" s="207"/>
    </row>
    <row r="87" spans="1:1">
      <c r="A87" s="207"/>
    </row>
    <row r="88" spans="1:1">
      <c r="A88" s="207"/>
    </row>
    <row r="89" spans="1:1">
      <c r="A89" s="207"/>
    </row>
    <row r="90" spans="1:1">
      <c r="A90" s="207"/>
    </row>
    <row r="91" spans="1:1">
      <c r="A91" s="207"/>
    </row>
    <row r="92" spans="1:1">
      <c r="A92" s="207"/>
    </row>
    <row r="93" spans="1:1">
      <c r="A93" s="207"/>
    </row>
    <row r="94" spans="1:1">
      <c r="A94" s="207"/>
    </row>
    <row r="95" spans="1:1">
      <c r="A95" s="207"/>
    </row>
    <row r="96" spans="1:1">
      <c r="A96" s="207"/>
    </row>
    <row r="97" spans="1:1">
      <c r="A97" s="207"/>
    </row>
    <row r="98" spans="1:1">
      <c r="A98" s="207"/>
    </row>
    <row r="99" spans="1:1">
      <c r="A99" s="207"/>
    </row>
    <row r="100" spans="1:1">
      <c r="A100" s="207"/>
    </row>
    <row r="101" spans="1:1">
      <c r="A101" s="207"/>
    </row>
    <row r="102" spans="1:1">
      <c r="A102" s="207"/>
    </row>
    <row r="103" spans="1:1">
      <c r="A103" s="207"/>
    </row>
    <row r="104" spans="1:1">
      <c r="A104" s="207"/>
    </row>
    <row r="105" spans="1:1">
      <c r="A105" s="207"/>
    </row>
    <row r="106" spans="1:1">
      <c r="A106" s="207"/>
    </row>
    <row r="107" spans="1:1">
      <c r="A107" s="207"/>
    </row>
    <row r="108" spans="1:1">
      <c r="A108" s="207"/>
    </row>
    <row r="109" spans="1:1">
      <c r="A109" s="207"/>
    </row>
    <row r="110" spans="1:1">
      <c r="A110" s="207"/>
    </row>
    <row r="111" spans="1:1">
      <c r="A111" s="207"/>
    </row>
    <row r="112" spans="1:1">
      <c r="A112" s="207"/>
    </row>
    <row r="113" spans="1:1">
      <c r="A113" s="207"/>
    </row>
    <row r="114" spans="1:1">
      <c r="A114" s="207"/>
    </row>
    <row r="115" spans="1:1">
      <c r="A115" s="207"/>
    </row>
    <row r="116" spans="1:1">
      <c r="A116" s="207"/>
    </row>
    <row r="117" spans="1:1">
      <c r="A117" s="207"/>
    </row>
    <row r="118" spans="1:1">
      <c r="A118" s="207"/>
    </row>
    <row r="119" spans="1:1">
      <c r="A119" s="207"/>
    </row>
    <row r="120" spans="1:1">
      <c r="A120" s="207"/>
    </row>
    <row r="121" spans="1:1">
      <c r="A121" s="207"/>
    </row>
    <row r="122" spans="1:1">
      <c r="A122" s="207"/>
    </row>
    <row r="123" spans="1:1">
      <c r="A123" s="207"/>
    </row>
    <row r="124" spans="1:1">
      <c r="A124" s="207"/>
    </row>
    <row r="125" spans="1:1">
      <c r="A125" s="207"/>
    </row>
    <row r="126" spans="1:1">
      <c r="A126" s="207"/>
    </row>
    <row r="127" spans="1:1">
      <c r="A127" s="207"/>
    </row>
    <row r="128" spans="1:1">
      <c r="A128" s="207"/>
    </row>
    <row r="129" spans="1:1">
      <c r="A129" s="207"/>
    </row>
    <row r="130" spans="1:1">
      <c r="A130" s="207"/>
    </row>
    <row r="131" spans="1:1">
      <c r="A131" s="207"/>
    </row>
    <row r="132" spans="1:1">
      <c r="A132" s="207"/>
    </row>
    <row r="133" spans="1:1">
      <c r="A133" s="207"/>
    </row>
    <row r="134" spans="1:1">
      <c r="A134" s="207"/>
    </row>
    <row r="135" spans="1:1">
      <c r="A135" s="207"/>
    </row>
    <row r="136" spans="1:1">
      <c r="A136" s="207"/>
    </row>
    <row r="137" spans="1:1">
      <c r="A137" s="207"/>
    </row>
    <row r="138" spans="1:1">
      <c r="A138" s="207"/>
    </row>
    <row r="139" spans="1:1">
      <c r="A139" s="207"/>
    </row>
    <row r="140" spans="1:1">
      <c r="A140" s="207"/>
    </row>
    <row r="141" spans="1:1">
      <c r="A141" s="207"/>
    </row>
    <row r="142" spans="1:1">
      <c r="A142" s="207"/>
    </row>
    <row r="143" spans="1:1">
      <c r="A143" s="207"/>
    </row>
    <row r="144" spans="1:1">
      <c r="A144" s="207"/>
    </row>
    <row r="145" spans="1:1">
      <c r="A145" s="207"/>
    </row>
    <row r="146" spans="1:1">
      <c r="A146" s="207"/>
    </row>
    <row r="147" spans="1:1">
      <c r="A147" s="207"/>
    </row>
    <row r="148" spans="1:1">
      <c r="A148" s="207"/>
    </row>
    <row r="149" spans="1:1">
      <c r="A149" s="207"/>
    </row>
    <row r="150" spans="1:1">
      <c r="A150" s="207"/>
    </row>
    <row r="151" spans="1:1">
      <c r="A151" s="207"/>
    </row>
    <row r="152" spans="1:1">
      <c r="A152" s="207"/>
    </row>
    <row r="153" spans="1:1">
      <c r="A153" s="207"/>
    </row>
    <row r="154" spans="1:1">
      <c r="A154" s="207"/>
    </row>
    <row r="155" spans="1:1">
      <c r="A155" s="207"/>
    </row>
    <row r="156" spans="1:1">
      <c r="A156" s="207"/>
    </row>
    <row r="157" spans="1:1">
      <c r="A157" s="207"/>
    </row>
    <row r="158" spans="1:1">
      <c r="A158" s="207"/>
    </row>
    <row r="159" spans="1:1">
      <c r="A159" s="207"/>
    </row>
    <row r="160" spans="1:1">
      <c r="A160" s="207"/>
    </row>
    <row r="161" spans="1:1">
      <c r="A161" s="207"/>
    </row>
    <row r="162" spans="1:1">
      <c r="A162" s="207"/>
    </row>
    <row r="163" spans="1:1">
      <c r="A163" s="207"/>
    </row>
    <row r="164" spans="1:1">
      <c r="A164" s="207"/>
    </row>
    <row r="165" spans="1:1">
      <c r="A165" s="207"/>
    </row>
    <row r="166" spans="1:1">
      <c r="A166" s="207"/>
    </row>
    <row r="167" spans="1:1">
      <c r="A167" s="207"/>
    </row>
    <row r="168" spans="1:1">
      <c r="A168" s="207"/>
    </row>
    <row r="169" spans="1:1">
      <c r="A169" s="207"/>
    </row>
    <row r="170" spans="1:1">
      <c r="A170" s="207"/>
    </row>
    <row r="171" spans="1:1">
      <c r="A171" s="207"/>
    </row>
    <row r="172" spans="1:1">
      <c r="A172" s="207"/>
    </row>
    <row r="173" spans="1:1">
      <c r="A173" s="207"/>
    </row>
    <row r="174" spans="1:1">
      <c r="A174" s="207"/>
    </row>
    <row r="175" spans="1:1">
      <c r="A175" s="207"/>
    </row>
    <row r="176" spans="1:1">
      <c r="A176" s="207"/>
    </row>
    <row r="177" spans="1:1">
      <c r="A177" s="207"/>
    </row>
    <row r="178" spans="1:1">
      <c r="A178" s="207"/>
    </row>
    <row r="179" spans="1:1">
      <c r="A179" s="207"/>
    </row>
    <row r="180" spans="1:1">
      <c r="A180" s="207"/>
    </row>
    <row r="181" spans="1:1">
      <c r="A181" s="207"/>
    </row>
    <row r="182" spans="1:1">
      <c r="A182" s="207"/>
    </row>
    <row r="183" spans="1:1">
      <c r="A183" s="207"/>
    </row>
    <row r="184" spans="1:1">
      <c r="A184" s="207"/>
    </row>
    <row r="185" spans="1:1">
      <c r="A185" s="207"/>
    </row>
    <row r="186" spans="1:1">
      <c r="A186" s="207"/>
    </row>
    <row r="187" spans="1:1">
      <c r="A187" s="207"/>
    </row>
    <row r="188" spans="1:1">
      <c r="A188" s="207"/>
    </row>
    <row r="189" spans="1:1">
      <c r="A189" s="207"/>
    </row>
    <row r="190" spans="1:1">
      <c r="A190" s="207"/>
    </row>
    <row r="191" spans="1:1">
      <c r="A191" s="207"/>
    </row>
    <row r="192" spans="1:1">
      <c r="A192" s="207"/>
    </row>
    <row r="193" spans="1:1">
      <c r="A193" s="207"/>
    </row>
    <row r="194" spans="1:1">
      <c r="A194" s="207"/>
    </row>
    <row r="195" spans="1:1">
      <c r="A195" s="207"/>
    </row>
    <row r="196" spans="1:1">
      <c r="A196" s="207"/>
    </row>
    <row r="197" spans="1:1">
      <c r="A197" s="207"/>
    </row>
    <row r="198" spans="1:1">
      <c r="A198" s="207"/>
    </row>
    <row r="199" spans="1:1">
      <c r="A199" s="207"/>
    </row>
    <row r="200" spans="1:1">
      <c r="A200" s="207"/>
    </row>
    <row r="201" spans="1:1">
      <c r="A201" s="207"/>
    </row>
    <row r="202" spans="1:1">
      <c r="A202" s="207"/>
    </row>
    <row r="203" spans="1:1">
      <c r="A203" s="207"/>
    </row>
    <row r="204" spans="1:1">
      <c r="A204" s="207"/>
    </row>
    <row r="205" spans="1:1">
      <c r="A205" s="207"/>
    </row>
    <row r="206" spans="1:1">
      <c r="A206" s="207"/>
    </row>
    <row r="207" spans="1:1">
      <c r="A207" s="207"/>
    </row>
    <row r="208" spans="1:1">
      <c r="A208" s="207"/>
    </row>
    <row r="209" spans="1:1">
      <c r="A209" s="207"/>
    </row>
    <row r="210" spans="1:1">
      <c r="A210" s="207"/>
    </row>
    <row r="211" spans="1:1">
      <c r="A211" s="207"/>
    </row>
    <row r="212" spans="1:1">
      <c r="A212" s="207"/>
    </row>
    <row r="213" spans="1:1">
      <c r="A213" s="207"/>
    </row>
    <row r="214" spans="1:1">
      <c r="A214" s="207"/>
    </row>
    <row r="215" spans="1:1">
      <c r="A215" s="207"/>
    </row>
    <row r="216" spans="1:1">
      <c r="A216" s="207"/>
    </row>
    <row r="217" spans="1:1">
      <c r="A217" s="207"/>
    </row>
    <row r="218" spans="1:1">
      <c r="A218" s="207"/>
    </row>
    <row r="219" spans="1:1">
      <c r="A219" s="207"/>
    </row>
    <row r="220" spans="1:1">
      <c r="A220" s="207"/>
    </row>
    <row r="221" spans="1:1">
      <c r="A221" s="207"/>
    </row>
    <row r="222" spans="1:1">
      <c r="A222" s="207"/>
    </row>
    <row r="223" spans="1:1">
      <c r="A223" s="207"/>
    </row>
    <row r="224" spans="1:1">
      <c r="A224" s="207"/>
    </row>
    <row r="225" spans="1:1">
      <c r="A225" s="207"/>
    </row>
    <row r="226" spans="1:1">
      <c r="A226" s="207"/>
    </row>
    <row r="227" spans="1:1">
      <c r="A227" s="207"/>
    </row>
    <row r="228" spans="1:1">
      <c r="A228" s="207"/>
    </row>
    <row r="229" spans="1:1">
      <c r="A229" s="207"/>
    </row>
    <row r="230" spans="1:1">
      <c r="A230" s="207"/>
    </row>
    <row r="231" spans="1:1">
      <c r="A231" s="207"/>
    </row>
    <row r="232" spans="1:1">
      <c r="A232" s="207"/>
    </row>
    <row r="233" spans="1:1">
      <c r="A233" s="207"/>
    </row>
    <row r="234" spans="1:1">
      <c r="A234" s="207"/>
    </row>
    <row r="235" spans="1:1">
      <c r="A235" s="207"/>
    </row>
    <row r="236" spans="1:1">
      <c r="A236" s="207"/>
    </row>
    <row r="237" spans="1:1">
      <c r="A237" s="207"/>
    </row>
    <row r="238" spans="1:1">
      <c r="A238" s="207"/>
    </row>
    <row r="239" spans="1:1">
      <c r="A239" s="207"/>
    </row>
    <row r="240" spans="1:1">
      <c r="A240" s="207"/>
    </row>
    <row r="241" spans="1:1">
      <c r="A241" s="207"/>
    </row>
    <row r="242" spans="1:1">
      <c r="A242" s="207"/>
    </row>
    <row r="243" spans="1:1">
      <c r="A243" s="207"/>
    </row>
    <row r="244" spans="1:1">
      <c r="A244" s="207"/>
    </row>
    <row r="245" spans="1:1">
      <c r="A245" s="207"/>
    </row>
    <row r="246" spans="1:1">
      <c r="A246" s="207"/>
    </row>
    <row r="247" spans="1:1">
      <c r="A247" s="207"/>
    </row>
    <row r="248" spans="1:1">
      <c r="A248" s="207"/>
    </row>
    <row r="249" spans="1:1">
      <c r="A249" s="207"/>
    </row>
    <row r="250" spans="1:1">
      <c r="A250" s="207"/>
    </row>
    <row r="251" spans="1:1">
      <c r="A251" s="207"/>
    </row>
    <row r="252" spans="1:1">
      <c r="A252" s="207"/>
    </row>
    <row r="253" spans="1:1">
      <c r="A253" s="207"/>
    </row>
    <row r="254" spans="1:1">
      <c r="A254" s="207"/>
    </row>
    <row r="255" spans="1:1">
      <c r="A255" s="207"/>
    </row>
    <row r="256" spans="1:1">
      <c r="A256" s="207"/>
    </row>
    <row r="257" spans="1:1">
      <c r="A257" s="207"/>
    </row>
    <row r="258" spans="1:1">
      <c r="A258" s="207"/>
    </row>
    <row r="259" spans="1:1">
      <c r="A259" s="207"/>
    </row>
    <row r="260" spans="1:1">
      <c r="A260" s="207"/>
    </row>
    <row r="261" spans="1:1">
      <c r="A261" s="207"/>
    </row>
    <row r="262" spans="1:1">
      <c r="A262" s="207"/>
    </row>
    <row r="263" spans="1:1">
      <c r="A263" s="207"/>
    </row>
    <row r="264" spans="1:1">
      <c r="A264" s="207"/>
    </row>
    <row r="265" spans="1:1">
      <c r="A265" s="207"/>
    </row>
    <row r="266" spans="1:1">
      <c r="A266" s="207"/>
    </row>
    <row r="267" spans="1:1">
      <c r="A267" s="207"/>
    </row>
    <row r="268" spans="1:1">
      <c r="A268" s="207"/>
    </row>
    <row r="269" spans="1:1">
      <c r="A269" s="207"/>
    </row>
    <row r="270" spans="1:1">
      <c r="A270" s="207"/>
    </row>
    <row r="271" spans="1:1">
      <c r="A271" s="207"/>
    </row>
    <row r="272" spans="1:1">
      <c r="A272" s="207"/>
    </row>
    <row r="273" spans="1:1">
      <c r="A273" s="207"/>
    </row>
    <row r="274" spans="1:1">
      <c r="A274" s="207"/>
    </row>
    <row r="275" spans="1:1">
      <c r="A275" s="207"/>
    </row>
    <row r="276" spans="1:1">
      <c r="A276" s="207"/>
    </row>
    <row r="277" spans="1:1">
      <c r="A277" s="207"/>
    </row>
    <row r="278" spans="1:1">
      <c r="A278" s="207"/>
    </row>
    <row r="279" spans="1:1">
      <c r="A279" s="207"/>
    </row>
    <row r="280" spans="1:1">
      <c r="A280" s="207"/>
    </row>
    <row r="281" spans="1:1">
      <c r="A281" s="207"/>
    </row>
    <row r="282" spans="1:1">
      <c r="A282" s="207"/>
    </row>
    <row r="283" spans="1:1">
      <c r="A283" s="207"/>
    </row>
    <row r="284" spans="1:1">
      <c r="A284" s="207"/>
    </row>
    <row r="285" spans="1:1">
      <c r="A285" s="207"/>
    </row>
    <row r="286" spans="1:1">
      <c r="A286" s="207"/>
    </row>
    <row r="287" spans="1:1">
      <c r="A287" s="207"/>
    </row>
    <row r="288" spans="1:1">
      <c r="A288" s="207"/>
    </row>
    <row r="289" spans="1:1">
      <c r="A289" s="207"/>
    </row>
    <row r="290" spans="1:1">
      <c r="A290" s="207"/>
    </row>
    <row r="291" spans="1:1">
      <c r="A291" s="207"/>
    </row>
    <row r="292" spans="1:1">
      <c r="A292" s="207"/>
    </row>
    <row r="293" spans="1:1">
      <c r="A293" s="207"/>
    </row>
    <row r="294" spans="1:1">
      <c r="A294" s="207"/>
    </row>
    <row r="295" spans="1:1">
      <c r="A295" s="207"/>
    </row>
    <row r="296" spans="1:1">
      <c r="A296" s="207"/>
    </row>
    <row r="297" spans="1:1">
      <c r="A297" s="207"/>
    </row>
    <row r="298" spans="1:1">
      <c r="A298" s="207"/>
    </row>
    <row r="299" spans="1:1">
      <c r="A299" s="207"/>
    </row>
    <row r="300" spans="1:1">
      <c r="A300" s="207"/>
    </row>
    <row r="301" spans="1:1">
      <c r="A301" s="207"/>
    </row>
    <row r="302" spans="1:1">
      <c r="A302" s="207"/>
    </row>
    <row r="303" spans="1:1">
      <c r="A303" s="207"/>
    </row>
    <row r="304" spans="1:1">
      <c r="A304" s="207"/>
    </row>
    <row r="305" spans="1:1">
      <c r="A305" s="207"/>
    </row>
    <row r="306" spans="1:1">
      <c r="A306" s="207"/>
    </row>
    <row r="307" spans="1:1">
      <c r="A307" s="207"/>
    </row>
    <row r="308" spans="1:1">
      <c r="A308" s="207"/>
    </row>
    <row r="309" spans="1:1">
      <c r="A309" s="207"/>
    </row>
    <row r="310" spans="1:1">
      <c r="A310" s="207"/>
    </row>
    <row r="311" spans="1:1">
      <c r="A311" s="207"/>
    </row>
    <row r="312" spans="1:1">
      <c r="A312" s="207"/>
    </row>
    <row r="313" spans="1:1">
      <c r="A313" s="207"/>
    </row>
    <row r="314" spans="1:1">
      <c r="A314" s="207"/>
    </row>
    <row r="315" spans="1:1">
      <c r="A315" s="207"/>
    </row>
    <row r="316" spans="1:1">
      <c r="A316" s="207"/>
    </row>
    <row r="317" spans="1:1">
      <c r="A317" s="207"/>
    </row>
    <row r="318" spans="1:1">
      <c r="A318" s="207"/>
    </row>
    <row r="319" spans="1:1">
      <c r="A319" s="207"/>
    </row>
    <row r="320" spans="1:1">
      <c r="A320" s="207"/>
    </row>
    <row r="321" spans="1:1">
      <c r="A321" s="207"/>
    </row>
    <row r="322" spans="1:1">
      <c r="A322" s="207"/>
    </row>
    <row r="323" spans="1:1">
      <c r="A323" s="207"/>
    </row>
    <row r="324" spans="1:1">
      <c r="A324" s="207"/>
    </row>
    <row r="325" spans="1:1">
      <c r="A325" s="207"/>
    </row>
    <row r="326" spans="1:1">
      <c r="A326" s="207"/>
    </row>
    <row r="327" spans="1:1">
      <c r="A327" s="207"/>
    </row>
    <row r="328" spans="1:1">
      <c r="A328" s="207"/>
    </row>
    <row r="329" spans="1:1">
      <c r="A329" s="207"/>
    </row>
    <row r="330" spans="1:1">
      <c r="A330" s="207"/>
    </row>
    <row r="331" spans="1:1">
      <c r="A331" s="207"/>
    </row>
    <row r="332" spans="1:1">
      <c r="A332" s="207"/>
    </row>
    <row r="333" spans="1:1">
      <c r="A333" s="207"/>
    </row>
    <row r="334" spans="1:1">
      <c r="A334" s="207"/>
    </row>
    <row r="335" spans="1:1">
      <c r="A335" s="207"/>
    </row>
    <row r="336" spans="1:1">
      <c r="A336" s="207"/>
    </row>
    <row r="337" spans="1:1">
      <c r="A337" s="207"/>
    </row>
    <row r="338" spans="1:1">
      <c r="A338" s="207"/>
    </row>
    <row r="339" spans="1:1">
      <c r="A339" s="207"/>
    </row>
    <row r="340" spans="1:1">
      <c r="A340" s="207"/>
    </row>
    <row r="341" spans="1:1">
      <c r="A341" s="207"/>
    </row>
    <row r="342" spans="1:1">
      <c r="A342" s="207"/>
    </row>
    <row r="343" spans="1:1">
      <c r="A343" s="207"/>
    </row>
    <row r="344" spans="1:1">
      <c r="A344" s="207"/>
    </row>
    <row r="345" spans="1:1">
      <c r="A345" s="207"/>
    </row>
    <row r="346" spans="1:1">
      <c r="A346" s="207"/>
    </row>
    <row r="347" spans="1:1">
      <c r="A347" s="207"/>
    </row>
    <row r="348" spans="1:1">
      <c r="A348" s="207"/>
    </row>
    <row r="349" spans="1:1">
      <c r="A349" s="207"/>
    </row>
    <row r="350" spans="1:1">
      <c r="A350" s="207"/>
    </row>
    <row r="351" spans="1:1">
      <c r="A351" s="207"/>
    </row>
    <row r="352" spans="1:1">
      <c r="A352" s="207"/>
    </row>
    <row r="353" spans="1:1">
      <c r="A353" s="207"/>
    </row>
    <row r="354" spans="1:1">
      <c r="A354" s="207"/>
    </row>
    <row r="355" spans="1:1">
      <c r="A355" s="207"/>
    </row>
    <row r="356" spans="1:1">
      <c r="A356" s="207"/>
    </row>
    <row r="357" spans="1:1">
      <c r="A357" s="207"/>
    </row>
    <row r="358" spans="1:1">
      <c r="A358" s="207"/>
    </row>
    <row r="359" spans="1:1">
      <c r="A359" s="207"/>
    </row>
    <row r="360" spans="1:1">
      <c r="A360" s="207"/>
    </row>
    <row r="361" spans="1:1">
      <c r="A361" s="207"/>
    </row>
    <row r="362" spans="1:1">
      <c r="A362" s="207"/>
    </row>
    <row r="363" spans="1:1">
      <c r="A363" s="207"/>
    </row>
    <row r="364" spans="1:1">
      <c r="A364" s="207"/>
    </row>
    <row r="365" spans="1:1">
      <c r="A365" s="207"/>
    </row>
    <row r="366" spans="1:1">
      <c r="A366" s="207"/>
    </row>
    <row r="367" spans="1:1">
      <c r="A367" s="207"/>
    </row>
    <row r="368" spans="1:1">
      <c r="A368" s="207"/>
    </row>
    <row r="369" spans="1:1">
      <c r="A369" s="207"/>
    </row>
    <row r="370" spans="1:1">
      <c r="A370" s="207"/>
    </row>
    <row r="371" spans="1:1">
      <c r="A371" s="207"/>
    </row>
    <row r="372" spans="1:1">
      <c r="A372" s="207"/>
    </row>
    <row r="373" spans="1:1">
      <c r="A373" s="207"/>
    </row>
    <row r="374" spans="1:1">
      <c r="A374" s="207"/>
    </row>
    <row r="375" spans="1:1">
      <c r="A375" s="207"/>
    </row>
    <row r="376" spans="1:1">
      <c r="A376" s="207"/>
    </row>
    <row r="377" spans="1:1">
      <c r="A377" s="207"/>
    </row>
    <row r="378" spans="1:1">
      <c r="A378" s="207"/>
    </row>
    <row r="379" spans="1:1">
      <c r="A379" s="207"/>
    </row>
    <row r="380" spans="1:1">
      <c r="A380" s="207"/>
    </row>
    <row r="381" spans="1:1">
      <c r="A381" s="207"/>
    </row>
    <row r="382" spans="1:1">
      <c r="A382" s="207"/>
    </row>
    <row r="383" spans="1:1">
      <c r="A383" s="207"/>
    </row>
    <row r="384" spans="1:1">
      <c r="A384" s="207"/>
    </row>
    <row r="385" spans="1:1">
      <c r="A385" s="207"/>
    </row>
    <row r="386" spans="1:1">
      <c r="A386" s="207"/>
    </row>
    <row r="387" spans="1:1">
      <c r="A387" s="207"/>
    </row>
    <row r="388" spans="1:1">
      <c r="A388" s="207"/>
    </row>
    <row r="389" spans="1:1">
      <c r="A389" s="207"/>
    </row>
    <row r="390" spans="1:1">
      <c r="A390" s="207"/>
    </row>
    <row r="391" spans="1:1">
      <c r="A391" s="207"/>
    </row>
    <row r="392" spans="1:1">
      <c r="A392" s="207"/>
    </row>
    <row r="393" spans="1:1">
      <c r="A393" s="207"/>
    </row>
    <row r="394" spans="1:1">
      <c r="A394" s="207"/>
    </row>
    <row r="395" spans="1:1">
      <c r="A395" s="207"/>
    </row>
    <row r="396" spans="1:1">
      <c r="A396" s="207"/>
    </row>
    <row r="397" spans="1:1">
      <c r="A397" s="207"/>
    </row>
    <row r="398" spans="1:1">
      <c r="A398" s="207"/>
    </row>
    <row r="399" spans="1:1">
      <c r="A399" s="207"/>
    </row>
    <row r="400" spans="1:1">
      <c r="A400" s="207"/>
    </row>
    <row r="401" spans="1:1">
      <c r="A401" s="207"/>
    </row>
    <row r="402" spans="1:1">
      <c r="A402" s="207"/>
    </row>
    <row r="403" spans="1:1">
      <c r="A403" s="207"/>
    </row>
    <row r="404" spans="1:1">
      <c r="A404" s="207"/>
    </row>
    <row r="405" spans="1:1">
      <c r="A405" s="207"/>
    </row>
    <row r="406" spans="1:1">
      <c r="A406" s="207"/>
    </row>
    <row r="407" spans="1:1">
      <c r="A407" s="207"/>
    </row>
    <row r="408" spans="1:1">
      <c r="A408" s="207"/>
    </row>
    <row r="409" spans="1:1">
      <c r="A409" s="207"/>
    </row>
    <row r="410" spans="1:1">
      <c r="A410" s="207"/>
    </row>
    <row r="411" spans="1:1">
      <c r="A411" s="207"/>
    </row>
    <row r="412" spans="1:1">
      <c r="A412" s="207"/>
    </row>
    <row r="413" spans="1:1">
      <c r="A413" s="207"/>
    </row>
    <row r="414" spans="1:1">
      <c r="A414" s="207"/>
    </row>
    <row r="415" spans="1:1">
      <c r="A415" s="207"/>
    </row>
    <row r="416" spans="1:1">
      <c r="A416" s="207"/>
    </row>
    <row r="417" spans="1:1">
      <c r="A417" s="207"/>
    </row>
    <row r="418" spans="1:1">
      <c r="A418" s="207"/>
    </row>
    <row r="419" spans="1:1">
      <c r="A419" s="207"/>
    </row>
    <row r="420" spans="1:1">
      <c r="A420" s="207"/>
    </row>
    <row r="421" spans="1:1">
      <c r="A421" s="207"/>
    </row>
    <row r="422" spans="1:1">
      <c r="A422" s="207"/>
    </row>
    <row r="423" spans="1:1">
      <c r="A423" s="207"/>
    </row>
    <row r="424" spans="1:1">
      <c r="A424" s="207"/>
    </row>
    <row r="425" spans="1:1">
      <c r="A425" s="207"/>
    </row>
    <row r="426" spans="1:1">
      <c r="A426" s="207"/>
    </row>
    <row r="427" spans="1:1">
      <c r="A427" s="207"/>
    </row>
    <row r="428" spans="1:1">
      <c r="A428" s="207"/>
    </row>
    <row r="429" spans="1:1">
      <c r="A429" s="207"/>
    </row>
    <row r="430" spans="1:1">
      <c r="A430" s="207"/>
    </row>
    <row r="431" spans="1:1">
      <c r="A431" s="207"/>
    </row>
    <row r="432" spans="1:1">
      <c r="A432" s="207"/>
    </row>
    <row r="433" spans="1:1">
      <c r="A433" s="207"/>
    </row>
    <row r="434" spans="1:1">
      <c r="A434" s="207"/>
    </row>
    <row r="435" spans="1:1">
      <c r="A435" s="207"/>
    </row>
    <row r="436" spans="1:1">
      <c r="A436" s="207"/>
    </row>
    <row r="437" spans="1:1">
      <c r="A437" s="207"/>
    </row>
    <row r="438" spans="1:1">
      <c r="A438" s="207"/>
    </row>
    <row r="439" spans="1:1">
      <c r="A439" s="207"/>
    </row>
    <row r="440" spans="1:1">
      <c r="A440" s="207"/>
    </row>
    <row r="441" spans="1:1">
      <c r="A441" s="207"/>
    </row>
    <row r="442" spans="1:1">
      <c r="A442" s="207"/>
    </row>
    <row r="443" spans="1:1">
      <c r="A443" s="207"/>
    </row>
    <row r="444" spans="1:1">
      <c r="A444" s="207"/>
    </row>
    <row r="445" spans="1:1">
      <c r="A445" s="207"/>
    </row>
    <row r="446" spans="1:1">
      <c r="A446" s="207"/>
    </row>
    <row r="447" spans="1:1">
      <c r="A447" s="207"/>
    </row>
    <row r="448" spans="1:1">
      <c r="A448" s="207"/>
    </row>
    <row r="449" spans="1:1">
      <c r="A449" s="207"/>
    </row>
    <row r="450" spans="1:1">
      <c r="A450" s="207"/>
    </row>
    <row r="451" spans="1:1">
      <c r="A451" s="207"/>
    </row>
    <row r="452" spans="1:1">
      <c r="A452" s="207"/>
    </row>
    <row r="453" spans="1:1">
      <c r="A453" s="207"/>
    </row>
    <row r="454" spans="1:1">
      <c r="A454" s="207"/>
    </row>
    <row r="455" spans="1:1">
      <c r="A455" s="207"/>
    </row>
    <row r="456" spans="1:1">
      <c r="A456" s="207"/>
    </row>
    <row r="457" spans="1:1">
      <c r="A457" s="207"/>
    </row>
    <row r="458" spans="1:1">
      <c r="A458" s="207"/>
    </row>
    <row r="459" spans="1:1">
      <c r="A459" s="207"/>
    </row>
    <row r="460" spans="1:1">
      <c r="A460" s="207"/>
    </row>
    <row r="461" spans="1:1">
      <c r="A461" s="207"/>
    </row>
    <row r="462" spans="1:1">
      <c r="A462" s="207"/>
    </row>
    <row r="463" spans="1:1">
      <c r="A463" s="207"/>
    </row>
    <row r="464" spans="1:1">
      <c r="A464" s="207"/>
    </row>
    <row r="465" spans="1:1">
      <c r="A465" s="207"/>
    </row>
    <row r="466" spans="1:1">
      <c r="A466" s="207"/>
    </row>
    <row r="467" spans="1:1">
      <c r="A467" s="207"/>
    </row>
    <row r="468" spans="1:1">
      <c r="A468" s="207"/>
    </row>
    <row r="469" spans="1:1">
      <c r="A469" s="207"/>
    </row>
    <row r="470" spans="1:1">
      <c r="A470" s="207"/>
    </row>
    <row r="471" spans="1:1">
      <c r="A471" s="207"/>
    </row>
    <row r="472" spans="1:1">
      <c r="A472" s="207"/>
    </row>
    <row r="473" spans="1:1">
      <c r="A473" s="207"/>
    </row>
    <row r="474" spans="1:1">
      <c r="A474" s="207"/>
    </row>
    <row r="475" spans="1:1">
      <c r="A475" s="207"/>
    </row>
    <row r="476" spans="1:1">
      <c r="A476" s="207"/>
    </row>
    <row r="477" spans="1:1">
      <c r="A477" s="207"/>
    </row>
    <row r="478" spans="1:1">
      <c r="A478" s="207"/>
    </row>
    <row r="479" spans="1:1">
      <c r="A479" s="207"/>
    </row>
    <row r="480" spans="1:1">
      <c r="A480" s="207"/>
    </row>
    <row r="481" spans="1:1">
      <c r="A481" s="207"/>
    </row>
    <row r="482" spans="1:1">
      <c r="A482" s="207"/>
    </row>
    <row r="483" spans="1:1">
      <c r="A483" s="207"/>
    </row>
    <row r="484" spans="1:1">
      <c r="A484" s="207"/>
    </row>
    <row r="485" spans="1:1">
      <c r="A485" s="207"/>
    </row>
    <row r="486" spans="1:1">
      <c r="A486" s="207"/>
    </row>
    <row r="487" spans="1:1">
      <c r="A487" s="207"/>
    </row>
    <row r="488" spans="1:1">
      <c r="A488" s="207"/>
    </row>
    <row r="489" spans="1:1">
      <c r="A489" s="207"/>
    </row>
    <row r="490" spans="1:1">
      <c r="A490" s="207"/>
    </row>
    <row r="491" spans="1:1">
      <c r="A491" s="207"/>
    </row>
    <row r="492" spans="1:1">
      <c r="A492" s="207"/>
    </row>
    <row r="493" spans="1:1">
      <c r="A493" s="207"/>
    </row>
    <row r="494" spans="1:1">
      <c r="A494" s="207"/>
    </row>
    <row r="495" spans="1:1">
      <c r="A495" s="207"/>
    </row>
    <row r="496" spans="1:1">
      <c r="A496" s="207"/>
    </row>
    <row r="497" spans="1:1">
      <c r="A497" s="207"/>
    </row>
    <row r="498" spans="1:1">
      <c r="A498" s="207"/>
    </row>
    <row r="499" spans="1:1">
      <c r="A499" s="207"/>
    </row>
    <row r="500" spans="1:1">
      <c r="A500" s="207"/>
    </row>
    <row r="501" spans="1:1">
      <c r="A501" s="207"/>
    </row>
    <row r="502" spans="1:1">
      <c r="A502" s="207"/>
    </row>
    <row r="503" spans="1:1">
      <c r="A503" s="207"/>
    </row>
    <row r="504" spans="1:1">
      <c r="A504" s="207"/>
    </row>
    <row r="505" spans="1:1">
      <c r="A505" s="207"/>
    </row>
    <row r="506" spans="1:1">
      <c r="A506" s="207"/>
    </row>
    <row r="507" spans="1:1">
      <c r="A507" s="207"/>
    </row>
    <row r="508" spans="1:1">
      <c r="A508" s="207"/>
    </row>
    <row r="509" spans="1:1">
      <c r="A509" s="207"/>
    </row>
    <row r="510" spans="1:1">
      <c r="A510" s="207"/>
    </row>
    <row r="511" spans="1:1">
      <c r="A511" s="207"/>
    </row>
    <row r="512" spans="1:1">
      <c r="A512" s="207"/>
    </row>
    <row r="513" spans="1:1">
      <c r="A513" s="207"/>
    </row>
    <row r="514" spans="1:1">
      <c r="A514" s="207"/>
    </row>
    <row r="515" spans="1:1">
      <c r="A515" s="207"/>
    </row>
    <row r="516" spans="1:1">
      <c r="A516" s="207"/>
    </row>
    <row r="517" spans="1:1">
      <c r="A517" s="207"/>
    </row>
    <row r="518" spans="1:1">
      <c r="A518" s="207"/>
    </row>
    <row r="519" spans="1:1">
      <c r="A519" s="207"/>
    </row>
    <row r="520" spans="1:1">
      <c r="A520" s="207"/>
    </row>
    <row r="521" spans="1:1">
      <c r="A521" s="207"/>
    </row>
    <row r="522" spans="1:1">
      <c r="A522" s="207"/>
    </row>
    <row r="523" spans="1:1">
      <c r="A523" s="207"/>
    </row>
    <row r="524" spans="1:1">
      <c r="A524" s="207"/>
    </row>
    <row r="525" spans="1:1">
      <c r="A525" s="207"/>
    </row>
    <row r="526" spans="1:1">
      <c r="A526" s="207"/>
    </row>
    <row r="527" spans="1:1">
      <c r="A527" s="207"/>
    </row>
    <row r="528" spans="1:1">
      <c r="A528" s="207"/>
    </row>
    <row r="529" spans="1:1">
      <c r="A529" s="207"/>
    </row>
    <row r="530" spans="1:1">
      <c r="A530" s="207"/>
    </row>
    <row r="531" spans="1:1">
      <c r="A531" s="207"/>
    </row>
    <row r="532" spans="1:1">
      <c r="A532" s="207"/>
    </row>
    <row r="533" spans="1:1">
      <c r="A533" s="207"/>
    </row>
    <row r="534" spans="1:1">
      <c r="A534" s="207"/>
    </row>
    <row r="535" spans="1:1">
      <c r="A535" s="207"/>
    </row>
    <row r="536" spans="1:1">
      <c r="A536" s="207"/>
    </row>
    <row r="537" spans="1:1">
      <c r="A537" s="207"/>
    </row>
    <row r="538" spans="1:1">
      <c r="A538" s="207"/>
    </row>
    <row r="539" spans="1:1">
      <c r="A539" s="207"/>
    </row>
    <row r="540" spans="1:1">
      <c r="A540" s="207"/>
    </row>
    <row r="541" spans="1:1">
      <c r="A541" s="207"/>
    </row>
    <row r="542" spans="1:1">
      <c r="A542" s="207"/>
    </row>
    <row r="543" spans="1:1">
      <c r="A543" s="207"/>
    </row>
    <row r="544" spans="1:1">
      <c r="A544" s="207"/>
    </row>
    <row r="545" spans="1:1">
      <c r="A545" s="207"/>
    </row>
    <row r="546" spans="1:1">
      <c r="A546" s="207"/>
    </row>
    <row r="547" spans="1:1">
      <c r="A547" s="207"/>
    </row>
    <row r="548" spans="1:1">
      <c r="A548" s="207"/>
    </row>
    <row r="549" spans="1:1">
      <c r="A549" s="207"/>
    </row>
    <row r="550" spans="1:1">
      <c r="A550" s="207"/>
    </row>
    <row r="551" spans="1:1">
      <c r="A551" s="207"/>
    </row>
  </sheetData>
  <mergeCells count="4">
    <mergeCell ref="A5:F5"/>
    <mergeCell ref="B10:F10"/>
    <mergeCell ref="B27:F27"/>
    <mergeCell ref="B44:F44"/>
  </mergeCells>
  <pageMargins left="0.59055118110236227" right="0.59055118110236227" top="0.78740157480314965" bottom="0.78740157480314965"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44"/>
  <sheetViews>
    <sheetView workbookViewId="0">
      <selection activeCell="A4" sqref="A4"/>
    </sheetView>
  </sheetViews>
  <sheetFormatPr defaultRowHeight="14.5"/>
  <cols>
    <col min="1" max="1" width="38.453125" customWidth="1"/>
    <col min="3" max="3" width="0.81640625" customWidth="1"/>
    <col min="5" max="5" width="0.81640625" customWidth="1"/>
    <col min="6" max="6" width="14.453125" customWidth="1"/>
    <col min="7" max="7" width="0.81640625" customWidth="1"/>
    <col min="8" max="8" width="10.7265625" customWidth="1"/>
    <col min="235" max="235" width="38.453125" customWidth="1"/>
    <col min="237" max="237" width="0.81640625" customWidth="1"/>
    <col min="239" max="239" width="14.453125" customWidth="1"/>
    <col min="240" max="240" width="0.81640625" customWidth="1"/>
    <col min="241" max="241" width="10.7265625" customWidth="1"/>
    <col min="244" max="244" width="25.1796875" bestFit="1" customWidth="1"/>
    <col min="491" max="491" width="38.453125" customWidth="1"/>
    <col min="493" max="493" width="0.81640625" customWidth="1"/>
    <col min="495" max="495" width="14.453125" customWidth="1"/>
    <col min="496" max="496" width="0.81640625" customWidth="1"/>
    <col min="497" max="497" width="10.7265625" customWidth="1"/>
    <col min="500" max="500" width="25.1796875" bestFit="1" customWidth="1"/>
    <col min="747" max="747" width="38.453125" customWidth="1"/>
    <col min="749" max="749" width="0.81640625" customWidth="1"/>
    <col min="751" max="751" width="14.453125" customWidth="1"/>
    <col min="752" max="752" width="0.81640625" customWidth="1"/>
    <col min="753" max="753" width="10.7265625" customWidth="1"/>
    <col min="756" max="756" width="25.1796875" bestFit="1" customWidth="1"/>
    <col min="1003" max="1003" width="38.453125" customWidth="1"/>
    <col min="1005" max="1005" width="0.81640625" customWidth="1"/>
    <col min="1007" max="1007" width="14.453125" customWidth="1"/>
    <col min="1008" max="1008" width="0.81640625" customWidth="1"/>
    <col min="1009" max="1009" width="10.7265625" customWidth="1"/>
    <col min="1012" max="1012" width="25.1796875" bestFit="1" customWidth="1"/>
    <col min="1259" max="1259" width="38.453125" customWidth="1"/>
    <col min="1261" max="1261" width="0.81640625" customWidth="1"/>
    <col min="1263" max="1263" width="14.453125" customWidth="1"/>
    <col min="1264" max="1264" width="0.81640625" customWidth="1"/>
    <col min="1265" max="1265" width="10.7265625" customWidth="1"/>
    <col min="1268" max="1268" width="25.1796875" bestFit="1" customWidth="1"/>
    <col min="1515" max="1515" width="38.453125" customWidth="1"/>
    <col min="1517" max="1517" width="0.81640625" customWidth="1"/>
    <col min="1519" max="1519" width="14.453125" customWidth="1"/>
    <col min="1520" max="1520" width="0.81640625" customWidth="1"/>
    <col min="1521" max="1521" width="10.7265625" customWidth="1"/>
    <col min="1524" max="1524" width="25.1796875" bestFit="1" customWidth="1"/>
    <col min="1771" max="1771" width="38.453125" customWidth="1"/>
    <col min="1773" max="1773" width="0.81640625" customWidth="1"/>
    <col min="1775" max="1775" width="14.453125" customWidth="1"/>
    <col min="1776" max="1776" width="0.81640625" customWidth="1"/>
    <col min="1777" max="1777" width="10.7265625" customWidth="1"/>
    <col min="1780" max="1780" width="25.1796875" bestFit="1" customWidth="1"/>
    <col min="2027" max="2027" width="38.453125" customWidth="1"/>
    <col min="2029" max="2029" width="0.81640625" customWidth="1"/>
    <col min="2031" max="2031" width="14.453125" customWidth="1"/>
    <col min="2032" max="2032" width="0.81640625" customWidth="1"/>
    <col min="2033" max="2033" width="10.7265625" customWidth="1"/>
    <col min="2036" max="2036" width="25.1796875" bestFit="1" customWidth="1"/>
    <col min="2283" max="2283" width="38.453125" customWidth="1"/>
    <col min="2285" max="2285" width="0.81640625" customWidth="1"/>
    <col min="2287" max="2287" width="14.453125" customWidth="1"/>
    <col min="2288" max="2288" width="0.81640625" customWidth="1"/>
    <col min="2289" max="2289" width="10.7265625" customWidth="1"/>
    <col min="2292" max="2292" width="25.1796875" bestFit="1" customWidth="1"/>
    <col min="2539" max="2539" width="38.453125" customWidth="1"/>
    <col min="2541" max="2541" width="0.81640625" customWidth="1"/>
    <col min="2543" max="2543" width="14.453125" customWidth="1"/>
    <col min="2544" max="2544" width="0.81640625" customWidth="1"/>
    <col min="2545" max="2545" width="10.7265625" customWidth="1"/>
    <col min="2548" max="2548" width="25.1796875" bestFit="1" customWidth="1"/>
    <col min="2795" max="2795" width="38.453125" customWidth="1"/>
    <col min="2797" max="2797" width="0.81640625" customWidth="1"/>
    <col min="2799" max="2799" width="14.453125" customWidth="1"/>
    <col min="2800" max="2800" width="0.81640625" customWidth="1"/>
    <col min="2801" max="2801" width="10.7265625" customWidth="1"/>
    <col min="2804" max="2804" width="25.1796875" bestFit="1" customWidth="1"/>
    <col min="3051" max="3051" width="38.453125" customWidth="1"/>
    <col min="3053" max="3053" width="0.81640625" customWidth="1"/>
    <col min="3055" max="3055" width="14.453125" customWidth="1"/>
    <col min="3056" max="3056" width="0.81640625" customWidth="1"/>
    <col min="3057" max="3057" width="10.7265625" customWidth="1"/>
    <col min="3060" max="3060" width="25.1796875" bestFit="1" customWidth="1"/>
    <col min="3307" max="3307" width="38.453125" customWidth="1"/>
    <col min="3309" max="3309" width="0.81640625" customWidth="1"/>
    <col min="3311" max="3311" width="14.453125" customWidth="1"/>
    <col min="3312" max="3312" width="0.81640625" customWidth="1"/>
    <col min="3313" max="3313" width="10.7265625" customWidth="1"/>
    <col min="3316" max="3316" width="25.1796875" bestFit="1" customWidth="1"/>
    <col min="3563" max="3563" width="38.453125" customWidth="1"/>
    <col min="3565" max="3565" width="0.81640625" customWidth="1"/>
    <col min="3567" max="3567" width="14.453125" customWidth="1"/>
    <col min="3568" max="3568" width="0.81640625" customWidth="1"/>
    <col min="3569" max="3569" width="10.7265625" customWidth="1"/>
    <col min="3572" max="3572" width="25.1796875" bestFit="1" customWidth="1"/>
    <col min="3819" max="3819" width="38.453125" customWidth="1"/>
    <col min="3821" max="3821" width="0.81640625" customWidth="1"/>
    <col min="3823" max="3823" width="14.453125" customWidth="1"/>
    <col min="3824" max="3824" width="0.81640625" customWidth="1"/>
    <col min="3825" max="3825" width="10.7265625" customWidth="1"/>
    <col min="3828" max="3828" width="25.1796875" bestFit="1" customWidth="1"/>
    <col min="4075" max="4075" width="38.453125" customWidth="1"/>
    <col min="4077" max="4077" width="0.81640625" customWidth="1"/>
    <col min="4079" max="4079" width="14.453125" customWidth="1"/>
    <col min="4080" max="4080" width="0.81640625" customWidth="1"/>
    <col min="4081" max="4081" width="10.7265625" customWidth="1"/>
    <col min="4084" max="4084" width="25.1796875" bestFit="1" customWidth="1"/>
    <col min="4331" max="4331" width="38.453125" customWidth="1"/>
    <col min="4333" max="4333" width="0.81640625" customWidth="1"/>
    <col min="4335" max="4335" width="14.453125" customWidth="1"/>
    <col min="4336" max="4336" width="0.81640625" customWidth="1"/>
    <col min="4337" max="4337" width="10.7265625" customWidth="1"/>
    <col min="4340" max="4340" width="25.1796875" bestFit="1" customWidth="1"/>
    <col min="4587" max="4587" width="38.453125" customWidth="1"/>
    <col min="4589" max="4589" width="0.81640625" customWidth="1"/>
    <col min="4591" max="4591" width="14.453125" customWidth="1"/>
    <col min="4592" max="4592" width="0.81640625" customWidth="1"/>
    <col min="4593" max="4593" width="10.7265625" customWidth="1"/>
    <col min="4596" max="4596" width="25.1796875" bestFit="1" customWidth="1"/>
    <col min="4843" max="4843" width="38.453125" customWidth="1"/>
    <col min="4845" max="4845" width="0.81640625" customWidth="1"/>
    <col min="4847" max="4847" width="14.453125" customWidth="1"/>
    <col min="4848" max="4848" width="0.81640625" customWidth="1"/>
    <col min="4849" max="4849" width="10.7265625" customWidth="1"/>
    <col min="4852" max="4852" width="25.1796875" bestFit="1" customWidth="1"/>
    <col min="5099" max="5099" width="38.453125" customWidth="1"/>
    <col min="5101" max="5101" width="0.81640625" customWidth="1"/>
    <col min="5103" max="5103" width="14.453125" customWidth="1"/>
    <col min="5104" max="5104" width="0.81640625" customWidth="1"/>
    <col min="5105" max="5105" width="10.7265625" customWidth="1"/>
    <col min="5108" max="5108" width="25.1796875" bestFit="1" customWidth="1"/>
    <col min="5355" max="5355" width="38.453125" customWidth="1"/>
    <col min="5357" max="5357" width="0.81640625" customWidth="1"/>
    <col min="5359" max="5359" width="14.453125" customWidth="1"/>
    <col min="5360" max="5360" width="0.81640625" customWidth="1"/>
    <col min="5361" max="5361" width="10.7265625" customWidth="1"/>
    <col min="5364" max="5364" width="25.1796875" bestFit="1" customWidth="1"/>
    <col min="5611" max="5611" width="38.453125" customWidth="1"/>
    <col min="5613" max="5613" width="0.81640625" customWidth="1"/>
    <col min="5615" max="5615" width="14.453125" customWidth="1"/>
    <col min="5616" max="5616" width="0.81640625" customWidth="1"/>
    <col min="5617" max="5617" width="10.7265625" customWidth="1"/>
    <col min="5620" max="5620" width="25.1796875" bestFit="1" customWidth="1"/>
    <col min="5867" max="5867" width="38.453125" customWidth="1"/>
    <col min="5869" max="5869" width="0.81640625" customWidth="1"/>
    <col min="5871" max="5871" width="14.453125" customWidth="1"/>
    <col min="5872" max="5872" width="0.81640625" customWidth="1"/>
    <col min="5873" max="5873" width="10.7265625" customWidth="1"/>
    <col min="5876" max="5876" width="25.1796875" bestFit="1" customWidth="1"/>
    <col min="6123" max="6123" width="38.453125" customWidth="1"/>
    <col min="6125" max="6125" width="0.81640625" customWidth="1"/>
    <col min="6127" max="6127" width="14.453125" customWidth="1"/>
    <col min="6128" max="6128" width="0.81640625" customWidth="1"/>
    <col min="6129" max="6129" width="10.7265625" customWidth="1"/>
    <col min="6132" max="6132" width="25.1796875" bestFit="1" customWidth="1"/>
    <col min="6379" max="6379" width="38.453125" customWidth="1"/>
    <col min="6381" max="6381" width="0.81640625" customWidth="1"/>
    <col min="6383" max="6383" width="14.453125" customWidth="1"/>
    <col min="6384" max="6384" width="0.81640625" customWidth="1"/>
    <col min="6385" max="6385" width="10.7265625" customWidth="1"/>
    <col min="6388" max="6388" width="25.1796875" bestFit="1" customWidth="1"/>
    <col min="6635" max="6635" width="38.453125" customWidth="1"/>
    <col min="6637" max="6637" width="0.81640625" customWidth="1"/>
    <col min="6639" max="6639" width="14.453125" customWidth="1"/>
    <col min="6640" max="6640" width="0.81640625" customWidth="1"/>
    <col min="6641" max="6641" width="10.7265625" customWidth="1"/>
    <col min="6644" max="6644" width="25.1796875" bestFit="1" customWidth="1"/>
    <col min="6891" max="6891" width="38.453125" customWidth="1"/>
    <col min="6893" max="6893" width="0.81640625" customWidth="1"/>
    <col min="6895" max="6895" width="14.453125" customWidth="1"/>
    <col min="6896" max="6896" width="0.81640625" customWidth="1"/>
    <col min="6897" max="6897" width="10.7265625" customWidth="1"/>
    <col min="6900" max="6900" width="25.1796875" bestFit="1" customWidth="1"/>
    <col min="7147" max="7147" width="38.453125" customWidth="1"/>
    <col min="7149" max="7149" width="0.81640625" customWidth="1"/>
    <col min="7151" max="7151" width="14.453125" customWidth="1"/>
    <col min="7152" max="7152" width="0.81640625" customWidth="1"/>
    <col min="7153" max="7153" width="10.7265625" customWidth="1"/>
    <col min="7156" max="7156" width="25.1796875" bestFit="1" customWidth="1"/>
    <col min="7403" max="7403" width="38.453125" customWidth="1"/>
    <col min="7405" max="7405" width="0.81640625" customWidth="1"/>
    <col min="7407" max="7407" width="14.453125" customWidth="1"/>
    <col min="7408" max="7408" width="0.81640625" customWidth="1"/>
    <col min="7409" max="7409" width="10.7265625" customWidth="1"/>
    <col min="7412" max="7412" width="25.1796875" bestFit="1" customWidth="1"/>
    <col min="7659" max="7659" width="38.453125" customWidth="1"/>
    <col min="7661" max="7661" width="0.81640625" customWidth="1"/>
    <col min="7663" max="7663" width="14.453125" customWidth="1"/>
    <col min="7664" max="7664" width="0.81640625" customWidth="1"/>
    <col min="7665" max="7665" width="10.7265625" customWidth="1"/>
    <col min="7668" max="7668" width="25.1796875" bestFit="1" customWidth="1"/>
    <col min="7915" max="7915" width="38.453125" customWidth="1"/>
    <col min="7917" max="7917" width="0.81640625" customWidth="1"/>
    <col min="7919" max="7919" width="14.453125" customWidth="1"/>
    <col min="7920" max="7920" width="0.81640625" customWidth="1"/>
    <col min="7921" max="7921" width="10.7265625" customWidth="1"/>
    <col min="7924" max="7924" width="25.1796875" bestFit="1" customWidth="1"/>
    <col min="8171" max="8171" width="38.453125" customWidth="1"/>
    <col min="8173" max="8173" width="0.81640625" customWidth="1"/>
    <col min="8175" max="8175" width="14.453125" customWidth="1"/>
    <col min="8176" max="8176" width="0.81640625" customWidth="1"/>
    <col min="8177" max="8177" width="10.7265625" customWidth="1"/>
    <col min="8180" max="8180" width="25.1796875" bestFit="1" customWidth="1"/>
    <col min="8427" max="8427" width="38.453125" customWidth="1"/>
    <col min="8429" max="8429" width="0.81640625" customWidth="1"/>
    <col min="8431" max="8431" width="14.453125" customWidth="1"/>
    <col min="8432" max="8432" width="0.81640625" customWidth="1"/>
    <col min="8433" max="8433" width="10.7265625" customWidth="1"/>
    <col min="8436" max="8436" width="25.1796875" bestFit="1" customWidth="1"/>
    <col min="8683" max="8683" width="38.453125" customWidth="1"/>
    <col min="8685" max="8685" width="0.81640625" customWidth="1"/>
    <col min="8687" max="8687" width="14.453125" customWidth="1"/>
    <col min="8688" max="8688" width="0.81640625" customWidth="1"/>
    <col min="8689" max="8689" width="10.7265625" customWidth="1"/>
    <col min="8692" max="8692" width="25.1796875" bestFit="1" customWidth="1"/>
    <col min="8939" max="8939" width="38.453125" customWidth="1"/>
    <col min="8941" max="8941" width="0.81640625" customWidth="1"/>
    <col min="8943" max="8943" width="14.453125" customWidth="1"/>
    <col min="8944" max="8944" width="0.81640625" customWidth="1"/>
    <col min="8945" max="8945" width="10.7265625" customWidth="1"/>
    <col min="8948" max="8948" width="25.1796875" bestFit="1" customWidth="1"/>
    <col min="9195" max="9195" width="38.453125" customWidth="1"/>
    <col min="9197" max="9197" width="0.81640625" customWidth="1"/>
    <col min="9199" max="9199" width="14.453125" customWidth="1"/>
    <col min="9200" max="9200" width="0.81640625" customWidth="1"/>
    <col min="9201" max="9201" width="10.7265625" customWidth="1"/>
    <col min="9204" max="9204" width="25.1796875" bestFit="1" customWidth="1"/>
    <col min="9451" max="9451" width="38.453125" customWidth="1"/>
    <col min="9453" max="9453" width="0.81640625" customWidth="1"/>
    <col min="9455" max="9455" width="14.453125" customWidth="1"/>
    <col min="9456" max="9456" width="0.81640625" customWidth="1"/>
    <col min="9457" max="9457" width="10.7265625" customWidth="1"/>
    <col min="9460" max="9460" width="25.1796875" bestFit="1" customWidth="1"/>
    <col min="9707" max="9707" width="38.453125" customWidth="1"/>
    <col min="9709" max="9709" width="0.81640625" customWidth="1"/>
    <col min="9711" max="9711" width="14.453125" customWidth="1"/>
    <col min="9712" max="9712" width="0.81640625" customWidth="1"/>
    <col min="9713" max="9713" width="10.7265625" customWidth="1"/>
    <col min="9716" max="9716" width="25.1796875" bestFit="1" customWidth="1"/>
    <col min="9963" max="9963" width="38.453125" customWidth="1"/>
    <col min="9965" max="9965" width="0.81640625" customWidth="1"/>
    <col min="9967" max="9967" width="14.453125" customWidth="1"/>
    <col min="9968" max="9968" width="0.81640625" customWidth="1"/>
    <col min="9969" max="9969" width="10.7265625" customWidth="1"/>
    <col min="9972" max="9972" width="25.1796875" bestFit="1" customWidth="1"/>
    <col min="10219" max="10219" width="38.453125" customWidth="1"/>
    <col min="10221" max="10221" width="0.81640625" customWidth="1"/>
    <col min="10223" max="10223" width="14.453125" customWidth="1"/>
    <col min="10224" max="10224" width="0.81640625" customWidth="1"/>
    <col min="10225" max="10225" width="10.7265625" customWidth="1"/>
    <col min="10228" max="10228" width="25.1796875" bestFit="1" customWidth="1"/>
    <col min="10475" max="10475" width="38.453125" customWidth="1"/>
    <col min="10477" max="10477" width="0.81640625" customWidth="1"/>
    <col min="10479" max="10479" width="14.453125" customWidth="1"/>
    <col min="10480" max="10480" width="0.81640625" customWidth="1"/>
    <col min="10481" max="10481" width="10.7265625" customWidth="1"/>
    <col min="10484" max="10484" width="25.1796875" bestFit="1" customWidth="1"/>
    <col min="10731" max="10731" width="38.453125" customWidth="1"/>
    <col min="10733" max="10733" width="0.81640625" customWidth="1"/>
    <col min="10735" max="10735" width="14.453125" customWidth="1"/>
    <col min="10736" max="10736" width="0.81640625" customWidth="1"/>
    <col min="10737" max="10737" width="10.7265625" customWidth="1"/>
    <col min="10740" max="10740" width="25.1796875" bestFit="1" customWidth="1"/>
    <col min="10987" max="10987" width="38.453125" customWidth="1"/>
    <col min="10989" max="10989" width="0.81640625" customWidth="1"/>
    <col min="10991" max="10991" width="14.453125" customWidth="1"/>
    <col min="10992" max="10992" width="0.81640625" customWidth="1"/>
    <col min="10993" max="10993" width="10.7265625" customWidth="1"/>
    <col min="10996" max="10996" width="25.1796875" bestFit="1" customWidth="1"/>
    <col min="11243" max="11243" width="38.453125" customWidth="1"/>
    <col min="11245" max="11245" width="0.81640625" customWidth="1"/>
    <col min="11247" max="11247" width="14.453125" customWidth="1"/>
    <col min="11248" max="11248" width="0.81640625" customWidth="1"/>
    <col min="11249" max="11249" width="10.7265625" customWidth="1"/>
    <col min="11252" max="11252" width="25.1796875" bestFit="1" customWidth="1"/>
    <col min="11499" max="11499" width="38.453125" customWidth="1"/>
    <col min="11501" max="11501" width="0.81640625" customWidth="1"/>
    <col min="11503" max="11503" width="14.453125" customWidth="1"/>
    <col min="11504" max="11504" width="0.81640625" customWidth="1"/>
    <col min="11505" max="11505" width="10.7265625" customWidth="1"/>
    <col min="11508" max="11508" width="25.1796875" bestFit="1" customWidth="1"/>
    <col min="11755" max="11755" width="38.453125" customWidth="1"/>
    <col min="11757" max="11757" width="0.81640625" customWidth="1"/>
    <col min="11759" max="11759" width="14.453125" customWidth="1"/>
    <col min="11760" max="11760" width="0.81640625" customWidth="1"/>
    <col min="11761" max="11761" width="10.7265625" customWidth="1"/>
    <col min="11764" max="11764" width="25.1796875" bestFit="1" customWidth="1"/>
    <col min="12011" max="12011" width="38.453125" customWidth="1"/>
    <col min="12013" max="12013" width="0.81640625" customWidth="1"/>
    <col min="12015" max="12015" width="14.453125" customWidth="1"/>
    <col min="12016" max="12016" width="0.81640625" customWidth="1"/>
    <col min="12017" max="12017" width="10.7265625" customWidth="1"/>
    <col min="12020" max="12020" width="25.1796875" bestFit="1" customWidth="1"/>
    <col min="12267" max="12267" width="38.453125" customWidth="1"/>
    <col min="12269" max="12269" width="0.81640625" customWidth="1"/>
    <col min="12271" max="12271" width="14.453125" customWidth="1"/>
    <col min="12272" max="12272" width="0.81640625" customWidth="1"/>
    <col min="12273" max="12273" width="10.7265625" customWidth="1"/>
    <col min="12276" max="12276" width="25.1796875" bestFit="1" customWidth="1"/>
    <col min="12523" max="12523" width="38.453125" customWidth="1"/>
    <col min="12525" max="12525" width="0.81640625" customWidth="1"/>
    <col min="12527" max="12527" width="14.453125" customWidth="1"/>
    <col min="12528" max="12528" width="0.81640625" customWidth="1"/>
    <col min="12529" max="12529" width="10.7265625" customWidth="1"/>
    <col min="12532" max="12532" width="25.1796875" bestFit="1" customWidth="1"/>
    <col min="12779" max="12779" width="38.453125" customWidth="1"/>
    <col min="12781" max="12781" width="0.81640625" customWidth="1"/>
    <col min="12783" max="12783" width="14.453125" customWidth="1"/>
    <col min="12784" max="12784" width="0.81640625" customWidth="1"/>
    <col min="12785" max="12785" width="10.7265625" customWidth="1"/>
    <col min="12788" max="12788" width="25.1796875" bestFit="1" customWidth="1"/>
    <col min="13035" max="13035" width="38.453125" customWidth="1"/>
    <col min="13037" max="13037" width="0.81640625" customWidth="1"/>
    <col min="13039" max="13039" width="14.453125" customWidth="1"/>
    <col min="13040" max="13040" width="0.81640625" customWidth="1"/>
    <col min="13041" max="13041" width="10.7265625" customWidth="1"/>
    <col min="13044" max="13044" width="25.1796875" bestFit="1" customWidth="1"/>
    <col min="13291" max="13291" width="38.453125" customWidth="1"/>
    <col min="13293" max="13293" width="0.81640625" customWidth="1"/>
    <col min="13295" max="13295" width="14.453125" customWidth="1"/>
    <col min="13296" max="13296" width="0.81640625" customWidth="1"/>
    <col min="13297" max="13297" width="10.7265625" customWidth="1"/>
    <col min="13300" max="13300" width="25.1796875" bestFit="1" customWidth="1"/>
    <col min="13547" max="13547" width="38.453125" customWidth="1"/>
    <col min="13549" max="13549" width="0.81640625" customWidth="1"/>
    <col min="13551" max="13551" width="14.453125" customWidth="1"/>
    <col min="13552" max="13552" width="0.81640625" customWidth="1"/>
    <col min="13553" max="13553" width="10.7265625" customWidth="1"/>
    <col min="13556" max="13556" width="25.1796875" bestFit="1" customWidth="1"/>
    <col min="13803" max="13803" width="38.453125" customWidth="1"/>
    <col min="13805" max="13805" width="0.81640625" customWidth="1"/>
    <col min="13807" max="13807" width="14.453125" customWidth="1"/>
    <col min="13808" max="13808" width="0.81640625" customWidth="1"/>
    <col min="13809" max="13809" width="10.7265625" customWidth="1"/>
    <col min="13812" max="13812" width="25.1796875" bestFit="1" customWidth="1"/>
    <col min="14059" max="14059" width="38.453125" customWidth="1"/>
    <col min="14061" max="14061" width="0.81640625" customWidth="1"/>
    <col min="14063" max="14063" width="14.453125" customWidth="1"/>
    <col min="14064" max="14064" width="0.81640625" customWidth="1"/>
    <col min="14065" max="14065" width="10.7265625" customWidth="1"/>
    <col min="14068" max="14068" width="25.1796875" bestFit="1" customWidth="1"/>
    <col min="14315" max="14315" width="38.453125" customWidth="1"/>
    <col min="14317" max="14317" width="0.81640625" customWidth="1"/>
    <col min="14319" max="14319" width="14.453125" customWidth="1"/>
    <col min="14320" max="14320" width="0.81640625" customWidth="1"/>
    <col min="14321" max="14321" width="10.7265625" customWidth="1"/>
    <col min="14324" max="14324" width="25.1796875" bestFit="1" customWidth="1"/>
    <col min="14571" max="14571" width="38.453125" customWidth="1"/>
    <col min="14573" max="14573" width="0.81640625" customWidth="1"/>
    <col min="14575" max="14575" width="14.453125" customWidth="1"/>
    <col min="14576" max="14576" width="0.81640625" customWidth="1"/>
    <col min="14577" max="14577" width="10.7265625" customWidth="1"/>
    <col min="14580" max="14580" width="25.1796875" bestFit="1" customWidth="1"/>
    <col min="14827" max="14827" width="38.453125" customWidth="1"/>
    <col min="14829" max="14829" width="0.81640625" customWidth="1"/>
    <col min="14831" max="14831" width="14.453125" customWidth="1"/>
    <col min="14832" max="14832" width="0.81640625" customWidth="1"/>
    <col min="14833" max="14833" width="10.7265625" customWidth="1"/>
    <col min="14836" max="14836" width="25.1796875" bestFit="1" customWidth="1"/>
    <col min="15083" max="15083" width="38.453125" customWidth="1"/>
    <col min="15085" max="15085" width="0.81640625" customWidth="1"/>
    <col min="15087" max="15087" width="14.453125" customWidth="1"/>
    <col min="15088" max="15088" width="0.81640625" customWidth="1"/>
    <col min="15089" max="15089" width="10.7265625" customWidth="1"/>
    <col min="15092" max="15092" width="25.1796875" bestFit="1" customWidth="1"/>
    <col min="15339" max="15339" width="38.453125" customWidth="1"/>
    <col min="15341" max="15341" width="0.81640625" customWidth="1"/>
    <col min="15343" max="15343" width="14.453125" customWidth="1"/>
    <col min="15344" max="15344" width="0.81640625" customWidth="1"/>
    <col min="15345" max="15345" width="10.7265625" customWidth="1"/>
    <col min="15348" max="15348" width="25.1796875" bestFit="1" customWidth="1"/>
    <col min="15595" max="15595" width="38.453125" customWidth="1"/>
    <col min="15597" max="15597" width="0.81640625" customWidth="1"/>
    <col min="15599" max="15599" width="14.453125" customWidth="1"/>
    <col min="15600" max="15600" width="0.81640625" customWidth="1"/>
    <col min="15601" max="15601" width="10.7265625" customWidth="1"/>
    <col min="15604" max="15604" width="25.1796875" bestFit="1" customWidth="1"/>
    <col min="15851" max="15851" width="38.453125" customWidth="1"/>
    <col min="15853" max="15853" width="0.81640625" customWidth="1"/>
    <col min="15855" max="15855" width="14.453125" customWidth="1"/>
    <col min="15856" max="15856" width="0.81640625" customWidth="1"/>
    <col min="15857" max="15857" width="10.7265625" customWidth="1"/>
    <col min="15860" max="15860" width="25.1796875" bestFit="1" customWidth="1"/>
    <col min="16107" max="16107" width="38.453125" customWidth="1"/>
    <col min="16109" max="16109" width="0.81640625" customWidth="1"/>
    <col min="16111" max="16111" width="14.453125" customWidth="1"/>
    <col min="16112" max="16112" width="0.81640625" customWidth="1"/>
    <col min="16113" max="16113" width="10.7265625" customWidth="1"/>
    <col min="16116" max="16116" width="25.1796875" bestFit="1" customWidth="1"/>
  </cols>
  <sheetData>
    <row r="1" spans="1:8" ht="12.75" customHeight="1"/>
    <row r="2" spans="1:8" ht="12.75" customHeight="1"/>
    <row r="3" spans="1:8" ht="12.75" customHeight="1"/>
    <row r="4" spans="1:8" s="356" customFormat="1" ht="12" customHeight="1">
      <c r="A4" s="355" t="s">
        <v>189</v>
      </c>
    </row>
    <row r="5" spans="1:8" s="356" customFormat="1" ht="12" customHeight="1">
      <c r="A5" s="766" t="s">
        <v>473</v>
      </c>
      <c r="B5" s="766"/>
      <c r="C5" s="766"/>
      <c r="D5" s="766"/>
      <c r="E5" s="766"/>
      <c r="F5" s="766"/>
      <c r="G5" s="766"/>
      <c r="H5" s="766"/>
    </row>
    <row r="6" spans="1:8" s="356" customFormat="1" ht="12" customHeight="1">
      <c r="A6" s="540" t="s">
        <v>431</v>
      </c>
    </row>
    <row r="7" spans="1:8" s="359" customFormat="1" ht="6" customHeight="1">
      <c r="A7" s="357"/>
      <c r="B7" s="358"/>
      <c r="C7" s="358"/>
      <c r="D7" s="358"/>
      <c r="E7" s="358"/>
      <c r="F7" s="358"/>
      <c r="G7" s="358"/>
      <c r="H7" s="358"/>
    </row>
    <row r="8" spans="1:8" s="360" customFormat="1" ht="12" customHeight="1">
      <c r="A8" s="767" t="s">
        <v>365</v>
      </c>
      <c r="B8" s="769" t="s">
        <v>366</v>
      </c>
      <c r="C8" s="770"/>
      <c r="D8" s="770"/>
      <c r="E8" s="770"/>
      <c r="F8" s="770"/>
      <c r="G8" s="541"/>
      <c r="H8" s="771" t="s">
        <v>367</v>
      </c>
    </row>
    <row r="9" spans="1:8" s="362" customFormat="1" ht="20.149999999999999" customHeight="1">
      <c r="A9" s="768"/>
      <c r="B9" s="361" t="s">
        <v>290</v>
      </c>
      <c r="C9" s="361"/>
      <c r="D9" s="361" t="s">
        <v>291</v>
      </c>
      <c r="E9" s="361"/>
      <c r="F9" s="420" t="s">
        <v>292</v>
      </c>
      <c r="G9" s="420"/>
      <c r="H9" s="772"/>
    </row>
    <row r="10" spans="1:8" s="364" customFormat="1" ht="3" customHeight="1">
      <c r="A10" s="773"/>
      <c r="B10" s="773"/>
      <c r="C10" s="773"/>
      <c r="D10" s="773"/>
      <c r="E10" s="773"/>
      <c r="F10" s="774"/>
      <c r="G10" s="363"/>
      <c r="H10" s="363"/>
    </row>
    <row r="11" spans="1:8" s="364" customFormat="1" ht="10" customHeight="1">
      <c r="A11" s="365"/>
      <c r="B11" s="763" t="s">
        <v>368</v>
      </c>
      <c r="C11" s="763"/>
      <c r="D11" s="763"/>
      <c r="E11" s="763"/>
      <c r="F11" s="763"/>
      <c r="G11" s="763"/>
      <c r="H11" s="763"/>
    </row>
    <row r="12" spans="1:8" s="364" customFormat="1" ht="3" customHeight="1">
      <c r="A12" s="365"/>
      <c r="B12" s="419"/>
      <c r="C12" s="419"/>
      <c r="D12" s="419"/>
      <c r="E12" s="419"/>
      <c r="F12" s="419"/>
      <c r="G12" s="419"/>
      <c r="H12" s="419"/>
    </row>
    <row r="13" spans="1:8" s="364" customFormat="1" ht="10" customHeight="1">
      <c r="A13" s="365"/>
      <c r="B13" s="763" t="s">
        <v>369</v>
      </c>
      <c r="C13" s="763"/>
      <c r="D13" s="763"/>
      <c r="E13" s="763"/>
      <c r="F13" s="763"/>
      <c r="G13" s="763"/>
      <c r="H13" s="763"/>
    </row>
    <row r="14" spans="1:8" s="364" customFormat="1" ht="3" customHeight="1">
      <c r="A14" s="365"/>
      <c r="B14" s="419"/>
      <c r="C14" s="419"/>
      <c r="D14" s="419"/>
      <c r="E14" s="419"/>
      <c r="F14" s="419"/>
      <c r="G14" s="419"/>
      <c r="H14" s="419"/>
    </row>
    <row r="15" spans="1:8" s="364" customFormat="1" ht="10" customHeight="1">
      <c r="A15" s="366" t="s">
        <v>474</v>
      </c>
      <c r="B15" s="367">
        <v>1091297</v>
      </c>
      <c r="C15" s="368"/>
      <c r="D15" s="367">
        <v>1049890</v>
      </c>
      <c r="E15" s="367"/>
      <c r="F15" s="367">
        <v>875044</v>
      </c>
      <c r="G15" s="369"/>
      <c r="H15" s="543">
        <v>18.49743685297884</v>
      </c>
    </row>
    <row r="16" spans="1:8" s="364" customFormat="1" ht="10" customHeight="1">
      <c r="A16" s="366" t="s">
        <v>370</v>
      </c>
      <c r="B16" s="367">
        <v>706203</v>
      </c>
      <c r="C16" s="368"/>
      <c r="D16" s="367">
        <v>721918</v>
      </c>
      <c r="E16" s="367"/>
      <c r="F16" s="367">
        <v>343899</v>
      </c>
      <c r="G16" s="369"/>
      <c r="H16" s="543">
        <v>11.970110243026614</v>
      </c>
    </row>
    <row r="17" spans="1:8" s="364" customFormat="1" ht="10" customHeight="1">
      <c r="A17" s="366" t="s">
        <v>371</v>
      </c>
      <c r="B17" s="367">
        <v>278350</v>
      </c>
      <c r="C17" s="369"/>
      <c r="D17" s="367">
        <v>371653</v>
      </c>
      <c r="E17" s="367"/>
      <c r="F17" s="367">
        <v>492175</v>
      </c>
      <c r="G17" s="369"/>
      <c r="H17" s="543">
        <v>4.7180204362576452</v>
      </c>
    </row>
    <row r="18" spans="1:8" s="364" customFormat="1" ht="10" customHeight="1">
      <c r="A18" s="366" t="s">
        <v>372</v>
      </c>
      <c r="B18" s="367">
        <v>41676</v>
      </c>
      <c r="C18" s="369"/>
      <c r="D18" s="367">
        <v>51528</v>
      </c>
      <c r="E18" s="367"/>
      <c r="F18" s="367">
        <v>62567</v>
      </c>
      <c r="G18" s="369"/>
      <c r="H18" s="543">
        <v>0.70640639375417147</v>
      </c>
    </row>
    <row r="19" spans="1:8" s="364" customFormat="1" ht="10" customHeight="1">
      <c r="A19" s="366" t="s">
        <v>373</v>
      </c>
      <c r="B19" s="367">
        <v>64497</v>
      </c>
      <c r="C19" s="369"/>
      <c r="D19" s="367">
        <v>61909</v>
      </c>
      <c r="E19" s="367"/>
      <c r="F19" s="367">
        <v>11506</v>
      </c>
      <c r="G19" s="369"/>
      <c r="H19" s="543">
        <v>1.0932213546876572</v>
      </c>
    </row>
    <row r="20" spans="1:8" s="364" customFormat="1" ht="10" customHeight="1">
      <c r="A20" s="366" t="s">
        <v>374</v>
      </c>
      <c r="B20" s="367">
        <v>15553</v>
      </c>
      <c r="C20" s="368"/>
      <c r="D20" s="367">
        <v>17126</v>
      </c>
      <c r="E20" s="367"/>
      <c r="F20" s="367">
        <v>33432</v>
      </c>
      <c r="G20" s="369"/>
      <c r="H20" s="543">
        <v>0.26362267592999877</v>
      </c>
    </row>
    <row r="21" spans="1:8" s="364" customFormat="1" ht="10" customHeight="1">
      <c r="A21" s="366" t="s">
        <v>375</v>
      </c>
      <c r="B21" s="367">
        <v>314</v>
      </c>
      <c r="C21" s="368"/>
      <c r="D21" s="367">
        <v>342</v>
      </c>
      <c r="E21" s="367"/>
      <c r="F21" s="367">
        <v>407</v>
      </c>
      <c r="G21" s="369"/>
      <c r="H21" s="543">
        <v>5.3222863911798115E-3</v>
      </c>
    </row>
    <row r="22" spans="1:8" s="364" customFormat="1" ht="3" customHeight="1">
      <c r="A22" s="366"/>
      <c r="B22" s="371"/>
      <c r="C22" s="371"/>
      <c r="D22" s="371"/>
      <c r="E22" s="371"/>
      <c r="F22" s="371"/>
      <c r="G22" s="371"/>
      <c r="H22" s="371"/>
    </row>
    <row r="23" spans="1:8" s="364" customFormat="1" ht="10" customHeight="1">
      <c r="A23" s="366"/>
      <c r="B23" s="763" t="s">
        <v>376</v>
      </c>
      <c r="C23" s="763"/>
      <c r="D23" s="763"/>
      <c r="E23" s="763"/>
      <c r="F23" s="763"/>
      <c r="G23" s="763"/>
      <c r="H23" s="763"/>
    </row>
    <row r="24" spans="1:8" s="364" customFormat="1" ht="3" customHeight="1">
      <c r="A24" s="366"/>
      <c r="B24" s="371"/>
      <c r="C24" s="371"/>
      <c r="D24" s="371"/>
      <c r="E24" s="371"/>
      <c r="F24" s="371"/>
      <c r="G24" s="371"/>
      <c r="H24" s="371"/>
    </row>
    <row r="25" spans="1:8" s="364" customFormat="1" ht="10" customHeight="1">
      <c r="A25" s="366" t="s">
        <v>377</v>
      </c>
      <c r="B25" s="367">
        <v>95429</v>
      </c>
      <c r="C25" s="368"/>
      <c r="D25" s="367">
        <v>122335</v>
      </c>
      <c r="E25" s="367"/>
      <c r="F25" s="367">
        <v>219721</v>
      </c>
      <c r="G25" s="369"/>
      <c r="H25" s="543">
        <v>1.617517414088848</v>
      </c>
    </row>
    <row r="26" spans="1:8" s="364" customFormat="1" ht="10" customHeight="1">
      <c r="A26" s="366" t="s">
        <v>378</v>
      </c>
      <c r="B26" s="367">
        <v>472</v>
      </c>
      <c r="C26" s="368"/>
      <c r="D26" s="367">
        <v>501</v>
      </c>
      <c r="E26" s="367"/>
      <c r="F26" s="367">
        <v>463</v>
      </c>
      <c r="G26" s="369"/>
      <c r="H26" s="543">
        <v>8.0003795434295272E-3</v>
      </c>
    </row>
    <row r="27" spans="1:8" s="364" customFormat="1" ht="10" customHeight="1">
      <c r="A27" s="366" t="s">
        <v>371</v>
      </c>
      <c r="B27" s="367">
        <v>2973</v>
      </c>
      <c r="C27" s="368"/>
      <c r="D27" s="367">
        <v>3402</v>
      </c>
      <c r="E27" s="367"/>
      <c r="F27" s="367">
        <v>2821</v>
      </c>
      <c r="G27" s="369"/>
      <c r="H27" s="543">
        <v>5.0392221149610138E-2</v>
      </c>
    </row>
    <row r="28" spans="1:8" s="364" customFormat="1" ht="10" customHeight="1">
      <c r="A28" s="366"/>
      <c r="B28" s="367"/>
      <c r="C28" s="368"/>
      <c r="D28" s="367"/>
      <c r="E28" s="367"/>
      <c r="F28" s="367"/>
      <c r="G28" s="369"/>
      <c r="H28" s="543"/>
    </row>
    <row r="29" spans="1:8" s="364" customFormat="1" ht="10" customHeight="1">
      <c r="A29" s="366" t="s">
        <v>256</v>
      </c>
      <c r="B29" s="367">
        <v>47157</v>
      </c>
      <c r="C29" s="368"/>
      <c r="D29" s="367">
        <v>50350</v>
      </c>
      <c r="E29" s="367"/>
      <c r="F29" s="367">
        <v>15125</v>
      </c>
      <c r="G29" s="372"/>
      <c r="H29" s="543">
        <v>0.79930910620658091</v>
      </c>
    </row>
    <row r="30" spans="1:8" s="364" customFormat="1" ht="3" customHeight="1">
      <c r="A30" s="366"/>
      <c r="B30" s="371"/>
      <c r="C30" s="371"/>
      <c r="D30" s="371"/>
      <c r="E30" s="371"/>
      <c r="F30" s="371"/>
      <c r="G30" s="371"/>
      <c r="H30" s="370"/>
    </row>
    <row r="31" spans="1:8" s="364" customFormat="1" ht="10" customHeight="1">
      <c r="A31" s="373"/>
      <c r="B31" s="765" t="s">
        <v>379</v>
      </c>
      <c r="C31" s="765"/>
      <c r="D31" s="765"/>
      <c r="E31" s="765"/>
      <c r="F31" s="765"/>
      <c r="G31" s="765"/>
      <c r="H31" s="765"/>
    </row>
    <row r="32" spans="1:8" s="364" customFormat="1" ht="3" customHeight="1">
      <c r="A32" s="366" t="s">
        <v>32</v>
      </c>
      <c r="B32" s="371"/>
      <c r="C32" s="371"/>
      <c r="D32" s="371"/>
      <c r="E32" s="371"/>
      <c r="F32" s="371"/>
      <c r="G32" s="371"/>
      <c r="H32" s="371"/>
    </row>
    <row r="33" spans="1:9" s="364" customFormat="1" ht="10" customHeight="1">
      <c r="A33" s="366" t="s">
        <v>380</v>
      </c>
      <c r="B33" s="367">
        <v>38224</v>
      </c>
      <c r="C33" s="368"/>
      <c r="D33" s="367">
        <v>38175</v>
      </c>
      <c r="E33" s="367"/>
      <c r="F33" s="367">
        <v>18274</v>
      </c>
      <c r="G33" s="369"/>
      <c r="H33" s="543">
        <v>0.64789514336451315</v>
      </c>
    </row>
    <row r="34" spans="1:9" s="364" customFormat="1" ht="10" customHeight="1">
      <c r="A34" s="366" t="s">
        <v>381</v>
      </c>
      <c r="B34" s="367">
        <v>37161</v>
      </c>
      <c r="C34" s="368"/>
      <c r="D34" s="367">
        <v>35105</v>
      </c>
      <c r="E34" s="367"/>
      <c r="F34" s="367">
        <v>41144</v>
      </c>
      <c r="G34" s="369"/>
      <c r="H34" s="543">
        <v>0.62987733943513691</v>
      </c>
    </row>
    <row r="35" spans="1:9" s="364" customFormat="1" ht="10" customHeight="1">
      <c r="A35" s="366" t="s">
        <v>382</v>
      </c>
      <c r="B35" s="367">
        <v>2818</v>
      </c>
      <c r="C35" s="368"/>
      <c r="D35" s="367">
        <v>3590</v>
      </c>
      <c r="E35" s="367"/>
      <c r="F35" s="367">
        <v>3932</v>
      </c>
      <c r="G35" s="369"/>
      <c r="H35" s="543">
        <v>4.7764977867339839E-2</v>
      </c>
    </row>
    <row r="36" spans="1:9" s="360" customFormat="1" ht="10" customHeight="1">
      <c r="A36" s="366" t="s">
        <v>383</v>
      </c>
      <c r="B36" s="367">
        <v>1285</v>
      </c>
      <c r="C36" s="374"/>
      <c r="D36" s="367">
        <v>1600</v>
      </c>
      <c r="E36" s="367"/>
      <c r="F36" s="367">
        <v>1119</v>
      </c>
      <c r="G36" s="363"/>
      <c r="H36" s="543">
        <v>2.178069430785369E-2</v>
      </c>
    </row>
    <row r="37" spans="1:9" s="360" customFormat="1" ht="3" customHeight="1">
      <c r="A37" s="375"/>
      <c r="B37" s="375"/>
      <c r="C37" s="375"/>
      <c r="D37" s="375"/>
      <c r="E37" s="375"/>
      <c r="F37" s="375"/>
      <c r="G37" s="375"/>
      <c r="H37" s="375"/>
    </row>
    <row r="38" spans="1:9" s="360" customFormat="1" ht="3" customHeight="1">
      <c r="A38" s="376"/>
      <c r="B38" s="376"/>
      <c r="C38" s="376"/>
      <c r="D38" s="376"/>
      <c r="E38" s="376"/>
      <c r="F38" s="376"/>
      <c r="G38" s="376"/>
      <c r="H38" s="376"/>
    </row>
    <row r="39" spans="1:9" s="360" customFormat="1" ht="19.5" customHeight="1">
      <c r="A39" s="764" t="s">
        <v>384</v>
      </c>
      <c r="B39" s="764"/>
      <c r="C39" s="764"/>
      <c r="D39" s="764"/>
      <c r="E39" s="764"/>
      <c r="F39" s="764"/>
      <c r="G39" s="764"/>
      <c r="H39" s="764"/>
    </row>
    <row r="40" spans="1:9" ht="19.5" customHeight="1">
      <c r="A40" s="760" t="s">
        <v>477</v>
      </c>
      <c r="B40" s="760"/>
      <c r="C40" s="760"/>
      <c r="D40" s="760"/>
      <c r="E40" s="760"/>
      <c r="F40" s="760"/>
      <c r="G40" s="760"/>
      <c r="H40" s="760"/>
    </row>
    <row r="41" spans="1:9" ht="9.75" customHeight="1">
      <c r="A41" s="760" t="s">
        <v>475</v>
      </c>
      <c r="B41" s="760"/>
      <c r="C41" s="760"/>
      <c r="D41" s="760"/>
      <c r="E41" s="760"/>
      <c r="F41" s="760"/>
      <c r="G41" s="760"/>
      <c r="H41" s="760"/>
      <c r="I41" s="319"/>
    </row>
    <row r="42" spans="1:9" ht="9.75" customHeight="1">
      <c r="A42" s="761" t="s">
        <v>476</v>
      </c>
      <c r="B42" s="762"/>
      <c r="C42" s="762"/>
      <c r="D42" s="762"/>
      <c r="E42" s="762"/>
      <c r="F42" s="762"/>
      <c r="G42" s="762"/>
      <c r="H42" s="762"/>
    </row>
    <row r="44" spans="1:9">
      <c r="A44" s="542"/>
    </row>
  </sheetData>
  <mergeCells count="13">
    <mergeCell ref="B11:H11"/>
    <mergeCell ref="A5:H5"/>
    <mergeCell ref="A8:A9"/>
    <mergeCell ref="B8:F8"/>
    <mergeCell ref="H8:H9"/>
    <mergeCell ref="A10:F10"/>
    <mergeCell ref="A41:H41"/>
    <mergeCell ref="A42:H42"/>
    <mergeCell ref="B13:H13"/>
    <mergeCell ref="A39:H39"/>
    <mergeCell ref="A40:H40"/>
    <mergeCell ref="B23:H23"/>
    <mergeCell ref="B31:H31"/>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8"/>
  <sheetViews>
    <sheetView zoomScaleNormal="100" workbookViewId="0">
      <selection activeCell="A4" sqref="A4:E4"/>
    </sheetView>
  </sheetViews>
  <sheetFormatPr defaultRowHeight="14.5"/>
  <cols>
    <col min="1" max="1" width="10.453125" customWidth="1"/>
    <col min="2" max="2" width="0.81640625" customWidth="1"/>
    <col min="3" max="5" width="21.7265625" customWidth="1"/>
  </cols>
  <sheetData>
    <row r="1" spans="1:5" ht="12.75" customHeight="1"/>
    <row r="2" spans="1:5" ht="12.75" customHeight="1"/>
    <row r="3" spans="1:5" ht="12.75" customHeight="1"/>
    <row r="4" spans="1:5" ht="12" customHeight="1">
      <c r="A4" s="778" t="s">
        <v>547</v>
      </c>
      <c r="B4" s="778"/>
      <c r="C4" s="779"/>
      <c r="D4" s="779"/>
      <c r="E4" s="779"/>
    </row>
    <row r="5" spans="1:5" ht="12" customHeight="1">
      <c r="A5" s="674" t="s">
        <v>387</v>
      </c>
      <c r="B5" s="678"/>
      <c r="C5" s="679"/>
      <c r="D5" s="679"/>
      <c r="E5" s="679"/>
    </row>
    <row r="6" spans="1:5" ht="6" customHeight="1">
      <c r="A6" s="553"/>
      <c r="B6" s="553"/>
      <c r="C6" s="554"/>
      <c r="D6" s="554"/>
      <c r="E6" s="554"/>
    </row>
    <row r="7" spans="1:5" ht="12" customHeight="1">
      <c r="A7" s="780" t="s">
        <v>478</v>
      </c>
      <c r="B7" s="683"/>
      <c r="C7" s="782" t="s">
        <v>479</v>
      </c>
      <c r="D7" s="782"/>
      <c r="E7" s="782"/>
    </row>
    <row r="8" spans="1:5" ht="12" customHeight="1">
      <c r="A8" s="781"/>
      <c r="B8" s="680"/>
      <c r="C8" s="676" t="s">
        <v>290</v>
      </c>
      <c r="D8" s="676" t="s">
        <v>291</v>
      </c>
      <c r="E8" s="677" t="s">
        <v>548</v>
      </c>
    </row>
    <row r="9" spans="1:5" ht="6" customHeight="1">
      <c r="A9" s="559"/>
      <c r="B9" s="559"/>
      <c r="C9" s="559"/>
      <c r="D9" s="559"/>
      <c r="E9" s="559"/>
    </row>
    <row r="10" spans="1:5" ht="12" customHeight="1">
      <c r="A10" s="783" t="s">
        <v>481</v>
      </c>
      <c r="B10" s="783"/>
      <c r="C10" s="783"/>
      <c r="D10" s="783"/>
      <c r="E10" s="783"/>
    </row>
    <row r="11" spans="1:5" ht="6" customHeight="1">
      <c r="A11" s="559"/>
      <c r="B11" s="559"/>
      <c r="C11" s="559"/>
      <c r="D11" s="559"/>
      <c r="E11" s="559"/>
    </row>
    <row r="12" spans="1:5" ht="9" customHeight="1">
      <c r="A12" s="560" t="s">
        <v>480</v>
      </c>
      <c r="B12" s="560"/>
      <c r="C12" s="681">
        <v>636</v>
      </c>
      <c r="D12" s="681">
        <v>617</v>
      </c>
      <c r="E12" s="561">
        <v>237</v>
      </c>
    </row>
    <row r="13" spans="1:5" ht="9" customHeight="1">
      <c r="A13" s="562" t="s">
        <v>273</v>
      </c>
      <c r="B13" s="562"/>
      <c r="C13" s="563">
        <v>485</v>
      </c>
      <c r="D13" s="563">
        <v>481</v>
      </c>
      <c r="E13" s="561">
        <v>428</v>
      </c>
    </row>
    <row r="14" spans="1:5" ht="9" customHeight="1">
      <c r="A14" s="564" t="s">
        <v>276</v>
      </c>
      <c r="B14" s="564"/>
      <c r="C14" s="682">
        <v>550</v>
      </c>
      <c r="D14" s="682">
        <v>498</v>
      </c>
      <c r="E14" s="565">
        <v>230</v>
      </c>
    </row>
    <row r="15" spans="1:5" ht="9" customHeight="1">
      <c r="A15" s="566" t="s">
        <v>0</v>
      </c>
      <c r="B15" s="566"/>
      <c r="C15" s="684">
        <f>SUM(C12:C14)</f>
        <v>1671</v>
      </c>
      <c r="D15" s="684">
        <f>SUM(D12:D14)</f>
        <v>1596</v>
      </c>
      <c r="E15" s="684">
        <f>SUM(E12:E14)</f>
        <v>895</v>
      </c>
    </row>
    <row r="16" spans="1:5" ht="6" customHeight="1"/>
    <row r="17" spans="1:6" ht="12" customHeight="1">
      <c r="A17" s="775" t="s">
        <v>482</v>
      </c>
      <c r="B17" s="775"/>
      <c r="C17" s="775"/>
      <c r="D17" s="775"/>
      <c r="E17" s="775"/>
    </row>
    <row r="18" spans="1:6" ht="6" customHeight="1">
      <c r="A18" s="545"/>
      <c r="B18" s="545"/>
      <c r="C18" s="545"/>
      <c r="D18" s="545"/>
      <c r="E18" s="545"/>
    </row>
    <row r="19" spans="1:6" ht="9" customHeight="1">
      <c r="A19" s="567" t="s">
        <v>480</v>
      </c>
      <c r="B19" s="567"/>
      <c r="C19" s="681">
        <v>594</v>
      </c>
      <c r="D19" s="681">
        <v>609</v>
      </c>
      <c r="E19" s="617">
        <v>117</v>
      </c>
    </row>
    <row r="20" spans="1:6" ht="9" customHeight="1">
      <c r="A20" s="560" t="s">
        <v>273</v>
      </c>
      <c r="B20" s="560"/>
      <c r="C20" s="681">
        <v>524</v>
      </c>
      <c r="D20" s="681">
        <v>549</v>
      </c>
      <c r="E20" s="561">
        <v>31</v>
      </c>
    </row>
    <row r="21" spans="1:6" ht="9" customHeight="1">
      <c r="A21" s="564" t="s">
        <v>276</v>
      </c>
      <c r="B21" s="564"/>
      <c r="C21" s="682">
        <v>358</v>
      </c>
      <c r="D21" s="682">
        <v>408</v>
      </c>
      <c r="E21" s="565">
        <v>75</v>
      </c>
    </row>
    <row r="22" spans="1:6" ht="9" customHeight="1">
      <c r="A22" s="566" t="s">
        <v>0</v>
      </c>
      <c r="B22" s="566"/>
      <c r="C22" s="684">
        <f>SUM(C19:C21)</f>
        <v>1476</v>
      </c>
      <c r="D22" s="684">
        <f t="shared" ref="D22:E22" si="0">SUM(D19:D21)</f>
        <v>1566</v>
      </c>
      <c r="E22" s="684">
        <f t="shared" si="0"/>
        <v>223</v>
      </c>
    </row>
    <row r="23" spans="1:6" s="545" customFormat="1" ht="6" customHeight="1"/>
    <row r="24" spans="1:6" s="545" customFormat="1" ht="12" customHeight="1">
      <c r="A24" s="775" t="s">
        <v>483</v>
      </c>
      <c r="B24" s="775"/>
      <c r="C24" s="775"/>
      <c r="D24" s="775"/>
      <c r="E24" s="775"/>
    </row>
    <row r="25" spans="1:6" ht="6" customHeight="1"/>
    <row r="26" spans="1:6" ht="9" customHeight="1">
      <c r="A26" s="560" t="s">
        <v>480</v>
      </c>
      <c r="B26" s="560"/>
      <c r="C26" s="681">
        <v>55</v>
      </c>
      <c r="D26" s="681">
        <v>49</v>
      </c>
      <c r="E26" s="561">
        <v>34</v>
      </c>
    </row>
    <row r="27" spans="1:6" ht="9" customHeight="1">
      <c r="A27" s="560" t="s">
        <v>273</v>
      </c>
      <c r="B27" s="560"/>
      <c r="C27" s="681">
        <v>95</v>
      </c>
      <c r="D27" s="681">
        <v>69</v>
      </c>
      <c r="E27" s="561">
        <v>66</v>
      </c>
    </row>
    <row r="28" spans="1:6" ht="9" customHeight="1">
      <c r="A28" s="564" t="s">
        <v>276</v>
      </c>
      <c r="B28" s="564"/>
      <c r="C28" s="682">
        <v>46</v>
      </c>
      <c r="D28" s="682">
        <v>47</v>
      </c>
      <c r="E28" s="565">
        <v>105</v>
      </c>
    </row>
    <row r="29" spans="1:6" ht="9" customHeight="1">
      <c r="A29" s="566" t="s">
        <v>0</v>
      </c>
      <c r="B29" s="566"/>
      <c r="C29" s="684">
        <f>SUM(C26:C28)</f>
        <v>196</v>
      </c>
      <c r="D29" s="684">
        <f t="shared" ref="D29:E29" si="1">SUM(D26:D28)</f>
        <v>165</v>
      </c>
      <c r="E29" s="684">
        <f t="shared" si="1"/>
        <v>205</v>
      </c>
    </row>
    <row r="30" spans="1:6" ht="6" customHeight="1">
      <c r="A30" s="545"/>
      <c r="B30" s="545"/>
      <c r="C30" s="545"/>
      <c r="D30" s="545"/>
      <c r="E30" s="545"/>
    </row>
    <row r="31" spans="1:6" ht="12" customHeight="1">
      <c r="A31" s="775" t="s">
        <v>484</v>
      </c>
      <c r="B31" s="775"/>
      <c r="C31" s="775"/>
      <c r="D31" s="775"/>
      <c r="E31" s="775"/>
      <c r="F31" s="320"/>
    </row>
    <row r="32" spans="1:6" ht="6" customHeight="1">
      <c r="A32" s="686"/>
      <c r="B32" s="686"/>
      <c r="C32" s="686"/>
      <c r="D32" s="686"/>
      <c r="E32" s="686"/>
      <c r="F32" s="320"/>
    </row>
    <row r="33" spans="1:5" ht="10" customHeight="1">
      <c r="A33" s="569" t="s">
        <v>273</v>
      </c>
      <c r="B33" s="569"/>
      <c r="C33" s="570">
        <v>128</v>
      </c>
      <c r="D33" s="570">
        <v>100</v>
      </c>
      <c r="E33" s="570">
        <v>51</v>
      </c>
    </row>
    <row r="34" spans="1:5" ht="10" customHeight="1">
      <c r="A34" s="566" t="s">
        <v>0</v>
      </c>
      <c r="B34" s="569"/>
      <c r="C34" s="572">
        <v>128</v>
      </c>
      <c r="D34" s="572">
        <v>100</v>
      </c>
      <c r="E34" s="572">
        <v>51</v>
      </c>
    </row>
    <row r="35" spans="1:5" ht="6" customHeight="1">
      <c r="A35" s="547"/>
      <c r="B35" s="547"/>
      <c r="C35" s="548"/>
      <c r="D35" s="548"/>
      <c r="E35" s="549"/>
    </row>
    <row r="36" spans="1:5" ht="3" customHeight="1">
      <c r="A36" s="555"/>
      <c r="B36" s="555"/>
      <c r="C36" s="556"/>
      <c r="D36" s="556"/>
      <c r="E36" s="557"/>
    </row>
    <row r="37" spans="1:5" ht="12" customHeight="1">
      <c r="A37" s="550" t="s">
        <v>551</v>
      </c>
      <c r="B37" s="550"/>
      <c r="C37" s="551"/>
      <c r="D37" s="551"/>
      <c r="E37" s="552"/>
    </row>
    <row r="38" spans="1:5" ht="20.149999999999999" customHeight="1">
      <c r="A38" s="776" t="s">
        <v>549</v>
      </c>
      <c r="B38" s="776"/>
      <c r="C38" s="777"/>
      <c r="D38" s="777"/>
      <c r="E38" s="777"/>
    </row>
    <row r="48" spans="1:5">
      <c r="A48" s="542"/>
      <c r="B48" s="542"/>
    </row>
  </sheetData>
  <mergeCells count="8">
    <mergeCell ref="A31:E31"/>
    <mergeCell ref="A38:E38"/>
    <mergeCell ref="A4:E4"/>
    <mergeCell ref="A7:A8"/>
    <mergeCell ref="C7:E7"/>
    <mergeCell ref="A10:E10"/>
    <mergeCell ref="A17:E17"/>
    <mergeCell ref="A24:E24"/>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64"/>
  <sheetViews>
    <sheetView workbookViewId="0">
      <selection activeCell="A4" sqref="A4:E4"/>
    </sheetView>
  </sheetViews>
  <sheetFormatPr defaultRowHeight="14.5"/>
  <cols>
    <col min="1" max="1" width="33.1796875" customWidth="1"/>
    <col min="2" max="2" width="0.81640625" customWidth="1"/>
    <col min="3" max="3" width="7.453125" customWidth="1"/>
    <col min="4" max="4" width="6.7265625" customWidth="1"/>
    <col min="5" max="5" width="0.81640625" customWidth="1"/>
    <col min="6" max="6" width="7.7265625" bestFit="1" customWidth="1"/>
    <col min="7" max="7" width="5.7265625" customWidth="1"/>
    <col min="8" max="8" width="0.81640625" customWidth="1"/>
    <col min="9" max="9" width="7.7265625" bestFit="1" customWidth="1"/>
    <col min="10" max="10" width="5.7265625" customWidth="1"/>
    <col min="11" max="11" width="0.81640625" customWidth="1"/>
    <col min="12" max="12" width="5.7265625" customWidth="1"/>
    <col min="13" max="13" width="7.7265625" bestFit="1" customWidth="1"/>
    <col min="14" max="14" width="5.7265625" customWidth="1"/>
    <col min="15" max="15" width="17" customWidth="1"/>
    <col min="16" max="16" width="5.7265625" customWidth="1"/>
    <col min="17" max="17" width="7.453125" customWidth="1"/>
    <col min="18" max="18" width="5.7265625" customWidth="1"/>
    <col min="19" max="19" width="0.81640625" customWidth="1"/>
    <col min="20" max="20" width="5.7265625" customWidth="1"/>
    <col min="21" max="21" width="7.7265625" bestFit="1" customWidth="1"/>
    <col min="22" max="22" width="5.7265625" customWidth="1"/>
    <col min="23" max="23" width="0.81640625" customWidth="1"/>
    <col min="24" max="24" width="5.7265625" customWidth="1"/>
    <col min="25" max="25" width="7.7265625" bestFit="1" customWidth="1"/>
    <col min="27" max="27" width="0.81640625" customWidth="1"/>
    <col min="28" max="28" width="5.26953125" bestFit="1" customWidth="1"/>
    <col min="29" max="29" width="7.7265625" bestFit="1" customWidth="1"/>
    <col min="30" max="30" width="6" bestFit="1" customWidth="1"/>
  </cols>
  <sheetData>
    <row r="1" spans="1:15" ht="12.75" customHeight="1"/>
    <row r="2" spans="1:15" ht="12.75" customHeight="1"/>
    <row r="3" spans="1:15" ht="12.75" customHeight="1"/>
    <row r="4" spans="1:15" ht="12" customHeight="1">
      <c r="A4" s="778" t="s">
        <v>531</v>
      </c>
      <c r="B4" s="778"/>
      <c r="C4" s="778"/>
      <c r="D4" s="778"/>
      <c r="E4" s="778"/>
    </row>
    <row r="5" spans="1:15" ht="12" customHeight="1">
      <c r="A5" s="674" t="s">
        <v>387</v>
      </c>
      <c r="B5" s="650"/>
      <c r="C5" s="650"/>
      <c r="D5" s="650"/>
      <c r="E5" s="650"/>
    </row>
    <row r="6" spans="1:15" ht="6" customHeight="1">
      <c r="A6" s="544"/>
      <c r="B6" s="544"/>
      <c r="C6" s="544"/>
      <c r="D6" s="544"/>
      <c r="E6" s="544"/>
      <c r="F6" s="320"/>
      <c r="G6" s="320"/>
      <c r="H6" s="320"/>
      <c r="I6" s="320"/>
    </row>
    <row r="7" spans="1:15" ht="12" customHeight="1">
      <c r="A7" s="780" t="s">
        <v>485</v>
      </c>
      <c r="B7" s="568"/>
      <c r="C7" s="786" t="s">
        <v>486</v>
      </c>
      <c r="D7" s="786"/>
      <c r="E7" s="786"/>
      <c r="F7" s="786"/>
      <c r="G7" s="786"/>
      <c r="H7" s="786"/>
      <c r="I7" s="786"/>
      <c r="J7" s="786"/>
      <c r="K7" s="626"/>
      <c r="L7" s="790" t="s">
        <v>0</v>
      </c>
      <c r="M7" s="790"/>
    </row>
    <row r="8" spans="1:15" ht="12" customHeight="1">
      <c r="A8" s="788"/>
      <c r="B8" s="558"/>
      <c r="C8" s="787" t="s">
        <v>480</v>
      </c>
      <c r="D8" s="787"/>
      <c r="E8" s="594"/>
      <c r="F8" s="787" t="s">
        <v>273</v>
      </c>
      <c r="G8" s="787"/>
      <c r="H8" s="320"/>
      <c r="I8" s="787" t="s">
        <v>276</v>
      </c>
      <c r="J8" s="787"/>
      <c r="L8" s="789"/>
      <c r="M8" s="789"/>
    </row>
    <row r="9" spans="1:15" ht="20.149999999999999" customHeight="1">
      <c r="A9" s="789"/>
      <c r="B9" s="587"/>
      <c r="C9" s="631" t="s">
        <v>109</v>
      </c>
      <c r="D9" s="619" t="s">
        <v>40</v>
      </c>
      <c r="E9" s="589"/>
      <c r="F9" s="631" t="s">
        <v>109</v>
      </c>
      <c r="G9" s="619" t="s">
        <v>40</v>
      </c>
      <c r="H9" s="627"/>
      <c r="I9" s="631" t="s">
        <v>109</v>
      </c>
      <c r="J9" s="619" t="s">
        <v>40</v>
      </c>
      <c r="K9" s="544"/>
      <c r="L9" s="619" t="s">
        <v>109</v>
      </c>
      <c r="M9" s="619" t="s">
        <v>40</v>
      </c>
    </row>
    <row r="10" spans="1:15" ht="5.15" customHeight="1">
      <c r="A10" s="538"/>
      <c r="B10" s="538"/>
      <c r="E10" s="538"/>
      <c r="G10" s="320"/>
      <c r="H10" s="320"/>
      <c r="L10" s="539"/>
    </row>
    <row r="11" spans="1:15" ht="9" customHeight="1">
      <c r="A11" s="574" t="s">
        <v>487</v>
      </c>
      <c r="B11" s="574"/>
      <c r="C11" s="628">
        <v>5</v>
      </c>
      <c r="D11" s="620">
        <v>0.67658998646820023</v>
      </c>
      <c r="E11" s="494"/>
      <c r="F11" s="623">
        <v>3</v>
      </c>
      <c r="G11" s="620">
        <v>0.53763440860215062</v>
      </c>
      <c r="H11" s="575"/>
      <c r="I11" s="623">
        <v>3</v>
      </c>
      <c r="J11" s="620">
        <v>0.45941807044410415</v>
      </c>
      <c r="K11" s="575"/>
      <c r="L11" s="623">
        <f>C11+F11+I11</f>
        <v>11</v>
      </c>
      <c r="M11" s="620">
        <v>0.5641025641025641</v>
      </c>
      <c r="N11" s="620"/>
      <c r="O11" s="620"/>
    </row>
    <row r="12" spans="1:15" ht="6" customHeight="1">
      <c r="A12" s="574"/>
      <c r="B12" s="574"/>
      <c r="E12" s="494"/>
      <c r="F12" s="623"/>
      <c r="H12" s="575"/>
      <c r="I12" s="623"/>
      <c r="K12" s="575"/>
      <c r="L12" s="623"/>
      <c r="N12" s="620"/>
      <c r="O12" s="620"/>
    </row>
    <row r="13" spans="1:15" ht="9" customHeight="1">
      <c r="A13" s="574" t="s">
        <v>82</v>
      </c>
      <c r="B13" s="574"/>
      <c r="C13" s="628">
        <v>87</v>
      </c>
      <c r="D13" s="620">
        <v>11.772665764546684</v>
      </c>
      <c r="E13" s="494"/>
      <c r="F13" s="623">
        <v>92</v>
      </c>
      <c r="G13" s="620">
        <v>16.487455197132618</v>
      </c>
      <c r="H13" s="575"/>
      <c r="I13" s="623">
        <v>45</v>
      </c>
      <c r="J13" s="620">
        <v>6.8912710566615614</v>
      </c>
      <c r="K13" s="575"/>
      <c r="L13" s="623">
        <f>C13+F13+I13</f>
        <v>224</v>
      </c>
      <c r="M13" s="620">
        <v>11.487179487179487</v>
      </c>
      <c r="N13" s="620"/>
      <c r="O13" s="620"/>
    </row>
    <row r="14" spans="1:15" ht="9" customHeight="1">
      <c r="A14" s="574" t="s">
        <v>99</v>
      </c>
      <c r="B14" s="574"/>
      <c r="C14" s="628"/>
      <c r="D14" s="620"/>
      <c r="E14" s="494"/>
      <c r="F14" s="623"/>
      <c r="G14" s="620"/>
      <c r="H14" s="575"/>
      <c r="I14" s="623"/>
      <c r="J14" s="620"/>
      <c r="K14" s="575"/>
      <c r="L14" s="623"/>
      <c r="M14" s="620"/>
      <c r="N14" s="621"/>
      <c r="O14" s="621"/>
    </row>
    <row r="15" spans="1:15" ht="9" customHeight="1">
      <c r="A15" s="576" t="s">
        <v>488</v>
      </c>
      <c r="B15" s="576"/>
      <c r="C15" s="629">
        <v>28</v>
      </c>
      <c r="D15" s="621">
        <v>3.7889039242219216</v>
      </c>
      <c r="E15" s="592"/>
      <c r="F15" s="624">
        <v>28</v>
      </c>
      <c r="G15" s="621">
        <v>5.0179211469534053</v>
      </c>
      <c r="H15" s="575"/>
      <c r="I15" s="624">
        <v>33</v>
      </c>
      <c r="J15" s="621">
        <v>5.0535987748851454</v>
      </c>
      <c r="K15" s="577"/>
      <c r="L15" s="624">
        <f>C15+F15+I15</f>
        <v>89</v>
      </c>
      <c r="M15" s="621">
        <v>4.5641025641025648</v>
      </c>
      <c r="N15" s="621"/>
      <c r="O15" s="621"/>
    </row>
    <row r="16" spans="1:15" ht="9" customHeight="1">
      <c r="A16" s="576" t="s">
        <v>489</v>
      </c>
      <c r="B16" s="576"/>
      <c r="C16" s="629">
        <v>17</v>
      </c>
      <c r="D16" s="621">
        <v>2.3004059539918806</v>
      </c>
      <c r="E16" s="592"/>
      <c r="F16" s="624">
        <v>29</v>
      </c>
      <c r="G16" s="621">
        <v>5.1971326164874547</v>
      </c>
      <c r="H16" s="575"/>
      <c r="I16" s="624">
        <v>5</v>
      </c>
      <c r="J16" s="621">
        <v>0.76569678407350694</v>
      </c>
      <c r="K16" s="577"/>
      <c r="L16" s="624">
        <f>C16+F16+I16</f>
        <v>51</v>
      </c>
      <c r="M16" s="621">
        <v>2.6153846153846154</v>
      </c>
      <c r="N16" s="621"/>
      <c r="O16" s="621"/>
    </row>
    <row r="17" spans="1:15" ht="9" customHeight="1">
      <c r="A17" s="576" t="s">
        <v>490</v>
      </c>
      <c r="B17" s="576"/>
      <c r="C17" s="629">
        <v>16</v>
      </c>
      <c r="D17" s="621">
        <v>2.1650879566982408</v>
      </c>
      <c r="E17" s="592"/>
      <c r="F17" s="624">
        <v>13</v>
      </c>
      <c r="G17" s="621">
        <v>2.3297491039426523</v>
      </c>
      <c r="H17" s="575"/>
      <c r="I17" s="624">
        <v>3</v>
      </c>
      <c r="J17" s="621">
        <v>0.45941807044410415</v>
      </c>
      <c r="K17" s="577"/>
      <c r="L17" s="624">
        <f>C17+F17+I17</f>
        <v>32</v>
      </c>
      <c r="M17" s="621">
        <v>1.641025641025641</v>
      </c>
      <c r="N17" s="621"/>
      <c r="O17" s="621"/>
    </row>
    <row r="18" spans="1:15" ht="9" customHeight="1">
      <c r="A18" s="576" t="s">
        <v>491</v>
      </c>
      <c r="B18" s="576"/>
      <c r="C18" s="629">
        <v>21</v>
      </c>
      <c r="D18" s="621">
        <v>2.8416779431664412</v>
      </c>
      <c r="E18" s="592"/>
      <c r="F18" s="624">
        <v>15</v>
      </c>
      <c r="G18" s="621">
        <v>2.6881720430107525</v>
      </c>
      <c r="H18" s="575"/>
      <c r="I18" s="624">
        <v>1</v>
      </c>
      <c r="J18" s="621">
        <v>0.15313935681470139</v>
      </c>
      <c r="K18" s="577"/>
      <c r="L18" s="624">
        <f>C18+F18+I18</f>
        <v>37</v>
      </c>
      <c r="M18" s="621">
        <v>1.8974358974358976</v>
      </c>
      <c r="N18" s="621"/>
      <c r="O18" s="621"/>
    </row>
    <row r="19" spans="1:15" ht="9" customHeight="1">
      <c r="A19" s="576" t="s">
        <v>492</v>
      </c>
      <c r="B19" s="576"/>
      <c r="C19" s="629">
        <v>5</v>
      </c>
      <c r="D19" s="621">
        <v>0.67658998646820023</v>
      </c>
      <c r="E19" s="592"/>
      <c r="F19" s="624">
        <v>7</v>
      </c>
      <c r="G19" s="621">
        <v>1.2544802867383513</v>
      </c>
      <c r="H19" s="575"/>
      <c r="I19" s="624">
        <v>3</v>
      </c>
      <c r="J19" s="621">
        <v>0.45941807044410415</v>
      </c>
      <c r="K19" s="577"/>
      <c r="L19" s="624">
        <f>C19+F19+I19</f>
        <v>15</v>
      </c>
      <c r="M19" s="621">
        <v>0.76923076923076927</v>
      </c>
      <c r="N19" s="620"/>
      <c r="O19" s="620"/>
    </row>
    <row r="20" spans="1:15" ht="6" customHeight="1">
      <c r="A20" s="576"/>
      <c r="B20" s="576"/>
      <c r="C20" s="628"/>
      <c r="E20" s="494"/>
      <c r="F20" s="623"/>
      <c r="H20" s="575"/>
      <c r="I20" s="623"/>
      <c r="K20" s="577"/>
      <c r="L20" s="623"/>
      <c r="N20" s="620"/>
      <c r="O20" s="620"/>
    </row>
    <row r="21" spans="1:15" ht="9" customHeight="1">
      <c r="A21" s="578" t="s">
        <v>493</v>
      </c>
      <c r="B21" s="578"/>
      <c r="C21" s="628">
        <v>505</v>
      </c>
      <c r="D21" s="620">
        <v>68.335588633288225</v>
      </c>
      <c r="E21" s="494"/>
      <c r="F21" s="623">
        <v>366</v>
      </c>
      <c r="G21" s="620">
        <v>65.591397849462368</v>
      </c>
      <c r="H21" s="575"/>
      <c r="I21" s="623">
        <v>468</v>
      </c>
      <c r="J21" s="620">
        <v>71.669218989280253</v>
      </c>
      <c r="K21" s="575"/>
      <c r="L21" s="623">
        <f>C21+F21+I21</f>
        <v>1339</v>
      </c>
      <c r="M21" s="620">
        <v>68.666666666666671</v>
      </c>
      <c r="N21" s="621"/>
      <c r="O21" s="621"/>
    </row>
    <row r="22" spans="1:15" ht="9" customHeight="1">
      <c r="A22" s="578" t="s">
        <v>99</v>
      </c>
      <c r="B22" s="578"/>
      <c r="C22" s="628"/>
      <c r="D22" s="620"/>
      <c r="E22" s="494"/>
      <c r="F22" s="623"/>
      <c r="G22" s="620"/>
      <c r="H22" s="575"/>
      <c r="I22" s="623"/>
      <c r="J22" s="620"/>
      <c r="K22" s="575"/>
      <c r="L22" s="623"/>
      <c r="M22" s="620"/>
      <c r="N22" s="621"/>
      <c r="O22" s="621"/>
    </row>
    <row r="23" spans="1:15" ht="9" customHeight="1">
      <c r="A23" s="579" t="s">
        <v>494</v>
      </c>
      <c r="B23" s="579"/>
      <c r="C23" s="629">
        <v>265</v>
      </c>
      <c r="D23" s="621">
        <v>35.859269282814616</v>
      </c>
      <c r="E23" s="592"/>
      <c r="F23" s="624">
        <v>221</v>
      </c>
      <c r="G23" s="621">
        <v>39.605734767025091</v>
      </c>
      <c r="H23" s="575"/>
      <c r="I23" s="624">
        <v>297</v>
      </c>
      <c r="J23" s="621">
        <v>45.482388973966309</v>
      </c>
      <c r="K23" s="577"/>
      <c r="L23" s="624">
        <f t="shared" ref="L23:L29" si="0">C23+F23+I23</f>
        <v>783</v>
      </c>
      <c r="M23" s="621">
        <v>40.153846153846153</v>
      </c>
      <c r="N23" s="621"/>
      <c r="O23" s="621"/>
    </row>
    <row r="24" spans="1:15" ht="20.149999999999999" customHeight="1">
      <c r="A24" s="576" t="s">
        <v>495</v>
      </c>
      <c r="B24" s="576"/>
      <c r="C24" s="629">
        <v>30</v>
      </c>
      <c r="D24" s="621">
        <v>4.0595399188092021</v>
      </c>
      <c r="E24" s="592"/>
      <c r="F24" s="624">
        <v>24</v>
      </c>
      <c r="G24" s="621">
        <v>4.3010752688172049</v>
      </c>
      <c r="H24" s="575"/>
      <c r="I24" s="624">
        <v>41</v>
      </c>
      <c r="J24" s="621">
        <v>6.2787136294027563</v>
      </c>
      <c r="K24" s="577"/>
      <c r="L24" s="624">
        <f t="shared" si="0"/>
        <v>95</v>
      </c>
      <c r="M24" s="621">
        <v>4.8717948717948723</v>
      </c>
      <c r="N24" s="621"/>
      <c r="O24" s="621"/>
    </row>
    <row r="25" spans="1:15" ht="9" customHeight="1">
      <c r="A25" s="576" t="s">
        <v>496</v>
      </c>
      <c r="B25" s="576"/>
      <c r="C25" s="629">
        <v>37</v>
      </c>
      <c r="D25" s="621">
        <v>5.006765899864682</v>
      </c>
      <c r="E25" s="592"/>
      <c r="F25" s="624">
        <v>26</v>
      </c>
      <c r="G25" s="621">
        <v>4.6594982078853047</v>
      </c>
      <c r="H25" s="575"/>
      <c r="I25" s="624">
        <v>25</v>
      </c>
      <c r="J25" s="621">
        <v>3.828483920367534</v>
      </c>
      <c r="K25" s="577"/>
      <c r="L25" s="624">
        <f t="shared" si="0"/>
        <v>88</v>
      </c>
      <c r="M25" s="621">
        <v>4.5128205128205128</v>
      </c>
      <c r="N25" s="621"/>
      <c r="O25" s="621"/>
    </row>
    <row r="26" spans="1:15" ht="9" customHeight="1">
      <c r="A26" s="576" t="s">
        <v>497</v>
      </c>
      <c r="B26" s="576"/>
      <c r="C26" s="629">
        <v>43</v>
      </c>
      <c r="D26" s="621">
        <v>5.8186738836265226</v>
      </c>
      <c r="E26" s="592"/>
      <c r="F26" s="624">
        <v>7</v>
      </c>
      <c r="G26" s="621">
        <v>1.2544802867383513</v>
      </c>
      <c r="H26" s="575"/>
      <c r="I26" s="624">
        <v>21</v>
      </c>
      <c r="J26" s="621">
        <v>3.215926493108729</v>
      </c>
      <c r="K26" s="577"/>
      <c r="L26" s="624">
        <f t="shared" si="0"/>
        <v>71</v>
      </c>
      <c r="M26" s="621">
        <v>3.6410256410256405</v>
      </c>
      <c r="N26" s="621"/>
      <c r="O26" s="621"/>
    </row>
    <row r="27" spans="1:15" ht="9" customHeight="1">
      <c r="A27" s="576" t="s">
        <v>498</v>
      </c>
      <c r="B27" s="576"/>
      <c r="C27" s="629">
        <v>11</v>
      </c>
      <c r="D27" s="621">
        <v>1.4884979702300407</v>
      </c>
      <c r="E27" s="592"/>
      <c r="F27" s="624">
        <v>8</v>
      </c>
      <c r="G27" s="621">
        <v>1.4336917562724014</v>
      </c>
      <c r="H27" s="575"/>
      <c r="I27" s="624">
        <v>4</v>
      </c>
      <c r="J27" s="621">
        <v>0.61255742725880558</v>
      </c>
      <c r="K27" s="577"/>
      <c r="L27" s="624">
        <f t="shared" si="0"/>
        <v>23</v>
      </c>
      <c r="M27" s="621">
        <v>1.1794871794871795</v>
      </c>
      <c r="N27" s="621"/>
      <c r="O27" s="621"/>
    </row>
    <row r="28" spans="1:15" ht="9" customHeight="1">
      <c r="A28" s="576" t="s">
        <v>499</v>
      </c>
      <c r="B28" s="576"/>
      <c r="C28" s="629">
        <v>22</v>
      </c>
      <c r="D28" s="621">
        <v>2.9769959404600814</v>
      </c>
      <c r="E28" s="592"/>
      <c r="F28" s="624">
        <v>27</v>
      </c>
      <c r="G28" s="621">
        <v>4.838709677419355</v>
      </c>
      <c r="H28" s="575"/>
      <c r="I28" s="624">
        <v>14</v>
      </c>
      <c r="J28" s="621">
        <v>2.1439509954058193</v>
      </c>
      <c r="K28" s="577"/>
      <c r="L28" s="624">
        <f t="shared" si="0"/>
        <v>63</v>
      </c>
      <c r="M28" s="621">
        <v>3.2307692307692308</v>
      </c>
      <c r="N28" s="620"/>
      <c r="O28" s="620"/>
    </row>
    <row r="29" spans="1:15" ht="9" customHeight="1">
      <c r="A29" s="576" t="s">
        <v>500</v>
      </c>
      <c r="B29" s="576"/>
      <c r="C29" s="629">
        <v>33</v>
      </c>
      <c r="D29" s="621">
        <v>4.465493910690121</v>
      </c>
      <c r="E29" s="592"/>
      <c r="F29" s="624">
        <v>15</v>
      </c>
      <c r="G29" s="621">
        <v>2.6881720430107525</v>
      </c>
      <c r="H29" s="575"/>
      <c r="I29" s="624">
        <v>20</v>
      </c>
      <c r="J29" s="621">
        <v>3.0627871362940278</v>
      </c>
      <c r="K29" s="577"/>
      <c r="L29" s="624">
        <f t="shared" si="0"/>
        <v>68</v>
      </c>
      <c r="M29" s="621">
        <v>3.4871794871794872</v>
      </c>
      <c r="N29" s="620"/>
      <c r="O29" s="620"/>
    </row>
    <row r="30" spans="1:15" ht="6" customHeight="1">
      <c r="C30" s="628"/>
      <c r="D30" s="620"/>
      <c r="E30" s="494"/>
      <c r="F30" s="623"/>
      <c r="G30" s="620"/>
      <c r="H30" s="575"/>
      <c r="I30" s="623"/>
      <c r="J30" s="620"/>
      <c r="K30" s="575"/>
      <c r="L30" s="623"/>
      <c r="M30" s="620"/>
      <c r="N30" s="620"/>
      <c r="O30" s="620"/>
    </row>
    <row r="31" spans="1:15" ht="9" customHeight="1">
      <c r="A31" s="578" t="s">
        <v>501</v>
      </c>
      <c r="B31" s="578"/>
      <c r="C31" s="628">
        <v>142</v>
      </c>
      <c r="D31" s="620">
        <v>19.215155615696887</v>
      </c>
      <c r="E31" s="494"/>
      <c r="F31" s="623">
        <v>94</v>
      </c>
      <c r="G31" s="620">
        <v>16.845878136200717</v>
      </c>
      <c r="H31" s="575"/>
      <c r="I31" s="623">
        <v>136</v>
      </c>
      <c r="J31" s="620">
        <v>20.826952526799388</v>
      </c>
      <c r="K31" s="575"/>
      <c r="L31" s="623">
        <f>C31+F31+I31</f>
        <v>372</v>
      </c>
      <c r="M31" s="620">
        <v>19.076923076923077</v>
      </c>
      <c r="N31" s="621"/>
      <c r="O31" s="621"/>
    </row>
    <row r="32" spans="1:15" ht="9" customHeight="1">
      <c r="A32" s="578" t="s">
        <v>99</v>
      </c>
      <c r="B32" s="578"/>
      <c r="C32" s="628"/>
      <c r="D32" s="620"/>
      <c r="E32" s="494"/>
      <c r="F32" s="623"/>
      <c r="G32" s="620"/>
      <c r="H32" s="575"/>
      <c r="I32" s="623"/>
      <c r="J32" s="620"/>
      <c r="K32" s="575"/>
      <c r="L32" s="623"/>
      <c r="M32" s="620"/>
      <c r="N32" s="621"/>
      <c r="O32" s="621"/>
    </row>
    <row r="33" spans="1:15" ht="9" customHeight="1">
      <c r="A33" s="576" t="s">
        <v>502</v>
      </c>
      <c r="B33" s="576"/>
      <c r="C33" s="629">
        <v>46</v>
      </c>
      <c r="D33" s="621">
        <v>6.2246278755074425</v>
      </c>
      <c r="E33" s="592"/>
      <c r="F33" s="624">
        <v>31</v>
      </c>
      <c r="G33" s="621">
        <v>5.5555555555555554</v>
      </c>
      <c r="H33" s="575"/>
      <c r="I33" s="624">
        <v>47</v>
      </c>
      <c r="J33" s="621">
        <v>7.1975497702909648</v>
      </c>
      <c r="K33" s="577"/>
      <c r="L33" s="624">
        <f>C33+F33+I33</f>
        <v>124</v>
      </c>
      <c r="M33" s="621">
        <v>6.3589743589743595</v>
      </c>
      <c r="N33" s="621"/>
      <c r="O33" s="621"/>
    </row>
    <row r="34" spans="1:15" ht="9" customHeight="1">
      <c r="A34" s="576" t="s">
        <v>503</v>
      </c>
      <c r="B34" s="576"/>
      <c r="C34" s="629">
        <v>83</v>
      </c>
      <c r="D34" s="621">
        <v>11.231393775372124</v>
      </c>
      <c r="E34" s="592"/>
      <c r="F34" s="624">
        <v>50</v>
      </c>
      <c r="G34" s="621">
        <v>8.9605734767025087</v>
      </c>
      <c r="H34" s="575"/>
      <c r="I34" s="624">
        <v>58</v>
      </c>
      <c r="J34" s="621">
        <v>8.8820826952526808</v>
      </c>
      <c r="K34" s="577"/>
      <c r="L34" s="624">
        <f>C34+F34+I34</f>
        <v>191</v>
      </c>
      <c r="M34" s="621">
        <v>9.7948717948717938</v>
      </c>
      <c r="N34" s="620"/>
      <c r="O34" s="620"/>
    </row>
    <row r="35" spans="1:15" ht="9" customHeight="1">
      <c r="A35" s="576" t="s">
        <v>504</v>
      </c>
      <c r="B35" s="576"/>
      <c r="C35" s="629">
        <v>7</v>
      </c>
      <c r="D35" s="621">
        <v>0.94722598105548039</v>
      </c>
      <c r="E35" s="592"/>
      <c r="F35" s="624">
        <v>8</v>
      </c>
      <c r="G35" s="621">
        <v>1.4336917562724014</v>
      </c>
      <c r="H35" s="575"/>
      <c r="I35" s="624">
        <v>15</v>
      </c>
      <c r="J35" s="621">
        <v>2.2970903522205206</v>
      </c>
      <c r="K35" s="577"/>
      <c r="L35" s="624">
        <f>C35+F35+I35</f>
        <v>30</v>
      </c>
      <c r="M35" s="621">
        <v>1.5384615384615385</v>
      </c>
      <c r="N35" s="622"/>
      <c r="O35" s="622"/>
    </row>
    <row r="36" spans="1:15" ht="9" customHeight="1">
      <c r="A36" s="576"/>
      <c r="B36" s="576"/>
      <c r="C36" s="629"/>
      <c r="E36" s="592"/>
      <c r="F36" s="624"/>
      <c r="H36" s="575"/>
      <c r="I36" s="624"/>
      <c r="K36" s="577"/>
      <c r="L36" s="624"/>
    </row>
    <row r="37" spans="1:15" s="618" customFormat="1" ht="9" customHeight="1">
      <c r="A37" s="578" t="s">
        <v>505</v>
      </c>
      <c r="B37" s="578"/>
      <c r="C37" s="571">
        <v>0</v>
      </c>
      <c r="D37" s="620">
        <v>0</v>
      </c>
      <c r="E37" s="494"/>
      <c r="F37" s="623">
        <v>3</v>
      </c>
      <c r="G37" s="620">
        <v>0.53763440860215062</v>
      </c>
      <c r="H37" s="575"/>
      <c r="I37" s="623">
        <v>1</v>
      </c>
      <c r="J37" s="620">
        <v>0.15313935681470139</v>
      </c>
      <c r="K37" s="575"/>
      <c r="L37" s="623">
        <f>C37+F37+I37</f>
        <v>4</v>
      </c>
      <c r="M37" s="620">
        <v>0.20512820512820512</v>
      </c>
    </row>
    <row r="38" spans="1:15" ht="6" customHeight="1">
      <c r="A38" s="578"/>
      <c r="B38" s="578"/>
      <c r="C38" s="628"/>
      <c r="E38" s="494"/>
      <c r="F38" s="623"/>
      <c r="H38" s="575"/>
      <c r="I38" s="623"/>
      <c r="K38" s="575"/>
      <c r="L38" s="623"/>
    </row>
    <row r="39" spans="1:15" ht="9" customHeight="1">
      <c r="A39" s="580" t="s">
        <v>0</v>
      </c>
      <c r="B39" s="580"/>
      <c r="C39" s="630">
        <f>SUM(C11+C13+C21+C31+C37)</f>
        <v>739</v>
      </c>
      <c r="D39" s="622">
        <v>100</v>
      </c>
      <c r="E39" s="588">
        <f t="shared" ref="E39" si="1">SUM(E11+E13+E21+E31+E37)</f>
        <v>0</v>
      </c>
      <c r="F39" s="625">
        <f>SUM(F11+F13+F21+F31+F37)</f>
        <v>558</v>
      </c>
      <c r="G39" s="622">
        <v>100</v>
      </c>
      <c r="H39" s="575"/>
      <c r="I39" s="625">
        <f>SUM(I11+I13+I21+I31+I37)</f>
        <v>653</v>
      </c>
      <c r="J39" s="622">
        <v>100</v>
      </c>
      <c r="K39" s="581"/>
      <c r="L39" s="625">
        <f>C39+F39+I39</f>
        <v>1950</v>
      </c>
      <c r="M39" s="622">
        <v>100</v>
      </c>
    </row>
    <row r="40" spans="1:15" ht="5.15" customHeight="1">
      <c r="A40" s="582"/>
      <c r="B40" s="582"/>
      <c r="C40" s="544"/>
      <c r="D40" s="544"/>
      <c r="E40" s="583"/>
      <c r="F40" s="583"/>
      <c r="G40" s="627"/>
      <c r="H40" s="627"/>
      <c r="I40" s="544"/>
      <c r="J40" s="544"/>
      <c r="K40" s="544"/>
      <c r="L40" s="583"/>
      <c r="M40" s="544"/>
    </row>
    <row r="41" spans="1:15" ht="6" customHeight="1">
      <c r="A41" s="590"/>
      <c r="B41" s="590"/>
      <c r="C41" s="546"/>
      <c r="D41" s="546"/>
      <c r="E41" s="546"/>
      <c r="F41" s="320"/>
      <c r="G41" s="320"/>
      <c r="H41" s="320"/>
      <c r="I41" s="320"/>
    </row>
    <row r="42" spans="1:15" ht="12" customHeight="1">
      <c r="A42" s="609" t="s">
        <v>551</v>
      </c>
      <c r="B42" s="609"/>
      <c r="C42" s="260"/>
      <c r="D42" s="260"/>
      <c r="E42" s="260"/>
      <c r="F42" s="320"/>
      <c r="G42" s="320"/>
      <c r="H42" s="320"/>
      <c r="I42" s="320"/>
    </row>
    <row r="43" spans="1:15" ht="12" customHeight="1">
      <c r="A43" s="785" t="s">
        <v>506</v>
      </c>
      <c r="B43" s="785"/>
      <c r="C43" s="785"/>
      <c r="D43" s="785"/>
      <c r="E43" s="785"/>
      <c r="F43" s="785"/>
      <c r="G43" s="785"/>
      <c r="H43" s="785"/>
      <c r="I43" s="785"/>
      <c r="J43" s="785"/>
      <c r="K43" s="785"/>
      <c r="L43" s="785"/>
      <c r="M43" s="785"/>
    </row>
    <row r="44" spans="1:15">
      <c r="A44" s="320"/>
      <c r="B44" s="320"/>
      <c r="C44" s="591"/>
      <c r="D44" s="591"/>
      <c r="E44" s="591"/>
      <c r="F44" s="320"/>
      <c r="G44" s="320"/>
      <c r="H44" s="320"/>
      <c r="I44" s="320"/>
    </row>
    <row r="45" spans="1:15">
      <c r="A45" s="320"/>
      <c r="B45" s="320"/>
      <c r="C45" s="320"/>
      <c r="D45" s="320"/>
      <c r="E45" s="320"/>
      <c r="F45" s="320"/>
      <c r="G45" s="320"/>
      <c r="H45" s="320"/>
      <c r="I45" s="320"/>
    </row>
    <row r="46" spans="1:15" ht="12" customHeight="1"/>
    <row r="47" spans="1:15" ht="6" customHeight="1"/>
    <row r="48" spans="1:15" ht="12" customHeight="1"/>
    <row r="49" spans="1:14" ht="12" customHeight="1"/>
    <row r="50" spans="1:14" ht="12" customHeight="1"/>
    <row r="51" spans="1:14" ht="5.15" customHeight="1"/>
    <row r="52" spans="1:14" s="61" customFormat="1" ht="9" customHeight="1"/>
    <row r="53" spans="1:14" s="61" customFormat="1" ht="9" customHeight="1"/>
    <row r="54" spans="1:14" s="61" customFormat="1" ht="9" customHeight="1"/>
    <row r="55" spans="1:14" s="61" customFormat="1" ht="9" customHeight="1"/>
    <row r="56" spans="1:14" s="61" customFormat="1" ht="9" customHeight="1"/>
    <row r="57" spans="1:14" s="61" customFormat="1" ht="9" customHeight="1"/>
    <row r="58" spans="1:14" s="61" customFormat="1" ht="5.15" customHeight="1"/>
    <row r="59" spans="1:14" s="61" customFormat="1" ht="6" customHeight="1"/>
    <row r="60" spans="1:14" ht="12.75" customHeight="1"/>
    <row r="61" spans="1:14" ht="19.5" customHeight="1"/>
    <row r="62" spans="1:14" ht="12.75" customHeight="1">
      <c r="A62" s="784"/>
      <c r="B62" s="784"/>
      <c r="C62" s="784"/>
      <c r="D62" s="784"/>
      <c r="E62" s="784"/>
      <c r="F62" s="784"/>
      <c r="G62" s="784"/>
      <c r="H62" s="784"/>
      <c r="I62" s="784"/>
      <c r="J62" s="784"/>
      <c r="K62" s="784"/>
      <c r="L62" s="784"/>
      <c r="M62" s="784"/>
      <c r="N62" s="784"/>
    </row>
    <row r="63" spans="1:14">
      <c r="A63" s="585"/>
      <c r="B63" s="585"/>
      <c r="C63" s="595"/>
      <c r="D63" s="595"/>
      <c r="E63" s="595"/>
      <c r="F63" s="595"/>
      <c r="G63" s="595"/>
      <c r="H63" s="595"/>
      <c r="I63" s="595"/>
      <c r="J63" s="595"/>
      <c r="K63" s="595"/>
      <c r="L63" s="595"/>
      <c r="M63" s="595"/>
      <c r="N63" s="595"/>
    </row>
    <row r="64" spans="1:14">
      <c r="A64" s="585"/>
      <c r="B64" s="585"/>
      <c r="C64" s="595"/>
      <c r="D64" s="595"/>
      <c r="E64" s="595"/>
      <c r="F64" s="595"/>
      <c r="G64" s="595"/>
      <c r="H64" s="595"/>
      <c r="I64" s="595"/>
      <c r="J64" s="595"/>
      <c r="K64" s="595"/>
      <c r="L64" s="595"/>
      <c r="M64" s="595"/>
      <c r="N64" s="595"/>
    </row>
  </sheetData>
  <mergeCells count="9">
    <mergeCell ref="A62:N62"/>
    <mergeCell ref="A43:M43"/>
    <mergeCell ref="C7:J7"/>
    <mergeCell ref="I8:J8"/>
    <mergeCell ref="A4:E4"/>
    <mergeCell ref="A7:A9"/>
    <mergeCell ref="C8:D8"/>
    <mergeCell ref="F8:G8"/>
    <mergeCell ref="L7:M8"/>
  </mergeCells>
  <pageMargins left="0.7" right="0.7" top="0.75" bottom="0.75" header="0.3" footer="0.3"/>
  <pageSetup paperSize="9" orientation="portrait" horizontalDpi="4294967293"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20"/>
  <sheetViews>
    <sheetView workbookViewId="0">
      <selection activeCell="A4" sqref="A4"/>
    </sheetView>
  </sheetViews>
  <sheetFormatPr defaultRowHeight="14.5"/>
  <cols>
    <col min="1" max="1" width="17.453125" customWidth="1"/>
    <col min="5" max="5" width="0.81640625" customWidth="1"/>
    <col min="9" max="9" width="0.81640625" customWidth="1"/>
    <col min="13" max="13" width="0.81640625" customWidth="1"/>
  </cols>
  <sheetData>
    <row r="1" spans="1:16" ht="12" customHeight="1"/>
    <row r="2" spans="1:16" ht="12" customHeight="1"/>
    <row r="3" spans="1:16" ht="12" customHeight="1"/>
    <row r="4" spans="1:16" ht="12" customHeight="1">
      <c r="A4" s="693" t="s">
        <v>550</v>
      </c>
      <c r="B4" s="693"/>
      <c r="C4" s="693"/>
      <c r="D4" s="693"/>
      <c r="E4" s="693"/>
      <c r="F4" s="693"/>
      <c r="G4" s="693"/>
      <c r="H4" s="693"/>
      <c r="I4" s="693"/>
      <c r="J4" s="693"/>
      <c r="K4" s="693"/>
      <c r="L4" s="236"/>
      <c r="M4" s="236"/>
      <c r="N4" s="236"/>
    </row>
    <row r="5" spans="1:16" ht="12" customHeight="1">
      <c r="A5" s="675" t="s">
        <v>387</v>
      </c>
      <c r="B5" s="593"/>
      <c r="C5" s="593"/>
      <c r="D5" s="593"/>
      <c r="E5" s="593"/>
      <c r="F5" s="593"/>
      <c r="G5" s="593"/>
      <c r="H5" s="593"/>
      <c r="I5" s="593"/>
      <c r="J5" s="593"/>
      <c r="K5" s="593"/>
    </row>
    <row r="6" spans="1:16" ht="12" customHeight="1">
      <c r="A6" s="544"/>
      <c r="B6" s="544"/>
      <c r="C6" s="544"/>
      <c r="D6" s="544"/>
      <c r="E6" s="544"/>
      <c r="F6" s="544"/>
      <c r="G6" s="544"/>
      <c r="H6" s="544"/>
      <c r="I6" s="544"/>
      <c r="J6" s="544"/>
      <c r="K6" s="544"/>
      <c r="L6" s="583"/>
      <c r="M6" s="583"/>
      <c r="N6" s="583"/>
      <c r="O6" s="583"/>
      <c r="P6" s="583"/>
    </row>
    <row r="7" spans="1:16" ht="12" customHeight="1">
      <c r="A7" s="790" t="s">
        <v>528</v>
      </c>
      <c r="B7" s="786" t="s">
        <v>486</v>
      </c>
      <c r="C7" s="786"/>
      <c r="D7" s="786"/>
      <c r="E7" s="786"/>
      <c r="F7" s="786"/>
      <c r="G7" s="786"/>
      <c r="H7" s="786"/>
      <c r="I7" s="786"/>
      <c r="J7" s="786"/>
      <c r="K7" s="786"/>
      <c r="L7" s="786"/>
      <c r="M7" s="786"/>
      <c r="N7" s="786"/>
      <c r="O7" s="786"/>
      <c r="P7" s="786"/>
    </row>
    <row r="8" spans="1:16" ht="12" customHeight="1">
      <c r="A8" s="792"/>
      <c r="B8" s="793" t="s">
        <v>480</v>
      </c>
      <c r="C8" s="793"/>
      <c r="D8" s="793"/>
      <c r="E8" s="596"/>
      <c r="F8" s="793" t="s">
        <v>273</v>
      </c>
      <c r="G8" s="793"/>
      <c r="H8" s="793"/>
      <c r="I8" s="596"/>
      <c r="J8" s="793" t="s">
        <v>276</v>
      </c>
      <c r="K8" s="793"/>
      <c r="L8" s="793"/>
      <c r="M8" s="596"/>
      <c r="N8" s="793" t="s">
        <v>0</v>
      </c>
      <c r="O8" s="793"/>
      <c r="P8" s="793"/>
    </row>
    <row r="9" spans="1:16" ht="12" customHeight="1">
      <c r="A9" s="789"/>
      <c r="B9" s="597" t="s">
        <v>507</v>
      </c>
      <c r="C9" s="597" t="s">
        <v>508</v>
      </c>
      <c r="D9" s="597" t="s">
        <v>509</v>
      </c>
      <c r="E9" s="597"/>
      <c r="F9" s="597" t="s">
        <v>507</v>
      </c>
      <c r="G9" s="597" t="s">
        <v>508</v>
      </c>
      <c r="H9" s="597" t="s">
        <v>509</v>
      </c>
      <c r="I9" s="597"/>
      <c r="J9" s="597" t="s">
        <v>507</v>
      </c>
      <c r="K9" s="597" t="s">
        <v>508</v>
      </c>
      <c r="L9" s="597" t="s">
        <v>509</v>
      </c>
      <c r="M9" s="598"/>
      <c r="N9" s="597" t="s">
        <v>507</v>
      </c>
      <c r="O9" s="597" t="s">
        <v>508</v>
      </c>
      <c r="P9" s="597" t="s">
        <v>509</v>
      </c>
    </row>
    <row r="10" spans="1:16" ht="3" customHeight="1">
      <c r="A10" s="586"/>
      <c r="B10" s="599"/>
      <c r="C10" s="599"/>
      <c r="D10" s="599"/>
      <c r="E10" s="599"/>
      <c r="F10" s="599"/>
      <c r="G10" s="599"/>
      <c r="H10" s="599"/>
      <c r="I10" s="599"/>
      <c r="J10" s="600"/>
      <c r="K10" s="600"/>
      <c r="L10" s="601"/>
      <c r="M10" s="601"/>
      <c r="N10" s="600"/>
      <c r="O10" s="600"/>
      <c r="P10" s="601"/>
    </row>
    <row r="11" spans="1:16" ht="12" customHeight="1">
      <c r="A11" s="602" t="s">
        <v>510</v>
      </c>
      <c r="B11" s="603">
        <v>29</v>
      </c>
      <c r="C11" s="603">
        <v>35</v>
      </c>
      <c r="D11" s="603">
        <v>111</v>
      </c>
      <c r="E11" s="603"/>
      <c r="F11" s="603">
        <v>38</v>
      </c>
      <c r="G11" s="603">
        <v>71</v>
      </c>
      <c r="H11" s="603">
        <v>43</v>
      </c>
      <c r="I11" s="603"/>
      <c r="J11" s="603">
        <v>3</v>
      </c>
      <c r="K11" s="603">
        <v>17</v>
      </c>
      <c r="L11" s="603">
        <v>45</v>
      </c>
      <c r="M11" s="603"/>
      <c r="N11" s="603">
        <f t="shared" ref="N11:P15" si="0">SUM(B11,F11,J11)</f>
        <v>70</v>
      </c>
      <c r="O11" s="603">
        <f t="shared" si="0"/>
        <v>123</v>
      </c>
      <c r="P11" s="603">
        <f t="shared" si="0"/>
        <v>199</v>
      </c>
    </row>
    <row r="12" spans="1:16" ht="12" customHeight="1">
      <c r="A12" s="293" t="s">
        <v>511</v>
      </c>
      <c r="B12" s="604">
        <v>15</v>
      </c>
      <c r="C12" s="604">
        <v>7</v>
      </c>
      <c r="D12" s="604">
        <v>7</v>
      </c>
      <c r="E12" s="604"/>
      <c r="F12" s="571">
        <v>11</v>
      </c>
      <c r="G12" s="571">
        <v>11</v>
      </c>
      <c r="H12" s="603">
        <v>4</v>
      </c>
      <c r="I12" s="603"/>
      <c r="J12" s="603">
        <v>10</v>
      </c>
      <c r="K12" s="603">
        <v>26</v>
      </c>
      <c r="L12" s="603">
        <v>8</v>
      </c>
      <c r="M12" s="603"/>
      <c r="N12" s="603">
        <f t="shared" si="0"/>
        <v>36</v>
      </c>
      <c r="O12" s="603">
        <f t="shared" si="0"/>
        <v>44</v>
      </c>
      <c r="P12" s="603">
        <f t="shared" si="0"/>
        <v>19</v>
      </c>
    </row>
    <row r="13" spans="1:16" ht="12" customHeight="1">
      <c r="A13" s="293" t="s">
        <v>512</v>
      </c>
      <c r="B13" s="571">
        <v>3</v>
      </c>
      <c r="C13" s="571">
        <v>11</v>
      </c>
      <c r="D13" s="571">
        <v>7</v>
      </c>
      <c r="E13" s="571"/>
      <c r="F13" s="605">
        <v>18</v>
      </c>
      <c r="G13" s="571">
        <v>4</v>
      </c>
      <c r="H13" s="603">
        <v>1</v>
      </c>
      <c r="I13" s="603"/>
      <c r="J13" s="603">
        <v>20</v>
      </c>
      <c r="K13" s="603">
        <v>25</v>
      </c>
      <c r="L13" s="603">
        <v>17</v>
      </c>
      <c r="M13" s="603"/>
      <c r="N13" s="603">
        <f t="shared" si="0"/>
        <v>41</v>
      </c>
      <c r="O13" s="603">
        <f t="shared" si="0"/>
        <v>40</v>
      </c>
      <c r="P13" s="603">
        <f t="shared" si="0"/>
        <v>25</v>
      </c>
    </row>
    <row r="14" spans="1:16" ht="12" customHeight="1">
      <c r="A14" s="293" t="s">
        <v>513</v>
      </c>
      <c r="B14" s="571">
        <v>15</v>
      </c>
      <c r="C14" s="605">
        <v>112</v>
      </c>
      <c r="D14" s="605">
        <v>197</v>
      </c>
      <c r="E14" s="605"/>
      <c r="F14" s="605">
        <v>70</v>
      </c>
      <c r="G14" s="571">
        <v>176</v>
      </c>
      <c r="H14" s="603">
        <v>29</v>
      </c>
      <c r="I14" s="603"/>
      <c r="J14" s="603">
        <v>10</v>
      </c>
      <c r="K14" s="603">
        <v>152</v>
      </c>
      <c r="L14" s="603">
        <v>174</v>
      </c>
      <c r="M14" s="603"/>
      <c r="N14" s="603">
        <f t="shared" si="0"/>
        <v>95</v>
      </c>
      <c r="O14" s="603">
        <f t="shared" si="0"/>
        <v>440</v>
      </c>
      <c r="P14" s="603">
        <f t="shared" si="0"/>
        <v>400</v>
      </c>
    </row>
    <row r="15" spans="1:16" ht="12" customHeight="1">
      <c r="A15" s="606" t="s">
        <v>514</v>
      </c>
      <c r="B15" s="571">
        <v>1</v>
      </c>
      <c r="C15" s="571">
        <v>27</v>
      </c>
      <c r="D15" s="571">
        <v>14</v>
      </c>
      <c r="E15" s="571"/>
      <c r="F15" s="571">
        <v>8</v>
      </c>
      <c r="G15" s="571">
        <v>15</v>
      </c>
      <c r="H15" s="571">
        <v>0</v>
      </c>
      <c r="I15" s="571"/>
      <c r="J15" s="571">
        <v>6</v>
      </c>
      <c r="K15" s="571">
        <v>30</v>
      </c>
      <c r="L15" s="571">
        <v>16</v>
      </c>
      <c r="M15" s="571"/>
      <c r="N15" s="571">
        <f t="shared" si="0"/>
        <v>15</v>
      </c>
      <c r="O15" s="571">
        <f t="shared" si="0"/>
        <v>72</v>
      </c>
      <c r="P15" s="571">
        <f t="shared" si="0"/>
        <v>30</v>
      </c>
    </row>
    <row r="16" spans="1:16" ht="12" customHeight="1">
      <c r="A16" s="580" t="s">
        <v>0</v>
      </c>
      <c r="B16" s="573">
        <f>SUM(B11:B15)</f>
        <v>63</v>
      </c>
      <c r="C16" s="607">
        <f>SUM(C11:C15)</f>
        <v>192</v>
      </c>
      <c r="D16" s="607">
        <f>SUM(D11:D15)</f>
        <v>336</v>
      </c>
      <c r="E16" s="607"/>
      <c r="F16" s="607">
        <f>SUM(F11:F15)</f>
        <v>145</v>
      </c>
      <c r="G16" s="573">
        <f>SUM(G11:G15)</f>
        <v>277</v>
      </c>
      <c r="H16" s="608">
        <f>SUM(H11:H15)</f>
        <v>77</v>
      </c>
      <c r="I16" s="608"/>
      <c r="J16" s="608">
        <f>SUM(J11:J15)</f>
        <v>49</v>
      </c>
      <c r="K16" s="608">
        <f>SUM(K11:K15)</f>
        <v>250</v>
      </c>
      <c r="L16" s="608">
        <f>SUM(L11:L15)</f>
        <v>260</v>
      </c>
      <c r="M16" s="608"/>
      <c r="N16" s="608">
        <f>SUM(N11:N15)</f>
        <v>257</v>
      </c>
      <c r="O16" s="608">
        <f>SUM(O11:O15)</f>
        <v>719</v>
      </c>
      <c r="P16" s="608">
        <f>SUM(P11:P15)</f>
        <v>673</v>
      </c>
    </row>
    <row r="17" spans="1:16" ht="3" customHeight="1">
      <c r="A17" s="294"/>
      <c r="B17" s="294"/>
      <c r="C17" s="294"/>
      <c r="D17" s="294"/>
      <c r="E17" s="294"/>
      <c r="F17" s="294"/>
      <c r="G17" s="294"/>
      <c r="H17" s="294"/>
      <c r="I17" s="294"/>
      <c r="J17" s="294"/>
      <c r="K17" s="294"/>
      <c r="L17" s="294"/>
      <c r="M17" s="294"/>
      <c r="N17" s="294"/>
      <c r="O17" s="294"/>
      <c r="P17" s="294"/>
    </row>
    <row r="18" spans="1:16" ht="6" customHeight="1">
      <c r="A18" s="584"/>
      <c r="B18" s="584"/>
      <c r="C18" s="584"/>
      <c r="D18" s="584"/>
      <c r="E18" s="584"/>
      <c r="F18" s="584"/>
      <c r="G18" s="584"/>
      <c r="H18" s="584"/>
      <c r="I18" s="584"/>
      <c r="J18" s="584"/>
      <c r="K18" s="584"/>
      <c r="L18" s="584"/>
      <c r="M18" s="584"/>
      <c r="N18" s="584"/>
      <c r="O18" s="584"/>
      <c r="P18" s="584"/>
    </row>
    <row r="19" spans="1:16" ht="12" customHeight="1">
      <c r="A19" s="609" t="s">
        <v>551</v>
      </c>
      <c r="B19" s="610"/>
      <c r="C19" s="610"/>
      <c r="D19" s="610"/>
      <c r="E19" s="610"/>
      <c r="F19" s="610"/>
      <c r="G19" s="610"/>
      <c r="H19" s="610"/>
      <c r="I19" s="610"/>
      <c r="J19" s="610"/>
      <c r="K19" s="610"/>
      <c r="L19" s="610"/>
      <c r="M19" s="610"/>
      <c r="N19" s="610"/>
      <c r="O19" s="610"/>
      <c r="P19" s="610"/>
    </row>
    <row r="20" spans="1:16" ht="19.5" customHeight="1">
      <c r="A20" s="791" t="s">
        <v>515</v>
      </c>
      <c r="B20" s="791"/>
      <c r="C20" s="791"/>
      <c r="D20" s="791"/>
      <c r="E20" s="791"/>
      <c r="F20" s="791"/>
      <c r="G20" s="791"/>
      <c r="H20" s="791"/>
      <c r="I20" s="791"/>
      <c r="J20" s="791"/>
      <c r="K20" s="791"/>
      <c r="L20" s="791"/>
      <c r="M20" s="791"/>
      <c r="N20" s="791"/>
      <c r="O20" s="791"/>
      <c r="P20" s="791"/>
    </row>
  </sheetData>
  <mergeCells count="7">
    <mergeCell ref="A20:P20"/>
    <mergeCell ref="A7:A9"/>
    <mergeCell ref="B7:P7"/>
    <mergeCell ref="B8:D8"/>
    <mergeCell ref="F8:H8"/>
    <mergeCell ref="J8:L8"/>
    <mergeCell ref="N8:P8"/>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84"/>
  <sheetViews>
    <sheetView zoomScaleNormal="100" workbookViewId="0">
      <selection activeCell="A4" sqref="A4"/>
    </sheetView>
  </sheetViews>
  <sheetFormatPr defaultColWidth="17.26953125" defaultRowHeight="9"/>
  <cols>
    <col min="1" max="1" width="12.26953125" style="80" customWidth="1"/>
    <col min="2" max="2" width="8.26953125" style="80" bestFit="1" customWidth="1"/>
    <col min="3" max="3" width="7" style="80" customWidth="1"/>
    <col min="4" max="4" width="6.26953125" style="80" customWidth="1"/>
    <col min="5" max="5" width="5.453125" style="80" customWidth="1"/>
    <col min="6" max="6" width="6.26953125" style="80" customWidth="1"/>
    <col min="7" max="7" width="8.7265625" style="80" customWidth="1"/>
    <col min="8" max="8" width="10.453125" style="80" customWidth="1"/>
    <col min="9" max="9" width="10.54296875" style="80" customWidth="1"/>
    <col min="10" max="10" width="5" style="80" customWidth="1"/>
    <col min="11" max="11" width="6.7265625" style="80" customWidth="1"/>
    <col min="12" max="12" width="5" style="80" customWidth="1"/>
    <col min="13" max="13" width="7.7265625" style="80" customWidth="1"/>
    <col min="14" max="14" width="4.7265625" style="80" bestFit="1" customWidth="1"/>
    <col min="15" max="16384" width="17.26953125" style="80"/>
  </cols>
  <sheetData>
    <row r="1" spans="1:14" s="89" customFormat="1" ht="12.75" customHeight="1"/>
    <row r="2" spans="1:14" s="89" customFormat="1" ht="12.75" customHeight="1"/>
    <row r="3" spans="1:14" s="89" customFormat="1" ht="12.75" customHeight="1">
      <c r="A3" s="90"/>
      <c r="B3" s="91"/>
      <c r="C3" s="92"/>
      <c r="D3" s="92"/>
      <c r="E3" s="92"/>
      <c r="F3" s="92"/>
      <c r="G3" s="92"/>
      <c r="H3" s="92"/>
      <c r="I3" s="92"/>
      <c r="J3" s="92"/>
      <c r="K3" s="92"/>
      <c r="L3" s="92"/>
      <c r="M3" s="92"/>
    </row>
    <row r="4" spans="1:14" s="95" customFormat="1" ht="12" customHeight="1">
      <c r="A4" s="93" t="s">
        <v>193</v>
      </c>
      <c r="B4" s="94"/>
      <c r="C4" s="94"/>
      <c r="D4" s="94"/>
      <c r="E4" s="94"/>
      <c r="F4" s="94"/>
      <c r="G4" s="94"/>
      <c r="H4" s="94"/>
      <c r="I4" s="94"/>
      <c r="J4" s="94"/>
      <c r="K4" s="94"/>
      <c r="L4" s="94"/>
    </row>
    <row r="5" spans="1:14" s="95" customFormat="1" ht="12" customHeight="1">
      <c r="A5" s="797" t="s">
        <v>146</v>
      </c>
      <c r="B5" s="797"/>
      <c r="C5" s="797"/>
      <c r="D5" s="797"/>
      <c r="E5" s="797"/>
      <c r="F5" s="797"/>
      <c r="G5" s="797"/>
      <c r="H5" s="797"/>
      <c r="I5" s="797"/>
      <c r="J5" s="797"/>
      <c r="K5" s="797"/>
      <c r="L5" s="797"/>
      <c r="M5" s="797"/>
    </row>
    <row r="6" spans="1:14" s="95" customFormat="1" ht="12" customHeight="1">
      <c r="A6" s="96" t="s">
        <v>387</v>
      </c>
      <c r="C6" s="97"/>
      <c r="D6" s="97"/>
      <c r="E6" s="97"/>
      <c r="F6" s="97"/>
      <c r="G6" s="97"/>
      <c r="H6" s="97"/>
      <c r="I6" s="97"/>
      <c r="J6" s="97"/>
      <c r="K6" s="97"/>
      <c r="L6" s="97"/>
      <c r="M6" s="97"/>
    </row>
    <row r="7" spans="1:14" s="89" customFormat="1" ht="6" customHeight="1">
      <c r="A7" s="62"/>
      <c r="B7" s="76"/>
      <c r="C7" s="76"/>
      <c r="D7" s="76"/>
      <c r="E7" s="76"/>
      <c r="F7" s="76"/>
      <c r="G7" s="76"/>
      <c r="H7" s="76"/>
      <c r="I7" s="76"/>
      <c r="J7" s="76"/>
      <c r="K7" s="76"/>
      <c r="L7" s="76"/>
      <c r="M7" s="76"/>
    </row>
    <row r="8" spans="1:14" s="98" customFormat="1" ht="12" customHeight="1">
      <c r="A8" s="798" t="s">
        <v>2</v>
      </c>
      <c r="B8" s="801" t="s">
        <v>0</v>
      </c>
      <c r="C8" s="804" t="s">
        <v>145</v>
      </c>
      <c r="D8" s="804"/>
      <c r="E8" s="804"/>
      <c r="F8" s="804"/>
      <c r="G8" s="804"/>
      <c r="H8" s="804"/>
      <c r="I8" s="804"/>
      <c r="J8" s="804"/>
      <c r="K8" s="804"/>
      <c r="L8" s="804"/>
      <c r="M8" s="804"/>
      <c r="N8" s="802"/>
    </row>
    <row r="9" spans="1:14" s="2" customFormat="1" ht="18" customHeight="1">
      <c r="A9" s="799"/>
      <c r="B9" s="802"/>
      <c r="C9" s="805" t="s">
        <v>149</v>
      </c>
      <c r="D9" s="805" t="s">
        <v>144</v>
      </c>
      <c r="E9" s="805" t="s">
        <v>143</v>
      </c>
      <c r="F9" s="805" t="s">
        <v>142</v>
      </c>
      <c r="G9" s="805" t="s">
        <v>141</v>
      </c>
      <c r="H9" s="805" t="s">
        <v>140</v>
      </c>
      <c r="I9" s="805" t="s">
        <v>139</v>
      </c>
      <c r="J9" s="805" t="s">
        <v>138</v>
      </c>
      <c r="K9" s="805" t="s">
        <v>137</v>
      </c>
      <c r="L9" s="805" t="s">
        <v>136</v>
      </c>
      <c r="M9" s="808" t="s">
        <v>135</v>
      </c>
      <c r="N9" s="802"/>
    </row>
    <row r="10" spans="1:14" s="2" customFormat="1" ht="20.25" customHeight="1">
      <c r="A10" s="800"/>
      <c r="B10" s="803"/>
      <c r="C10" s="806"/>
      <c r="D10" s="806"/>
      <c r="E10" s="806"/>
      <c r="F10" s="806"/>
      <c r="G10" s="806"/>
      <c r="H10" s="806"/>
      <c r="I10" s="806"/>
      <c r="J10" s="806"/>
      <c r="K10" s="807"/>
      <c r="L10" s="806"/>
      <c r="M10" s="806"/>
      <c r="N10" s="802"/>
    </row>
    <row r="11" spans="1:14" s="103" customFormat="1" ht="3" customHeight="1">
      <c r="A11" s="99"/>
      <c r="B11" s="100"/>
      <c r="C11" s="101"/>
      <c r="D11" s="101"/>
      <c r="E11" s="101"/>
      <c r="F11" s="101"/>
      <c r="G11" s="101"/>
      <c r="H11" s="101"/>
      <c r="I11" s="101"/>
      <c r="J11" s="101"/>
      <c r="K11" s="101"/>
      <c r="L11" s="101"/>
      <c r="M11" s="102"/>
    </row>
    <row r="12" spans="1:14" s="103" customFormat="1" ht="9" customHeight="1">
      <c r="A12" s="160">
        <v>2019</v>
      </c>
      <c r="B12" s="88">
        <v>2301912</v>
      </c>
      <c r="C12" s="88">
        <v>318</v>
      </c>
      <c r="D12" s="88">
        <v>1019</v>
      </c>
      <c r="E12" s="88">
        <v>64891</v>
      </c>
      <c r="F12" s="88">
        <v>4884</v>
      </c>
      <c r="G12" s="88">
        <v>524</v>
      </c>
      <c r="H12" s="88">
        <v>1071776</v>
      </c>
      <c r="I12" s="88">
        <v>24276</v>
      </c>
      <c r="J12" s="88">
        <v>8997</v>
      </c>
      <c r="K12" s="88">
        <v>212106</v>
      </c>
      <c r="L12" s="88">
        <v>16159</v>
      </c>
      <c r="M12" s="88">
        <v>39290</v>
      </c>
      <c r="N12" s="104"/>
    </row>
    <row r="13" spans="1:14" s="103" customFormat="1" ht="9" customHeight="1">
      <c r="A13" s="160">
        <v>2020</v>
      </c>
      <c r="B13" s="88">
        <v>1900624</v>
      </c>
      <c r="C13" s="88">
        <v>289</v>
      </c>
      <c r="D13" s="88">
        <v>876</v>
      </c>
      <c r="E13" s="88">
        <v>53708</v>
      </c>
      <c r="F13" s="88">
        <v>4499</v>
      </c>
      <c r="G13" s="88">
        <v>380</v>
      </c>
      <c r="H13" s="88">
        <v>721680</v>
      </c>
      <c r="I13" s="88">
        <v>20000</v>
      </c>
      <c r="J13" s="88">
        <v>8722</v>
      </c>
      <c r="K13" s="88">
        <v>248218</v>
      </c>
      <c r="L13" s="88">
        <v>12209</v>
      </c>
      <c r="M13" s="88">
        <v>35149</v>
      </c>
      <c r="N13" s="104"/>
    </row>
    <row r="14" spans="1:14" s="103" customFormat="1" ht="9" customHeight="1">
      <c r="A14" s="160">
        <v>2021</v>
      </c>
      <c r="B14" s="88">
        <v>2104114</v>
      </c>
      <c r="C14" s="88">
        <v>304</v>
      </c>
      <c r="D14" s="88">
        <v>928</v>
      </c>
      <c r="E14" s="88">
        <v>58794</v>
      </c>
      <c r="F14" s="88">
        <v>5274</v>
      </c>
      <c r="G14" s="88">
        <v>368</v>
      </c>
      <c r="H14" s="88">
        <v>811578</v>
      </c>
      <c r="I14" s="88">
        <v>22093</v>
      </c>
      <c r="J14" s="88">
        <v>10051</v>
      </c>
      <c r="K14" s="88">
        <v>294649</v>
      </c>
      <c r="L14" s="88">
        <v>12331</v>
      </c>
      <c r="M14" s="88">
        <v>31159</v>
      </c>
      <c r="N14" s="104"/>
    </row>
    <row r="15" spans="1:14" s="103" customFormat="1" ht="9" customHeight="1">
      <c r="A15" s="160">
        <v>2022</v>
      </c>
      <c r="B15" s="88">
        <v>2255777</v>
      </c>
      <c r="C15" s="88">
        <v>331</v>
      </c>
      <c r="D15" s="88">
        <v>1018</v>
      </c>
      <c r="E15" s="88">
        <v>61958</v>
      </c>
      <c r="F15" s="88">
        <v>6293</v>
      </c>
      <c r="G15" s="88">
        <v>365</v>
      </c>
      <c r="H15" s="88">
        <v>963032</v>
      </c>
      <c r="I15" s="88">
        <v>25642</v>
      </c>
      <c r="J15" s="88">
        <v>12057</v>
      </c>
      <c r="K15" s="88">
        <v>273872</v>
      </c>
      <c r="L15" s="88">
        <v>13825</v>
      </c>
      <c r="M15" s="88">
        <v>30326</v>
      </c>
      <c r="N15" s="104"/>
    </row>
    <row r="16" spans="1:14" s="103" customFormat="1" ht="3" customHeight="1">
      <c r="A16" s="99"/>
      <c r="B16" s="100"/>
      <c r="C16" s="105"/>
      <c r="D16" s="105"/>
      <c r="E16" s="105"/>
      <c r="F16" s="101"/>
      <c r="G16" s="101"/>
      <c r="H16" s="101"/>
      <c r="I16" s="101"/>
      <c r="J16" s="101"/>
      <c r="K16" s="101"/>
      <c r="L16" s="101"/>
      <c r="M16" s="106"/>
    </row>
    <row r="17" spans="1:14" s="103" customFormat="1" ht="10.15" customHeight="1">
      <c r="A17" s="107"/>
      <c r="B17" s="706" t="s">
        <v>401</v>
      </c>
      <c r="C17" s="707"/>
      <c r="D17" s="707"/>
      <c r="E17" s="707"/>
      <c r="F17" s="707"/>
      <c r="G17" s="707"/>
      <c r="H17" s="707"/>
      <c r="I17" s="707"/>
      <c r="J17" s="707"/>
      <c r="K17" s="707"/>
      <c r="L17" s="707"/>
      <c r="M17" s="707"/>
      <c r="N17" s="104"/>
    </row>
    <row r="18" spans="1:14" s="103" customFormat="1" ht="3" customHeight="1">
      <c r="A18" s="392"/>
      <c r="B18" s="392"/>
      <c r="C18" s="392"/>
      <c r="D18" s="392"/>
      <c r="E18" s="392"/>
      <c r="F18" s="392"/>
      <c r="G18" s="392"/>
      <c r="H18" s="392"/>
      <c r="I18" s="392"/>
      <c r="J18" s="392"/>
      <c r="K18" s="392"/>
      <c r="L18" s="392"/>
      <c r="M18" s="392"/>
    </row>
    <row r="19" spans="1:14" s="103" customFormat="1" ht="10.15" customHeight="1">
      <c r="A19" s="102"/>
      <c r="B19" s="707" t="s">
        <v>134</v>
      </c>
      <c r="C19" s="707"/>
      <c r="D19" s="707"/>
      <c r="E19" s="707"/>
      <c r="F19" s="707"/>
      <c r="G19" s="707"/>
      <c r="H19" s="707"/>
      <c r="I19" s="707"/>
      <c r="J19" s="707"/>
      <c r="K19" s="707"/>
      <c r="L19" s="707"/>
      <c r="M19" s="707"/>
    </row>
    <row r="20" spans="1:14" s="103" customFormat="1" ht="3" customHeight="1">
      <c r="A20" s="99"/>
      <c r="B20" s="108"/>
      <c r="C20" s="101"/>
      <c r="D20" s="101"/>
      <c r="E20" s="101"/>
      <c r="F20" s="101"/>
      <c r="G20" s="101"/>
      <c r="H20" s="101"/>
      <c r="I20" s="101"/>
      <c r="J20" s="101"/>
      <c r="K20" s="101"/>
      <c r="L20" s="101"/>
      <c r="M20" s="102"/>
    </row>
    <row r="21" spans="1:14" s="103" customFormat="1" ht="9" customHeight="1">
      <c r="A21" s="2" t="s">
        <v>133</v>
      </c>
      <c r="B21" s="3">
        <v>187398</v>
      </c>
      <c r="C21" s="3">
        <v>22</v>
      </c>
      <c r="D21" s="3">
        <v>62</v>
      </c>
      <c r="E21" s="3">
        <v>4724</v>
      </c>
      <c r="F21" s="3">
        <v>463</v>
      </c>
      <c r="G21" s="3">
        <v>20</v>
      </c>
      <c r="H21" s="3">
        <v>72932</v>
      </c>
      <c r="I21" s="3">
        <v>2391</v>
      </c>
      <c r="J21" s="3">
        <v>795</v>
      </c>
      <c r="K21" s="3">
        <v>28450</v>
      </c>
      <c r="L21" s="3">
        <v>932</v>
      </c>
      <c r="M21" s="3">
        <v>2129</v>
      </c>
      <c r="N21" s="3"/>
    </row>
    <row r="22" spans="1:14" s="103" customFormat="1" ht="18" customHeight="1">
      <c r="A22" s="109" t="s">
        <v>30</v>
      </c>
      <c r="B22" s="36">
        <v>3709</v>
      </c>
      <c r="C22" s="36">
        <v>0</v>
      </c>
      <c r="D22" s="36">
        <v>2</v>
      </c>
      <c r="E22" s="36">
        <v>156</v>
      </c>
      <c r="F22" s="36">
        <v>15</v>
      </c>
      <c r="G22" s="36">
        <v>8</v>
      </c>
      <c r="H22" s="36">
        <v>897</v>
      </c>
      <c r="I22" s="36">
        <v>17</v>
      </c>
      <c r="J22" s="36">
        <v>31</v>
      </c>
      <c r="K22" s="36">
        <v>661</v>
      </c>
      <c r="L22" s="36">
        <v>19</v>
      </c>
      <c r="M22" s="36">
        <v>32</v>
      </c>
      <c r="N22" s="87"/>
    </row>
    <row r="23" spans="1:14" s="103" customFormat="1" ht="9" customHeight="1">
      <c r="A23" s="2" t="s">
        <v>4</v>
      </c>
      <c r="B23" s="3">
        <v>67236</v>
      </c>
      <c r="C23" s="3">
        <v>13</v>
      </c>
      <c r="D23" s="3">
        <v>35</v>
      </c>
      <c r="E23" s="3">
        <v>2237</v>
      </c>
      <c r="F23" s="3">
        <v>202</v>
      </c>
      <c r="G23" s="3">
        <v>11</v>
      </c>
      <c r="H23" s="3">
        <v>23937</v>
      </c>
      <c r="I23" s="3">
        <v>896</v>
      </c>
      <c r="J23" s="3">
        <v>261</v>
      </c>
      <c r="K23" s="3">
        <v>9067</v>
      </c>
      <c r="L23" s="3">
        <v>612</v>
      </c>
      <c r="M23" s="3">
        <v>1296</v>
      </c>
      <c r="N23" s="3"/>
    </row>
    <row r="24" spans="1:14" s="103" customFormat="1" ht="9" customHeight="1">
      <c r="A24" s="2" t="s">
        <v>5</v>
      </c>
      <c r="B24" s="3">
        <v>456962</v>
      </c>
      <c r="C24" s="3">
        <v>42</v>
      </c>
      <c r="D24" s="3">
        <v>152</v>
      </c>
      <c r="E24" s="3">
        <v>10960</v>
      </c>
      <c r="F24" s="3">
        <v>1332</v>
      </c>
      <c r="G24" s="3">
        <v>31</v>
      </c>
      <c r="H24" s="3">
        <v>214735</v>
      </c>
      <c r="I24" s="3">
        <v>6554</v>
      </c>
      <c r="J24" s="3">
        <v>1858</v>
      </c>
      <c r="K24" s="3">
        <v>54709</v>
      </c>
      <c r="L24" s="3">
        <v>2486</v>
      </c>
      <c r="M24" s="3">
        <v>5387</v>
      </c>
      <c r="N24" s="3"/>
    </row>
    <row r="25" spans="1:14" s="103" customFormat="1" ht="18" customHeight="1">
      <c r="A25" s="110" t="s">
        <v>6</v>
      </c>
      <c r="B25" s="3">
        <v>31125</v>
      </c>
      <c r="C25" s="3">
        <v>5</v>
      </c>
      <c r="D25" s="3">
        <v>18</v>
      </c>
      <c r="E25" s="3">
        <v>1160</v>
      </c>
      <c r="F25" s="3">
        <v>153</v>
      </c>
      <c r="G25" s="3">
        <v>1</v>
      </c>
      <c r="H25" s="3">
        <v>12257</v>
      </c>
      <c r="I25" s="3">
        <v>327</v>
      </c>
      <c r="J25" s="3">
        <v>183</v>
      </c>
      <c r="K25" s="3">
        <v>3395</v>
      </c>
      <c r="L25" s="3">
        <v>267</v>
      </c>
      <c r="M25" s="3">
        <v>675</v>
      </c>
      <c r="N25" s="87"/>
    </row>
    <row r="26" spans="1:14" s="2" customFormat="1" ht="9" customHeight="1">
      <c r="A26" s="83" t="s">
        <v>7</v>
      </c>
      <c r="B26" s="4">
        <v>16693</v>
      </c>
      <c r="C26" s="4">
        <v>2</v>
      </c>
      <c r="D26" s="4">
        <v>9</v>
      </c>
      <c r="E26" s="4">
        <v>686</v>
      </c>
      <c r="F26" s="4">
        <v>86</v>
      </c>
      <c r="G26" s="4">
        <v>0</v>
      </c>
      <c r="H26" s="4">
        <v>7043</v>
      </c>
      <c r="I26" s="4">
        <v>236</v>
      </c>
      <c r="J26" s="4">
        <v>111</v>
      </c>
      <c r="K26" s="4">
        <v>1501</v>
      </c>
      <c r="L26" s="4">
        <v>193</v>
      </c>
      <c r="M26" s="4">
        <v>376</v>
      </c>
      <c r="N26" s="4"/>
    </row>
    <row r="27" spans="1:14" s="2" customFormat="1" ht="9" customHeight="1">
      <c r="A27" s="83" t="s">
        <v>1</v>
      </c>
      <c r="B27" s="4">
        <v>14410</v>
      </c>
      <c r="C27" s="4">
        <v>3</v>
      </c>
      <c r="D27" s="4">
        <v>9</v>
      </c>
      <c r="E27" s="4">
        <v>474</v>
      </c>
      <c r="F27" s="4">
        <v>66</v>
      </c>
      <c r="G27" s="4">
        <v>1</v>
      </c>
      <c r="H27" s="4">
        <v>5208</v>
      </c>
      <c r="I27" s="4">
        <v>91</v>
      </c>
      <c r="J27" s="4">
        <v>72</v>
      </c>
      <c r="K27" s="4">
        <v>1892</v>
      </c>
      <c r="L27" s="4">
        <v>74</v>
      </c>
      <c r="M27" s="4">
        <v>297</v>
      </c>
      <c r="N27" s="4"/>
    </row>
    <row r="28" spans="1:14" s="83" customFormat="1" ht="9" customHeight="1">
      <c r="A28" s="2" t="s">
        <v>8</v>
      </c>
      <c r="B28" s="3">
        <v>166136</v>
      </c>
      <c r="C28" s="3">
        <v>22</v>
      </c>
      <c r="D28" s="3">
        <v>50</v>
      </c>
      <c r="E28" s="3">
        <v>4549</v>
      </c>
      <c r="F28" s="3">
        <v>525</v>
      </c>
      <c r="G28" s="3">
        <v>19</v>
      </c>
      <c r="H28" s="3">
        <v>76585</v>
      </c>
      <c r="I28" s="3">
        <v>1665</v>
      </c>
      <c r="J28" s="3">
        <v>685</v>
      </c>
      <c r="K28" s="3">
        <v>26575</v>
      </c>
      <c r="L28" s="3">
        <v>903</v>
      </c>
      <c r="M28" s="3">
        <v>2238</v>
      </c>
      <c r="N28" s="3"/>
    </row>
    <row r="29" spans="1:14" s="83" customFormat="1" ht="9" customHeight="1">
      <c r="A29" s="2" t="s">
        <v>33</v>
      </c>
      <c r="B29" s="3">
        <v>35222</v>
      </c>
      <c r="C29" s="3">
        <v>6</v>
      </c>
      <c r="D29" s="3">
        <v>15</v>
      </c>
      <c r="E29" s="3">
        <v>1265</v>
      </c>
      <c r="F29" s="3">
        <v>156</v>
      </c>
      <c r="G29" s="3">
        <v>22</v>
      </c>
      <c r="H29" s="3">
        <v>13060</v>
      </c>
      <c r="I29" s="3">
        <v>320</v>
      </c>
      <c r="J29" s="3">
        <v>182</v>
      </c>
      <c r="K29" s="3">
        <v>7278</v>
      </c>
      <c r="L29" s="3">
        <v>213</v>
      </c>
      <c r="M29" s="3">
        <v>478</v>
      </c>
      <c r="N29" s="3"/>
    </row>
    <row r="30" spans="1:14" s="2" customFormat="1" ht="9" customHeight="1">
      <c r="A30" s="2" t="s">
        <v>10</v>
      </c>
      <c r="B30" s="3">
        <v>199500</v>
      </c>
      <c r="C30" s="3">
        <v>26</v>
      </c>
      <c r="D30" s="3">
        <v>61</v>
      </c>
      <c r="E30" s="3">
        <v>5828</v>
      </c>
      <c r="F30" s="3">
        <v>669</v>
      </c>
      <c r="G30" s="3">
        <v>20</v>
      </c>
      <c r="H30" s="3">
        <v>88263</v>
      </c>
      <c r="I30" s="3">
        <v>2387</v>
      </c>
      <c r="J30" s="3">
        <v>993</v>
      </c>
      <c r="K30" s="3">
        <v>22150</v>
      </c>
      <c r="L30" s="3">
        <v>1068</v>
      </c>
      <c r="M30" s="3">
        <v>2255</v>
      </c>
      <c r="N30" s="3"/>
    </row>
    <row r="31" spans="1:14" s="2" customFormat="1" ht="9" customHeight="1">
      <c r="A31" s="2" t="s">
        <v>11</v>
      </c>
      <c r="B31" s="3">
        <v>161232</v>
      </c>
      <c r="C31" s="3">
        <v>22</v>
      </c>
      <c r="D31" s="3">
        <v>60</v>
      </c>
      <c r="E31" s="3">
        <v>4454</v>
      </c>
      <c r="F31" s="3">
        <v>507</v>
      </c>
      <c r="G31" s="3">
        <v>22</v>
      </c>
      <c r="H31" s="3">
        <v>73544</v>
      </c>
      <c r="I31" s="3">
        <v>2323</v>
      </c>
      <c r="J31" s="3">
        <v>751</v>
      </c>
      <c r="K31" s="3">
        <v>21971</v>
      </c>
      <c r="L31" s="3">
        <v>1201</v>
      </c>
      <c r="M31" s="3">
        <v>1952</v>
      </c>
      <c r="N31" s="3"/>
    </row>
    <row r="32" spans="1:14" s="2" customFormat="1" ht="9" customHeight="1">
      <c r="A32" s="2" t="s">
        <v>12</v>
      </c>
      <c r="B32" s="3">
        <v>29094</v>
      </c>
      <c r="C32" s="3">
        <v>4</v>
      </c>
      <c r="D32" s="3">
        <v>11</v>
      </c>
      <c r="E32" s="3">
        <v>977</v>
      </c>
      <c r="F32" s="3">
        <v>82</v>
      </c>
      <c r="G32" s="3">
        <v>4</v>
      </c>
      <c r="H32" s="3">
        <v>10523</v>
      </c>
      <c r="I32" s="3">
        <v>202</v>
      </c>
      <c r="J32" s="3">
        <v>138</v>
      </c>
      <c r="K32" s="3">
        <v>4495</v>
      </c>
      <c r="L32" s="3">
        <v>169</v>
      </c>
      <c r="M32" s="3">
        <v>477</v>
      </c>
      <c r="N32" s="3"/>
    </row>
    <row r="33" spans="1:14" s="2" customFormat="1" ht="9" customHeight="1">
      <c r="A33" s="2" t="s">
        <v>13</v>
      </c>
      <c r="B33" s="3">
        <v>39643</v>
      </c>
      <c r="C33" s="3">
        <v>8</v>
      </c>
      <c r="D33" s="3">
        <v>15</v>
      </c>
      <c r="E33" s="3">
        <v>1480</v>
      </c>
      <c r="F33" s="3">
        <v>115</v>
      </c>
      <c r="G33" s="3">
        <v>3</v>
      </c>
      <c r="H33" s="3">
        <v>12204</v>
      </c>
      <c r="I33" s="3">
        <v>264</v>
      </c>
      <c r="J33" s="3">
        <v>220</v>
      </c>
      <c r="K33" s="3">
        <v>6665</v>
      </c>
      <c r="L33" s="3">
        <v>272</v>
      </c>
      <c r="M33" s="3">
        <v>623</v>
      </c>
      <c r="N33" s="3"/>
    </row>
    <row r="34" spans="1:14" s="2" customFormat="1" ht="9" customHeight="1">
      <c r="A34" s="2" t="s">
        <v>14</v>
      </c>
      <c r="B34" s="3">
        <v>303173</v>
      </c>
      <c r="C34" s="3">
        <v>36</v>
      </c>
      <c r="D34" s="3">
        <v>119</v>
      </c>
      <c r="E34" s="3">
        <v>5746</v>
      </c>
      <c r="F34" s="3">
        <v>598</v>
      </c>
      <c r="G34" s="3">
        <v>21</v>
      </c>
      <c r="H34" s="3">
        <v>162477</v>
      </c>
      <c r="I34" s="3">
        <v>3335</v>
      </c>
      <c r="J34" s="3">
        <v>1464</v>
      </c>
      <c r="K34" s="3">
        <v>31545</v>
      </c>
      <c r="L34" s="3">
        <v>1421</v>
      </c>
      <c r="M34" s="3">
        <v>4681</v>
      </c>
      <c r="N34" s="3"/>
    </row>
    <row r="35" spans="1:14" s="2" customFormat="1" ht="9" customHeight="1">
      <c r="A35" s="2" t="s">
        <v>15</v>
      </c>
      <c r="B35" s="3">
        <v>37602</v>
      </c>
      <c r="C35" s="3">
        <v>9</v>
      </c>
      <c r="D35" s="3">
        <v>15</v>
      </c>
      <c r="E35" s="3">
        <v>1226</v>
      </c>
      <c r="F35" s="3">
        <v>105</v>
      </c>
      <c r="G35" s="3">
        <v>2</v>
      </c>
      <c r="H35" s="3">
        <v>13260</v>
      </c>
      <c r="I35" s="3">
        <v>244</v>
      </c>
      <c r="J35" s="3">
        <v>214</v>
      </c>
      <c r="K35" s="3">
        <v>5275</v>
      </c>
      <c r="L35" s="3">
        <v>246</v>
      </c>
      <c r="M35" s="3">
        <v>604</v>
      </c>
      <c r="N35" s="3"/>
    </row>
    <row r="36" spans="1:14" s="2" customFormat="1" ht="9" customHeight="1">
      <c r="A36" s="2" t="s">
        <v>16</v>
      </c>
      <c r="B36" s="3">
        <v>8358</v>
      </c>
      <c r="C36" s="3">
        <v>0</v>
      </c>
      <c r="D36" s="3">
        <v>5</v>
      </c>
      <c r="E36" s="3">
        <v>262</v>
      </c>
      <c r="F36" s="3">
        <v>25</v>
      </c>
      <c r="G36" s="3">
        <v>1</v>
      </c>
      <c r="H36" s="3">
        <v>2742</v>
      </c>
      <c r="I36" s="3">
        <v>35</v>
      </c>
      <c r="J36" s="3">
        <v>48</v>
      </c>
      <c r="K36" s="3">
        <v>1305</v>
      </c>
      <c r="L36" s="3">
        <v>53</v>
      </c>
      <c r="M36" s="3">
        <v>121</v>
      </c>
      <c r="N36" s="3"/>
    </row>
    <row r="37" spans="1:14" s="2" customFormat="1" ht="9" customHeight="1">
      <c r="A37" s="2" t="s">
        <v>17</v>
      </c>
      <c r="B37" s="3">
        <v>217419</v>
      </c>
      <c r="C37" s="3">
        <v>40</v>
      </c>
      <c r="D37" s="3">
        <v>140</v>
      </c>
      <c r="E37" s="3">
        <v>5808</v>
      </c>
      <c r="F37" s="3">
        <v>343</v>
      </c>
      <c r="G37" s="3">
        <v>25</v>
      </c>
      <c r="H37" s="3">
        <v>97933</v>
      </c>
      <c r="I37" s="3">
        <v>4139</v>
      </c>
      <c r="J37" s="3">
        <v>1309</v>
      </c>
      <c r="K37" s="3">
        <v>25263</v>
      </c>
      <c r="L37" s="3">
        <v>1710</v>
      </c>
      <c r="M37" s="3">
        <v>2308</v>
      </c>
      <c r="N37" s="3"/>
    </row>
    <row r="38" spans="1:14" s="2" customFormat="1" ht="9" customHeight="1">
      <c r="A38" s="2" t="s">
        <v>18</v>
      </c>
      <c r="B38" s="3">
        <v>125080</v>
      </c>
      <c r="C38" s="3">
        <v>29</v>
      </c>
      <c r="D38" s="3">
        <v>90</v>
      </c>
      <c r="E38" s="3">
        <v>3436</v>
      </c>
      <c r="F38" s="3">
        <v>261</v>
      </c>
      <c r="G38" s="3">
        <v>24</v>
      </c>
      <c r="H38" s="3">
        <v>52532</v>
      </c>
      <c r="I38" s="3">
        <v>997</v>
      </c>
      <c r="J38" s="3">
        <v>703</v>
      </c>
      <c r="K38" s="3">
        <v>15866</v>
      </c>
      <c r="L38" s="3">
        <v>798</v>
      </c>
      <c r="M38" s="3">
        <v>2045</v>
      </c>
      <c r="N38" s="3"/>
    </row>
    <row r="39" spans="1:14" s="2" customFormat="1" ht="9" customHeight="1">
      <c r="A39" s="2" t="s">
        <v>19</v>
      </c>
      <c r="B39" s="3">
        <v>11577</v>
      </c>
      <c r="C39" s="3">
        <v>2</v>
      </c>
      <c r="D39" s="3">
        <v>7</v>
      </c>
      <c r="E39" s="3">
        <v>485</v>
      </c>
      <c r="F39" s="3">
        <v>26</v>
      </c>
      <c r="G39" s="3">
        <v>4</v>
      </c>
      <c r="H39" s="3">
        <v>2488</v>
      </c>
      <c r="I39" s="3">
        <v>44</v>
      </c>
      <c r="J39" s="3">
        <v>62</v>
      </c>
      <c r="K39" s="3">
        <v>1650</v>
      </c>
      <c r="L39" s="3">
        <v>52</v>
      </c>
      <c r="M39" s="3">
        <v>206</v>
      </c>
      <c r="N39" s="3"/>
    </row>
    <row r="40" spans="1:14" s="2" customFormat="1" ht="9" customHeight="1">
      <c r="A40" s="2" t="s">
        <v>20</v>
      </c>
      <c r="B40" s="3">
        <v>52263</v>
      </c>
      <c r="C40" s="3">
        <v>12</v>
      </c>
      <c r="D40" s="3">
        <v>43</v>
      </c>
      <c r="E40" s="3">
        <v>1695</v>
      </c>
      <c r="F40" s="3">
        <v>144</v>
      </c>
      <c r="G40" s="3">
        <v>13</v>
      </c>
      <c r="H40" s="3">
        <v>12477</v>
      </c>
      <c r="I40" s="3">
        <v>184</v>
      </c>
      <c r="J40" s="3">
        <v>334</v>
      </c>
      <c r="K40" s="3">
        <v>7291</v>
      </c>
      <c r="L40" s="3">
        <v>299</v>
      </c>
      <c r="M40" s="3">
        <v>877</v>
      </c>
      <c r="N40" s="3"/>
    </row>
    <row r="41" spans="1:14" s="2" customFormat="1" ht="9" customHeight="1">
      <c r="A41" s="2" t="s">
        <v>21</v>
      </c>
      <c r="B41" s="3">
        <v>166234</v>
      </c>
      <c r="C41" s="3">
        <v>27</v>
      </c>
      <c r="D41" s="3">
        <v>106</v>
      </c>
      <c r="E41" s="3">
        <v>5073</v>
      </c>
      <c r="F41" s="3">
        <v>383</v>
      </c>
      <c r="G41" s="3">
        <v>28</v>
      </c>
      <c r="H41" s="3">
        <v>66345</v>
      </c>
      <c r="I41" s="3">
        <v>1442</v>
      </c>
      <c r="J41" s="3">
        <v>1013</v>
      </c>
      <c r="K41" s="3">
        <v>20926</v>
      </c>
      <c r="L41" s="3">
        <v>999</v>
      </c>
      <c r="M41" s="3">
        <v>2549</v>
      </c>
      <c r="N41" s="3"/>
    </row>
    <row r="42" spans="1:14" s="2" customFormat="1" ht="9" customHeight="1">
      <c r="A42" s="2" t="s">
        <v>22</v>
      </c>
      <c r="B42" s="3">
        <v>42581</v>
      </c>
      <c r="C42" s="3">
        <v>16</v>
      </c>
      <c r="D42" s="3">
        <v>27</v>
      </c>
      <c r="E42" s="3">
        <v>1255</v>
      </c>
      <c r="F42" s="3">
        <v>127</v>
      </c>
      <c r="G42" s="3">
        <v>3</v>
      </c>
      <c r="H42" s="3">
        <v>11917</v>
      </c>
      <c r="I42" s="3">
        <v>301</v>
      </c>
      <c r="J42" s="3">
        <v>194</v>
      </c>
      <c r="K42" s="3">
        <v>7480</v>
      </c>
      <c r="L42" s="3">
        <v>252</v>
      </c>
      <c r="M42" s="3">
        <v>723</v>
      </c>
      <c r="N42" s="3"/>
    </row>
    <row r="43" spans="1:14" s="2" customFormat="1" ht="9" customHeight="1">
      <c r="A43" s="76" t="s">
        <v>23</v>
      </c>
      <c r="B43" s="86">
        <v>715305</v>
      </c>
      <c r="C43" s="86">
        <v>77</v>
      </c>
      <c r="D43" s="86">
        <v>251</v>
      </c>
      <c r="E43" s="86">
        <v>18077</v>
      </c>
      <c r="F43" s="86">
        <v>2012</v>
      </c>
      <c r="G43" s="86">
        <v>70</v>
      </c>
      <c r="H43" s="86">
        <v>312501</v>
      </c>
      <c r="I43" s="86">
        <v>9858</v>
      </c>
      <c r="J43" s="86">
        <v>2945</v>
      </c>
      <c r="K43" s="86">
        <v>92887</v>
      </c>
      <c r="L43" s="86">
        <v>4049</v>
      </c>
      <c r="M43" s="86">
        <v>8844</v>
      </c>
      <c r="N43" s="86"/>
    </row>
    <row r="44" spans="1:14" s="2" customFormat="1" ht="9" customHeight="1">
      <c r="A44" s="76" t="s">
        <v>24</v>
      </c>
      <c r="B44" s="86">
        <v>431983</v>
      </c>
      <c r="C44" s="86">
        <v>59</v>
      </c>
      <c r="D44" s="86">
        <v>144</v>
      </c>
      <c r="E44" s="86">
        <v>12802</v>
      </c>
      <c r="F44" s="86">
        <v>1503</v>
      </c>
      <c r="G44" s="86">
        <v>62</v>
      </c>
      <c r="H44" s="86">
        <v>190165</v>
      </c>
      <c r="I44" s="86">
        <v>4699</v>
      </c>
      <c r="J44" s="86">
        <v>2043</v>
      </c>
      <c r="K44" s="86">
        <v>59398</v>
      </c>
      <c r="L44" s="86">
        <v>2451</v>
      </c>
      <c r="M44" s="86">
        <v>5646</v>
      </c>
      <c r="N44" s="86"/>
    </row>
    <row r="45" spans="1:14" s="2" customFormat="1" ht="9" customHeight="1">
      <c r="A45" s="76" t="s">
        <v>25</v>
      </c>
      <c r="B45" s="86">
        <v>533142</v>
      </c>
      <c r="C45" s="86">
        <v>70</v>
      </c>
      <c r="D45" s="86">
        <v>205</v>
      </c>
      <c r="E45" s="86">
        <v>12657</v>
      </c>
      <c r="F45" s="86">
        <v>1302</v>
      </c>
      <c r="G45" s="86">
        <v>50</v>
      </c>
      <c r="H45" s="86">
        <v>258748</v>
      </c>
      <c r="I45" s="86">
        <v>6124</v>
      </c>
      <c r="J45" s="86">
        <v>2573</v>
      </c>
      <c r="K45" s="86">
        <v>64676</v>
      </c>
      <c r="L45" s="86">
        <v>3063</v>
      </c>
      <c r="M45" s="86">
        <v>7733</v>
      </c>
      <c r="N45" s="86"/>
    </row>
    <row r="46" spans="1:14" s="2" customFormat="1" ht="9" customHeight="1">
      <c r="A46" s="76" t="s">
        <v>26</v>
      </c>
      <c r="B46" s="86">
        <v>452299</v>
      </c>
      <c r="C46" s="86">
        <v>92</v>
      </c>
      <c r="D46" s="86">
        <v>300</v>
      </c>
      <c r="E46" s="86">
        <v>12912</v>
      </c>
      <c r="F46" s="86">
        <v>904</v>
      </c>
      <c r="G46" s="86">
        <v>69</v>
      </c>
      <c r="H46" s="86">
        <v>181432</v>
      </c>
      <c r="I46" s="86">
        <v>5643</v>
      </c>
      <c r="J46" s="86">
        <v>2670</v>
      </c>
      <c r="K46" s="86">
        <v>56650</v>
      </c>
      <c r="L46" s="86">
        <v>3158</v>
      </c>
      <c r="M46" s="86">
        <v>6161</v>
      </c>
      <c r="N46" s="86"/>
    </row>
    <row r="47" spans="1:14" s="2" customFormat="1" ht="9" customHeight="1">
      <c r="A47" s="76" t="s">
        <v>27</v>
      </c>
      <c r="B47" s="86">
        <v>208815</v>
      </c>
      <c r="C47" s="86">
        <v>43</v>
      </c>
      <c r="D47" s="86">
        <v>133</v>
      </c>
      <c r="E47" s="86">
        <v>6328</v>
      </c>
      <c r="F47" s="86">
        <v>510</v>
      </c>
      <c r="G47" s="86">
        <v>31</v>
      </c>
      <c r="H47" s="86">
        <v>78262</v>
      </c>
      <c r="I47" s="86">
        <v>1743</v>
      </c>
      <c r="J47" s="86">
        <v>1207</v>
      </c>
      <c r="K47" s="86">
        <v>28406</v>
      </c>
      <c r="L47" s="86">
        <v>1251</v>
      </c>
      <c r="M47" s="86">
        <v>3272</v>
      </c>
      <c r="N47" s="86"/>
    </row>
    <row r="48" spans="1:14" s="2" customFormat="1" ht="9" customHeight="1">
      <c r="A48" s="82" t="s">
        <v>28</v>
      </c>
      <c r="B48" s="86">
        <v>2341574</v>
      </c>
      <c r="C48" s="86">
        <v>341</v>
      </c>
      <c r="D48" s="86">
        <v>1033</v>
      </c>
      <c r="E48" s="86">
        <v>62776</v>
      </c>
      <c r="F48" s="86">
        <v>6231</v>
      </c>
      <c r="G48" s="86">
        <v>282</v>
      </c>
      <c r="H48" s="86">
        <v>1021116</v>
      </c>
      <c r="I48" s="86">
        <v>28067</v>
      </c>
      <c r="J48" s="86">
        <v>11438</v>
      </c>
      <c r="K48" s="86">
        <v>302020</v>
      </c>
      <c r="L48" s="86">
        <v>13973</v>
      </c>
      <c r="M48" s="86">
        <v>31656</v>
      </c>
      <c r="N48" s="86"/>
    </row>
    <row r="49" spans="1:13" s="2" customFormat="1" ht="3" customHeight="1">
      <c r="A49" s="82"/>
      <c r="C49" s="5"/>
      <c r="D49" s="5"/>
      <c r="E49" s="5"/>
      <c r="F49" s="5"/>
      <c r="G49" s="5"/>
      <c r="H49" s="5"/>
      <c r="I49" s="5"/>
      <c r="J49" s="5"/>
      <c r="K49" s="5"/>
      <c r="L49" s="5"/>
      <c r="M49" s="5"/>
    </row>
    <row r="50" spans="1:13" s="2" customFormat="1" ht="9" customHeight="1">
      <c r="A50" s="85"/>
      <c r="B50" s="794" t="s">
        <v>161</v>
      </c>
      <c r="C50" s="794"/>
      <c r="D50" s="794"/>
      <c r="E50" s="794"/>
      <c r="F50" s="794"/>
      <c r="G50" s="794"/>
      <c r="H50" s="794"/>
      <c r="I50" s="794"/>
      <c r="J50" s="794"/>
      <c r="K50" s="794"/>
      <c r="L50" s="794"/>
      <c r="M50" s="794"/>
    </row>
    <row r="51" spans="1:13" s="2" customFormat="1" ht="3" customHeight="1">
      <c r="C51" s="84"/>
      <c r="D51" s="84"/>
      <c r="E51" s="84"/>
      <c r="F51" s="84"/>
      <c r="G51" s="84"/>
      <c r="H51" s="84"/>
      <c r="I51" s="84"/>
      <c r="J51" s="84"/>
      <c r="K51" s="84"/>
      <c r="L51" s="84"/>
      <c r="M51" s="84"/>
    </row>
    <row r="52" spans="1:13" s="2" customFormat="1" ht="9" customHeight="1">
      <c r="A52" s="2" t="s">
        <v>133</v>
      </c>
      <c r="B52" s="384">
        <v>4407.3</v>
      </c>
      <c r="C52" s="1">
        <v>0.5</v>
      </c>
      <c r="D52" s="1">
        <v>1.5</v>
      </c>
      <c r="E52" s="1">
        <v>111.1</v>
      </c>
      <c r="F52" s="1">
        <v>10.9</v>
      </c>
      <c r="G52" s="1">
        <v>0.5</v>
      </c>
      <c r="H52" s="1">
        <v>1715.3</v>
      </c>
      <c r="I52" s="1">
        <v>56.2</v>
      </c>
      <c r="J52" s="1">
        <v>18.7</v>
      </c>
      <c r="K52" s="1">
        <v>669.1</v>
      </c>
      <c r="L52" s="1">
        <v>21.9</v>
      </c>
      <c r="M52" s="1">
        <v>50.1</v>
      </c>
    </row>
    <row r="53" spans="1:13" s="2" customFormat="1" ht="18" customHeight="1">
      <c r="A53" s="109" t="s">
        <v>30</v>
      </c>
      <c r="B53" s="41">
        <v>3013.6</v>
      </c>
      <c r="C53" s="41">
        <v>0</v>
      </c>
      <c r="D53" s="41">
        <v>1.6</v>
      </c>
      <c r="E53" s="41">
        <v>126.8</v>
      </c>
      <c r="F53" s="41">
        <v>12.2</v>
      </c>
      <c r="G53" s="41">
        <v>6.5</v>
      </c>
      <c r="H53" s="41">
        <v>728.8</v>
      </c>
      <c r="I53" s="41">
        <v>13.8</v>
      </c>
      <c r="J53" s="41">
        <v>25.2</v>
      </c>
      <c r="K53" s="41">
        <v>537.1</v>
      </c>
      <c r="L53" s="41">
        <v>15.4</v>
      </c>
      <c r="M53" s="41">
        <v>26</v>
      </c>
    </row>
    <row r="54" spans="1:13" s="2" customFormat="1" ht="9" customHeight="1">
      <c r="A54" s="2" t="s">
        <v>4</v>
      </c>
      <c r="B54" s="1">
        <v>4457.8999999999996</v>
      </c>
      <c r="C54" s="1">
        <v>0.9</v>
      </c>
      <c r="D54" s="1">
        <v>2.2999999999999998</v>
      </c>
      <c r="E54" s="1">
        <v>148.30000000000001</v>
      </c>
      <c r="F54" s="1">
        <v>13.4</v>
      </c>
      <c r="G54" s="1">
        <v>0.7</v>
      </c>
      <c r="H54" s="1">
        <v>1587.1</v>
      </c>
      <c r="I54" s="1">
        <v>59.4</v>
      </c>
      <c r="J54" s="1">
        <v>17.3</v>
      </c>
      <c r="K54" s="1">
        <v>601.20000000000005</v>
      </c>
      <c r="L54" s="1">
        <v>40.6</v>
      </c>
      <c r="M54" s="1">
        <v>85.9</v>
      </c>
    </row>
    <row r="55" spans="1:13" s="2" customFormat="1" ht="9" customHeight="1">
      <c r="A55" s="2" t="s">
        <v>5</v>
      </c>
      <c r="B55" s="1">
        <v>4570.3</v>
      </c>
      <c r="C55" s="1">
        <v>0.4</v>
      </c>
      <c r="D55" s="1">
        <v>1.5</v>
      </c>
      <c r="E55" s="1">
        <v>109.6</v>
      </c>
      <c r="F55" s="1">
        <v>13.3</v>
      </c>
      <c r="G55" s="1">
        <v>0.3</v>
      </c>
      <c r="H55" s="1">
        <v>2147.6999999999998</v>
      </c>
      <c r="I55" s="1">
        <v>65.5</v>
      </c>
      <c r="J55" s="1">
        <v>18.600000000000001</v>
      </c>
      <c r="K55" s="1">
        <v>547.20000000000005</v>
      </c>
      <c r="L55" s="1">
        <v>24.9</v>
      </c>
      <c r="M55" s="1">
        <v>53.9</v>
      </c>
    </row>
    <row r="56" spans="1:13" s="2" customFormat="1" ht="18" customHeight="1">
      <c r="A56" s="110" t="s">
        <v>6</v>
      </c>
      <c r="B56" s="1">
        <v>2882.9</v>
      </c>
      <c r="C56" s="1">
        <v>0.5</v>
      </c>
      <c r="D56" s="1">
        <v>1.7</v>
      </c>
      <c r="E56" s="1">
        <v>107.4</v>
      </c>
      <c r="F56" s="1">
        <v>14.2</v>
      </c>
      <c r="G56" s="1">
        <v>0.1</v>
      </c>
      <c r="H56" s="1">
        <v>1135.3</v>
      </c>
      <c r="I56" s="1">
        <v>30.3</v>
      </c>
      <c r="J56" s="1">
        <v>17</v>
      </c>
      <c r="K56" s="1">
        <v>314.5</v>
      </c>
      <c r="L56" s="1">
        <v>24.7</v>
      </c>
      <c r="M56" s="1">
        <v>62.5</v>
      </c>
    </row>
    <row r="57" spans="1:13" s="2" customFormat="1" ht="9" customHeight="1">
      <c r="A57" s="83" t="s">
        <v>7</v>
      </c>
      <c r="B57" s="74">
        <v>3117</v>
      </c>
      <c r="C57" s="74">
        <v>0.4</v>
      </c>
      <c r="D57" s="74">
        <v>1.7</v>
      </c>
      <c r="E57" s="74">
        <v>128.1</v>
      </c>
      <c r="F57" s="74">
        <v>16.100000000000001</v>
      </c>
      <c r="G57" s="74">
        <v>0</v>
      </c>
      <c r="H57" s="74">
        <v>1315.1</v>
      </c>
      <c r="I57" s="74">
        <v>44.1</v>
      </c>
      <c r="J57" s="74">
        <v>20.7</v>
      </c>
      <c r="K57" s="74">
        <v>280.3</v>
      </c>
      <c r="L57" s="74">
        <v>36</v>
      </c>
      <c r="M57" s="74">
        <v>70.2</v>
      </c>
    </row>
    <row r="58" spans="1:13" s="2" customFormat="1" ht="9" customHeight="1">
      <c r="A58" s="83" t="s">
        <v>1</v>
      </c>
      <c r="B58" s="74">
        <v>2648.5</v>
      </c>
      <c r="C58" s="74">
        <v>0.6</v>
      </c>
      <c r="D58" s="74">
        <v>1.7</v>
      </c>
      <c r="E58" s="74">
        <v>87.1</v>
      </c>
      <c r="F58" s="74">
        <v>12.1</v>
      </c>
      <c r="G58" s="74">
        <v>0.2</v>
      </c>
      <c r="H58" s="74">
        <v>957.2</v>
      </c>
      <c r="I58" s="74">
        <v>16.7</v>
      </c>
      <c r="J58" s="74">
        <v>13.2</v>
      </c>
      <c r="K58" s="74">
        <v>347.7</v>
      </c>
      <c r="L58" s="74">
        <v>13.6</v>
      </c>
      <c r="M58" s="74">
        <v>54.6</v>
      </c>
    </row>
    <row r="59" spans="1:13" s="2" customFormat="1" ht="9" customHeight="1">
      <c r="A59" s="2" t="s">
        <v>8</v>
      </c>
      <c r="B59" s="1">
        <v>3424.9</v>
      </c>
      <c r="C59" s="1">
        <v>0.5</v>
      </c>
      <c r="D59" s="1">
        <v>1</v>
      </c>
      <c r="E59" s="1">
        <v>93.8</v>
      </c>
      <c r="F59" s="1">
        <v>10.8</v>
      </c>
      <c r="G59" s="1">
        <v>0.4</v>
      </c>
      <c r="H59" s="1">
        <v>1578.8</v>
      </c>
      <c r="I59" s="1">
        <v>34.299999999999997</v>
      </c>
      <c r="J59" s="1">
        <v>14.1</v>
      </c>
      <c r="K59" s="1">
        <v>547.9</v>
      </c>
      <c r="L59" s="1">
        <v>18.600000000000001</v>
      </c>
      <c r="M59" s="1">
        <v>46.1</v>
      </c>
    </row>
    <row r="60" spans="1:13" s="2" customFormat="1" ht="9" customHeight="1">
      <c r="A60" s="2" t="s">
        <v>33</v>
      </c>
      <c r="B60" s="1">
        <v>2947.4</v>
      </c>
      <c r="C60" s="1">
        <v>0.5</v>
      </c>
      <c r="D60" s="1">
        <v>1.3</v>
      </c>
      <c r="E60" s="1">
        <v>105.9</v>
      </c>
      <c r="F60" s="1">
        <v>13.1</v>
      </c>
      <c r="G60" s="1">
        <v>1.8</v>
      </c>
      <c r="H60" s="1">
        <v>1092.9000000000001</v>
      </c>
      <c r="I60" s="1">
        <v>26.8</v>
      </c>
      <c r="J60" s="1">
        <v>15.2</v>
      </c>
      <c r="K60" s="1">
        <v>609</v>
      </c>
      <c r="L60" s="1">
        <v>17.8</v>
      </c>
      <c r="M60" s="1">
        <v>40</v>
      </c>
    </row>
    <row r="61" spans="1:13" s="2" customFormat="1" ht="9" customHeight="1">
      <c r="A61" s="2" t="s">
        <v>10</v>
      </c>
      <c r="B61" s="1">
        <v>4486.8</v>
      </c>
      <c r="C61" s="1">
        <v>0.6</v>
      </c>
      <c r="D61" s="1">
        <v>1.4</v>
      </c>
      <c r="E61" s="1">
        <v>131.1</v>
      </c>
      <c r="F61" s="1">
        <v>15</v>
      </c>
      <c r="G61" s="1">
        <v>0.4</v>
      </c>
      <c r="H61" s="1">
        <v>1985.1</v>
      </c>
      <c r="I61" s="1">
        <v>53.7</v>
      </c>
      <c r="J61" s="1">
        <v>22.3</v>
      </c>
      <c r="K61" s="1">
        <v>498.2</v>
      </c>
      <c r="L61" s="1">
        <v>24</v>
      </c>
      <c r="M61" s="1">
        <v>50.7</v>
      </c>
    </row>
    <row r="62" spans="1:13" s="2" customFormat="1" ht="9" customHeight="1">
      <c r="A62" s="2" t="s">
        <v>11</v>
      </c>
      <c r="B62" s="1">
        <v>4401.2</v>
      </c>
      <c r="C62" s="1">
        <v>0.6</v>
      </c>
      <c r="D62" s="1">
        <v>1.6</v>
      </c>
      <c r="E62" s="1">
        <v>121.6</v>
      </c>
      <c r="F62" s="1">
        <v>13.8</v>
      </c>
      <c r="G62" s="1">
        <v>0.6</v>
      </c>
      <c r="H62" s="1">
        <v>2007.5</v>
      </c>
      <c r="I62" s="1">
        <v>63.4</v>
      </c>
      <c r="J62" s="1">
        <v>20.5</v>
      </c>
      <c r="K62" s="1">
        <v>599.70000000000005</v>
      </c>
      <c r="L62" s="1">
        <v>32.799999999999997</v>
      </c>
      <c r="M62" s="1">
        <v>53.3</v>
      </c>
    </row>
    <row r="63" spans="1:13" s="2" customFormat="1" ht="9" customHeight="1">
      <c r="A63" s="2" t="s">
        <v>12</v>
      </c>
      <c r="B63" s="1">
        <v>3401.2</v>
      </c>
      <c r="C63" s="1">
        <v>0.5</v>
      </c>
      <c r="D63" s="1">
        <v>1.3</v>
      </c>
      <c r="E63" s="1">
        <v>114.2</v>
      </c>
      <c r="F63" s="1">
        <v>9.6</v>
      </c>
      <c r="G63" s="1">
        <v>0.5</v>
      </c>
      <c r="H63" s="1">
        <v>1230.2</v>
      </c>
      <c r="I63" s="1">
        <v>23.6</v>
      </c>
      <c r="J63" s="1">
        <v>16.100000000000001</v>
      </c>
      <c r="K63" s="1">
        <v>525.5</v>
      </c>
      <c r="L63" s="1">
        <v>19.8</v>
      </c>
      <c r="M63" s="1">
        <v>55.8</v>
      </c>
    </row>
    <row r="64" spans="1:13" s="2" customFormat="1" ht="9" customHeight="1">
      <c r="A64" s="2" t="s">
        <v>13</v>
      </c>
      <c r="B64" s="1">
        <v>2670.7</v>
      </c>
      <c r="C64" s="1">
        <v>0.5</v>
      </c>
      <c r="D64" s="1">
        <v>1</v>
      </c>
      <c r="E64" s="1">
        <v>99.7</v>
      </c>
      <c r="F64" s="1">
        <v>7.7</v>
      </c>
      <c r="G64" s="1">
        <v>0.2</v>
      </c>
      <c r="H64" s="1">
        <v>822.2</v>
      </c>
      <c r="I64" s="1">
        <v>17.8</v>
      </c>
      <c r="J64" s="1">
        <v>14.8</v>
      </c>
      <c r="K64" s="1">
        <v>449</v>
      </c>
      <c r="L64" s="1">
        <v>18.3</v>
      </c>
      <c r="M64" s="1">
        <v>42</v>
      </c>
    </row>
    <row r="65" spans="1:13" s="2" customFormat="1" ht="9" customHeight="1">
      <c r="A65" s="2" t="s">
        <v>14</v>
      </c>
      <c r="B65" s="1">
        <v>5299.9</v>
      </c>
      <c r="C65" s="1">
        <v>0.6</v>
      </c>
      <c r="D65" s="1">
        <v>2.1</v>
      </c>
      <c r="E65" s="1">
        <v>100.4</v>
      </c>
      <c r="F65" s="1">
        <v>10.5</v>
      </c>
      <c r="G65" s="1">
        <v>0.4</v>
      </c>
      <c r="H65" s="1">
        <v>2840.3</v>
      </c>
      <c r="I65" s="1">
        <v>58.3</v>
      </c>
      <c r="J65" s="1">
        <v>25.6</v>
      </c>
      <c r="K65" s="1">
        <v>551.4</v>
      </c>
      <c r="L65" s="1">
        <v>24.8</v>
      </c>
      <c r="M65" s="1">
        <v>81.8</v>
      </c>
    </row>
    <row r="66" spans="1:13" s="2" customFormat="1" ht="9" customHeight="1">
      <c r="A66" s="2" t="s">
        <v>15</v>
      </c>
      <c r="B66" s="1">
        <v>2957.8</v>
      </c>
      <c r="C66" s="1">
        <v>0.7</v>
      </c>
      <c r="D66" s="1">
        <v>1.2</v>
      </c>
      <c r="E66" s="1">
        <v>96.4</v>
      </c>
      <c r="F66" s="1">
        <v>8.3000000000000007</v>
      </c>
      <c r="G66" s="1">
        <v>0.2</v>
      </c>
      <c r="H66" s="1">
        <v>1043</v>
      </c>
      <c r="I66" s="1">
        <v>19.2</v>
      </c>
      <c r="J66" s="1">
        <v>16.8</v>
      </c>
      <c r="K66" s="1">
        <v>414.9</v>
      </c>
      <c r="L66" s="1">
        <v>19.399999999999999</v>
      </c>
      <c r="M66" s="1">
        <v>47.5</v>
      </c>
    </row>
    <row r="67" spans="1:13" s="2" customFormat="1" ht="9" customHeight="1">
      <c r="A67" s="2" t="s">
        <v>16</v>
      </c>
      <c r="B67" s="1">
        <v>2881.8</v>
      </c>
      <c r="C67" s="1">
        <v>0</v>
      </c>
      <c r="D67" s="1">
        <v>1.7</v>
      </c>
      <c r="E67" s="1">
        <v>90.3</v>
      </c>
      <c r="F67" s="1">
        <v>8.6</v>
      </c>
      <c r="G67" s="1">
        <v>0.3</v>
      </c>
      <c r="H67" s="1">
        <v>945.4</v>
      </c>
      <c r="I67" s="1">
        <v>12.1</v>
      </c>
      <c r="J67" s="1">
        <v>16.600000000000001</v>
      </c>
      <c r="K67" s="1">
        <v>450</v>
      </c>
      <c r="L67" s="1">
        <v>18.3</v>
      </c>
      <c r="M67" s="1">
        <v>41.7</v>
      </c>
    </row>
    <row r="68" spans="1:13" s="2" customFormat="1" ht="9" customHeight="1">
      <c r="A68" s="2" t="s">
        <v>17</v>
      </c>
      <c r="B68" s="1">
        <v>3882.6</v>
      </c>
      <c r="C68" s="1">
        <v>0.7</v>
      </c>
      <c r="D68" s="1">
        <v>2.5</v>
      </c>
      <c r="E68" s="1">
        <v>103.7</v>
      </c>
      <c r="F68" s="1">
        <v>6.1</v>
      </c>
      <c r="G68" s="1">
        <v>0.4</v>
      </c>
      <c r="H68" s="1">
        <v>1748.9</v>
      </c>
      <c r="I68" s="1">
        <v>73.900000000000006</v>
      </c>
      <c r="J68" s="1">
        <v>23.4</v>
      </c>
      <c r="K68" s="1">
        <v>451.1</v>
      </c>
      <c r="L68" s="1">
        <v>30.5</v>
      </c>
      <c r="M68" s="1">
        <v>41.2</v>
      </c>
    </row>
    <row r="69" spans="1:13" s="2" customFormat="1" ht="9" customHeight="1">
      <c r="A69" s="2" t="s">
        <v>18</v>
      </c>
      <c r="B69" s="1">
        <v>3208</v>
      </c>
      <c r="C69" s="1">
        <v>0.7</v>
      </c>
      <c r="D69" s="1">
        <v>2.2999999999999998</v>
      </c>
      <c r="E69" s="1">
        <v>88.1</v>
      </c>
      <c r="F69" s="1">
        <v>6.7</v>
      </c>
      <c r="G69" s="1">
        <v>0.6</v>
      </c>
      <c r="H69" s="1">
        <v>1347.3</v>
      </c>
      <c r="I69" s="1">
        <v>25.6</v>
      </c>
      <c r="J69" s="1">
        <v>18</v>
      </c>
      <c r="K69" s="1">
        <v>406.9</v>
      </c>
      <c r="L69" s="1">
        <v>20.5</v>
      </c>
      <c r="M69" s="1">
        <v>52.4</v>
      </c>
    </row>
    <row r="70" spans="1:13" s="2" customFormat="1" ht="9" customHeight="1">
      <c r="A70" s="2" t="s">
        <v>19</v>
      </c>
      <c r="B70" s="1">
        <v>2161.5</v>
      </c>
      <c r="C70" s="1">
        <v>0.4</v>
      </c>
      <c r="D70" s="1">
        <v>1.3</v>
      </c>
      <c r="E70" s="1">
        <v>90.6</v>
      </c>
      <c r="F70" s="1">
        <v>4.9000000000000004</v>
      </c>
      <c r="G70" s="1">
        <v>0.7</v>
      </c>
      <c r="H70" s="1">
        <v>464.5</v>
      </c>
      <c r="I70" s="1">
        <v>8.1999999999999993</v>
      </c>
      <c r="J70" s="1">
        <v>11.6</v>
      </c>
      <c r="K70" s="1">
        <v>308.10000000000002</v>
      </c>
      <c r="L70" s="1">
        <v>9.6999999999999993</v>
      </c>
      <c r="M70" s="1">
        <v>38.5</v>
      </c>
    </row>
    <row r="71" spans="1:13" s="2" customFormat="1" ht="9" customHeight="1">
      <c r="A71" s="2" t="s">
        <v>20</v>
      </c>
      <c r="B71" s="1">
        <v>2836.7</v>
      </c>
      <c r="C71" s="1">
        <v>0.7</v>
      </c>
      <c r="D71" s="1">
        <v>2.2999999999999998</v>
      </c>
      <c r="E71" s="1">
        <v>92</v>
      </c>
      <c r="F71" s="1">
        <v>7.8</v>
      </c>
      <c r="G71" s="1">
        <v>0.7</v>
      </c>
      <c r="H71" s="1">
        <v>677.2</v>
      </c>
      <c r="I71" s="1">
        <v>10</v>
      </c>
      <c r="J71" s="1">
        <v>18.100000000000001</v>
      </c>
      <c r="K71" s="1">
        <v>395.7</v>
      </c>
      <c r="L71" s="1">
        <v>16.2</v>
      </c>
      <c r="M71" s="1">
        <v>47.6</v>
      </c>
    </row>
    <row r="72" spans="1:13" s="2" customFormat="1" ht="9" customHeight="1">
      <c r="A72" s="2" t="s">
        <v>21</v>
      </c>
      <c r="B72" s="1">
        <v>3460.1</v>
      </c>
      <c r="C72" s="1">
        <v>0.6</v>
      </c>
      <c r="D72" s="1">
        <v>2.2000000000000002</v>
      </c>
      <c r="E72" s="1">
        <v>105.6</v>
      </c>
      <c r="F72" s="1">
        <v>8</v>
      </c>
      <c r="G72" s="1">
        <v>0.6</v>
      </c>
      <c r="H72" s="1">
        <v>1381</v>
      </c>
      <c r="I72" s="1">
        <v>30</v>
      </c>
      <c r="J72" s="1">
        <v>21.1</v>
      </c>
      <c r="K72" s="1">
        <v>435.6</v>
      </c>
      <c r="L72" s="1">
        <v>20.8</v>
      </c>
      <c r="M72" s="1">
        <v>53.1</v>
      </c>
    </row>
    <row r="73" spans="1:13" s="2" customFormat="1" ht="9" customHeight="1">
      <c r="A73" s="2" t="s">
        <v>22</v>
      </c>
      <c r="B73" s="1">
        <v>2708</v>
      </c>
      <c r="C73" s="1">
        <v>1</v>
      </c>
      <c r="D73" s="1">
        <v>1.7</v>
      </c>
      <c r="E73" s="1">
        <v>79.8</v>
      </c>
      <c r="F73" s="1">
        <v>8.1</v>
      </c>
      <c r="G73" s="1">
        <v>0.2</v>
      </c>
      <c r="H73" s="1">
        <v>757.9</v>
      </c>
      <c r="I73" s="1">
        <v>19.100000000000001</v>
      </c>
      <c r="J73" s="1">
        <v>12.3</v>
      </c>
      <c r="K73" s="1">
        <v>475.7</v>
      </c>
      <c r="L73" s="1">
        <v>16</v>
      </c>
      <c r="M73" s="1">
        <v>46</v>
      </c>
    </row>
    <row r="74" spans="1:13" s="2" customFormat="1" ht="9" customHeight="1">
      <c r="A74" s="76" t="s">
        <v>23</v>
      </c>
      <c r="B74" s="6">
        <v>4503.8999999999996</v>
      </c>
      <c r="C74" s="6">
        <v>0.5</v>
      </c>
      <c r="D74" s="6">
        <v>1.6</v>
      </c>
      <c r="E74" s="6">
        <v>113.8</v>
      </c>
      <c r="F74" s="6">
        <v>12.7</v>
      </c>
      <c r="G74" s="6">
        <v>0.4</v>
      </c>
      <c r="H74" s="6">
        <v>1967.7</v>
      </c>
      <c r="I74" s="6">
        <v>62.1</v>
      </c>
      <c r="J74" s="6">
        <v>18.5</v>
      </c>
      <c r="K74" s="6">
        <v>584.9</v>
      </c>
      <c r="L74" s="6">
        <v>25.5</v>
      </c>
      <c r="M74" s="6">
        <v>55.7</v>
      </c>
    </row>
    <row r="75" spans="1:13" s="2" customFormat="1" ht="9" customHeight="1">
      <c r="A75" s="76" t="s">
        <v>24</v>
      </c>
      <c r="B75" s="6">
        <v>3733.1</v>
      </c>
      <c r="C75" s="6">
        <v>0.5</v>
      </c>
      <c r="D75" s="6">
        <v>1.2</v>
      </c>
      <c r="E75" s="6">
        <v>110.6</v>
      </c>
      <c r="F75" s="6">
        <v>13</v>
      </c>
      <c r="G75" s="6">
        <v>0.5</v>
      </c>
      <c r="H75" s="6">
        <v>1643.3</v>
      </c>
      <c r="I75" s="6">
        <v>40.6</v>
      </c>
      <c r="J75" s="6">
        <v>17.7</v>
      </c>
      <c r="K75" s="6">
        <v>513.29999999999995</v>
      </c>
      <c r="L75" s="6">
        <v>21.2</v>
      </c>
      <c r="M75" s="6">
        <v>48.8</v>
      </c>
    </row>
    <row r="76" spans="1:13" s="2" customFormat="1" ht="9" customHeight="1">
      <c r="A76" s="76" t="s">
        <v>25</v>
      </c>
      <c r="B76" s="6">
        <v>4547.6000000000004</v>
      </c>
      <c r="C76" s="6">
        <v>0.6</v>
      </c>
      <c r="D76" s="6">
        <v>1.7</v>
      </c>
      <c r="E76" s="6">
        <v>108</v>
      </c>
      <c r="F76" s="6">
        <v>11.1</v>
      </c>
      <c r="G76" s="6">
        <v>0.4</v>
      </c>
      <c r="H76" s="6">
        <v>2207.1</v>
      </c>
      <c r="I76" s="6">
        <v>52.2</v>
      </c>
      <c r="J76" s="6">
        <v>21.9</v>
      </c>
      <c r="K76" s="6">
        <v>551.70000000000005</v>
      </c>
      <c r="L76" s="6">
        <v>26.1</v>
      </c>
      <c r="M76" s="6">
        <v>66</v>
      </c>
    </row>
    <row r="77" spans="1:13" s="2" customFormat="1" ht="9" customHeight="1">
      <c r="A77" s="76" t="s">
        <v>26</v>
      </c>
      <c r="B77" s="6">
        <v>3365.8</v>
      </c>
      <c r="C77" s="6">
        <v>0.7</v>
      </c>
      <c r="D77" s="6">
        <v>2.2000000000000002</v>
      </c>
      <c r="E77" s="6">
        <v>96.1</v>
      </c>
      <c r="F77" s="6">
        <v>6.7</v>
      </c>
      <c r="G77" s="6">
        <v>0.5</v>
      </c>
      <c r="H77" s="6">
        <v>1350.1</v>
      </c>
      <c r="I77" s="6">
        <v>42</v>
      </c>
      <c r="J77" s="6">
        <v>19.899999999999999</v>
      </c>
      <c r="K77" s="6">
        <v>421.6</v>
      </c>
      <c r="L77" s="6">
        <v>23.5</v>
      </c>
      <c r="M77" s="6">
        <v>45.8</v>
      </c>
    </row>
    <row r="78" spans="1:13" s="2" customFormat="1" ht="9" customHeight="1">
      <c r="A78" s="76" t="s">
        <v>27</v>
      </c>
      <c r="B78" s="6">
        <v>3273.9</v>
      </c>
      <c r="C78" s="6">
        <v>0.7</v>
      </c>
      <c r="D78" s="6">
        <v>2.1</v>
      </c>
      <c r="E78" s="6">
        <v>99.2</v>
      </c>
      <c r="F78" s="6">
        <v>8</v>
      </c>
      <c r="G78" s="6">
        <v>0.5</v>
      </c>
      <c r="H78" s="6">
        <v>1227</v>
      </c>
      <c r="I78" s="6">
        <v>27.3</v>
      </c>
      <c r="J78" s="6">
        <v>18.899999999999999</v>
      </c>
      <c r="K78" s="6">
        <v>445.4</v>
      </c>
      <c r="L78" s="6">
        <v>19.600000000000001</v>
      </c>
      <c r="M78" s="6">
        <v>51.3</v>
      </c>
    </row>
    <row r="79" spans="1:13" s="2" customFormat="1" ht="9" customHeight="1">
      <c r="A79" s="82" t="s">
        <v>28</v>
      </c>
      <c r="B79" s="6">
        <v>3969.2</v>
      </c>
      <c r="C79" s="6">
        <v>0.6</v>
      </c>
      <c r="D79" s="6">
        <v>1.8</v>
      </c>
      <c r="E79" s="6">
        <v>106.4</v>
      </c>
      <c r="F79" s="6">
        <v>10.6</v>
      </c>
      <c r="G79" s="6">
        <v>0.5</v>
      </c>
      <c r="H79" s="6">
        <v>1730.9</v>
      </c>
      <c r="I79" s="6">
        <v>47.6</v>
      </c>
      <c r="J79" s="6">
        <v>19.399999999999999</v>
      </c>
      <c r="K79" s="6">
        <v>512</v>
      </c>
      <c r="L79" s="6">
        <v>23.7</v>
      </c>
      <c r="M79" s="6">
        <v>53.7</v>
      </c>
    </row>
    <row r="80" spans="1:13" s="2" customFormat="1" ht="3" customHeight="1">
      <c r="A80" s="170"/>
      <c r="B80" s="170"/>
      <c r="C80" s="171"/>
      <c r="D80" s="171"/>
      <c r="E80" s="171"/>
      <c r="F80" s="171"/>
      <c r="G80" s="171"/>
      <c r="H80" s="171"/>
      <c r="I80" s="171"/>
      <c r="J80" s="171"/>
      <c r="K80" s="171"/>
      <c r="L80" s="171"/>
      <c r="M80" s="171"/>
    </row>
    <row r="81" spans="1:15" s="2" customFormat="1" ht="21.65" customHeight="1">
      <c r="A81" s="795" t="s">
        <v>164</v>
      </c>
      <c r="B81" s="795"/>
      <c r="C81" s="795"/>
      <c r="D81" s="795"/>
      <c r="E81" s="795"/>
      <c r="F81" s="795"/>
      <c r="G81" s="795"/>
      <c r="H81" s="795"/>
      <c r="I81" s="795"/>
      <c r="J81" s="795"/>
      <c r="K81" s="795"/>
      <c r="L81" s="795"/>
      <c r="M81" s="795"/>
    </row>
    <row r="82" spans="1:15" s="2" customFormat="1" ht="18" customHeight="1">
      <c r="A82" s="796" t="s">
        <v>132</v>
      </c>
      <c r="B82" s="796"/>
      <c r="C82" s="796"/>
      <c r="D82" s="796"/>
      <c r="E82" s="796"/>
      <c r="F82" s="796"/>
      <c r="G82" s="796"/>
      <c r="H82" s="796"/>
      <c r="I82" s="796"/>
      <c r="J82" s="796"/>
      <c r="K82" s="796"/>
      <c r="L82" s="796"/>
      <c r="M82" s="796"/>
    </row>
    <row r="83" spans="1:15" s="81" customFormat="1" ht="9" customHeight="1">
      <c r="A83" s="159"/>
      <c r="O83" s="2"/>
    </row>
    <row r="84" spans="1:15" customFormat="1" ht="14.5">
      <c r="O84" s="2"/>
    </row>
  </sheetData>
  <mergeCells count="21">
    <mergeCell ref="N8:N10"/>
    <mergeCell ref="C9:C10"/>
    <mergeCell ref="D9:D10"/>
    <mergeCell ref="E9:E10"/>
    <mergeCell ref="F9:F10"/>
    <mergeCell ref="G9:G10"/>
    <mergeCell ref="M9:M10"/>
    <mergeCell ref="A5:M5"/>
    <mergeCell ref="A8:A10"/>
    <mergeCell ref="B8:B10"/>
    <mergeCell ref="C8:M8"/>
    <mergeCell ref="H9:H10"/>
    <mergeCell ref="I9:I10"/>
    <mergeCell ref="J9:J10"/>
    <mergeCell ref="K9:K10"/>
    <mergeCell ref="L9:L10"/>
    <mergeCell ref="B17:M17"/>
    <mergeCell ref="B19:M19"/>
    <mergeCell ref="B50:M50"/>
    <mergeCell ref="A81:M81"/>
    <mergeCell ref="A82:M82"/>
  </mergeCells>
  <pageMargins left="0.59055118110236227" right="0.59055118110236227" top="0.78740157480314965" bottom="0.78740157480314965" header="0" footer="0"/>
  <pageSetup paperSize="9" scale="8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52"/>
  <sheetViews>
    <sheetView zoomScaleNormal="100" workbookViewId="0">
      <selection activeCell="A4" sqref="A4"/>
    </sheetView>
  </sheetViews>
  <sheetFormatPr defaultColWidth="8.7265625" defaultRowHeight="9"/>
  <cols>
    <col min="1" max="1" width="24.26953125" style="62" customWidth="1"/>
    <col min="2" max="2" width="7.26953125" style="62" customWidth="1"/>
    <col min="3" max="3" width="7.7265625" style="62" customWidth="1"/>
    <col min="4" max="4" width="0.7265625" style="62" customWidth="1"/>
    <col min="5" max="5" width="7.26953125" style="62" customWidth="1"/>
    <col min="6" max="6" width="7.7265625" style="62" customWidth="1"/>
    <col min="7" max="7" width="0.7265625" style="62" customWidth="1"/>
    <col min="8" max="8" width="6.26953125" style="62" customWidth="1"/>
    <col min="9" max="9" width="11" style="62" customWidth="1"/>
    <col min="10" max="10" width="0.7265625" style="62" customWidth="1"/>
    <col min="11" max="12" width="7.7265625" style="62" customWidth="1"/>
    <col min="13" max="16384" width="8.7265625" style="62"/>
  </cols>
  <sheetData>
    <row r="1" spans="1:12" s="51" customFormat="1" ht="12.75" customHeight="1"/>
    <row r="2" spans="1:12" s="51" customFormat="1" ht="12.75" customHeight="1"/>
    <row r="3" spans="1:12" s="54" customFormat="1" ht="12.75" customHeight="1">
      <c r="A3" s="52"/>
    </row>
    <row r="4" spans="1:12" s="56" customFormat="1" ht="12" customHeight="1">
      <c r="A4" s="55" t="s">
        <v>194</v>
      </c>
      <c r="B4" s="55"/>
      <c r="C4" s="55"/>
      <c r="D4" s="55"/>
      <c r="E4" s="55"/>
      <c r="F4" s="55"/>
      <c r="G4" s="55"/>
      <c r="H4" s="55"/>
      <c r="I4" s="55"/>
      <c r="J4" s="55"/>
      <c r="L4" s="55"/>
    </row>
    <row r="5" spans="1:12" s="56" customFormat="1" ht="24" customHeight="1">
      <c r="A5" s="812" t="s">
        <v>150</v>
      </c>
      <c r="B5" s="813"/>
      <c r="C5" s="813"/>
      <c r="D5" s="813"/>
      <c r="E5" s="813"/>
      <c r="F5" s="813"/>
      <c r="G5" s="813"/>
      <c r="H5" s="813"/>
      <c r="I5" s="813"/>
      <c r="J5" s="813"/>
      <c r="K5" s="813"/>
      <c r="L5" s="813"/>
    </row>
    <row r="6" spans="1:12" s="56" customFormat="1" ht="12" customHeight="1">
      <c r="A6" s="59" t="s">
        <v>387</v>
      </c>
    </row>
    <row r="7" spans="1:12" s="51" customFormat="1" ht="6" customHeight="1">
      <c r="A7" s="57"/>
      <c r="B7" s="58"/>
      <c r="C7" s="58"/>
      <c r="D7" s="58"/>
      <c r="E7" s="58"/>
      <c r="F7" s="58"/>
      <c r="G7" s="58"/>
      <c r="H7" s="58"/>
      <c r="I7" s="58"/>
      <c r="J7" s="58"/>
      <c r="K7" s="58"/>
      <c r="L7" s="58"/>
    </row>
    <row r="8" spans="1:12" ht="20.149999999999999" customHeight="1">
      <c r="A8" s="814" t="s">
        <v>2</v>
      </c>
      <c r="B8" s="817" t="s">
        <v>107</v>
      </c>
      <c r="C8" s="818"/>
      <c r="D8" s="405"/>
      <c r="E8" s="819" t="s">
        <v>97</v>
      </c>
      <c r="F8" s="819"/>
      <c r="G8" s="406"/>
      <c r="H8" s="819" t="s">
        <v>119</v>
      </c>
      <c r="I8" s="819"/>
      <c r="J8" s="819"/>
      <c r="K8" s="819"/>
      <c r="L8" s="819"/>
    </row>
    <row r="9" spans="1:12" ht="13.5" customHeight="1">
      <c r="A9" s="815"/>
      <c r="B9" s="820" t="s">
        <v>0</v>
      </c>
      <c r="C9" s="822" t="s">
        <v>98</v>
      </c>
      <c r="D9" s="63"/>
      <c r="E9" s="820" t="s">
        <v>0</v>
      </c>
      <c r="F9" s="822" t="s">
        <v>98</v>
      </c>
      <c r="G9" s="63"/>
      <c r="H9" s="824" t="s">
        <v>122</v>
      </c>
      <c r="I9" s="819"/>
      <c r="J9" s="63"/>
      <c r="K9" s="820" t="s">
        <v>34</v>
      </c>
      <c r="L9" s="820" t="s">
        <v>112</v>
      </c>
    </row>
    <row r="10" spans="1:12" ht="31.4" customHeight="1">
      <c r="A10" s="816"/>
      <c r="B10" s="821"/>
      <c r="C10" s="821"/>
      <c r="D10" s="393"/>
      <c r="E10" s="823"/>
      <c r="F10" s="821"/>
      <c r="G10" s="393"/>
      <c r="H10" s="393" t="s">
        <v>0</v>
      </c>
      <c r="I10" s="64" t="s">
        <v>123</v>
      </c>
      <c r="J10" s="393"/>
      <c r="K10" s="823"/>
      <c r="L10" s="823"/>
    </row>
    <row r="11" spans="1:12" ht="3" customHeight="1">
      <c r="A11" s="57"/>
      <c r="B11" s="57"/>
      <c r="C11" s="57"/>
      <c r="D11" s="57"/>
      <c r="E11" s="57"/>
      <c r="F11" s="57"/>
      <c r="G11" s="57"/>
      <c r="H11" s="57"/>
      <c r="I11" s="57"/>
      <c r="J11" s="57"/>
      <c r="K11" s="57"/>
      <c r="L11" s="57"/>
    </row>
    <row r="12" spans="1:12" ht="10.15" customHeight="1">
      <c r="A12" s="65">
        <v>2019</v>
      </c>
      <c r="B12" s="36">
        <v>29557</v>
      </c>
      <c r="C12" s="41">
        <v>8.986026998680515</v>
      </c>
      <c r="D12" s="36"/>
      <c r="E12" s="36">
        <v>4943</v>
      </c>
      <c r="F12" s="41">
        <v>10.904309124013757</v>
      </c>
      <c r="G12" s="36"/>
      <c r="H12" s="36">
        <v>18191</v>
      </c>
      <c r="I12" s="41">
        <v>19.669067121103843</v>
      </c>
      <c r="J12" s="36"/>
      <c r="K12" s="36">
        <v>10338</v>
      </c>
      <c r="L12" s="36">
        <v>1028</v>
      </c>
    </row>
    <row r="13" spans="1:12" ht="10.15" customHeight="1">
      <c r="A13" s="65">
        <v>2020</v>
      </c>
      <c r="B13" s="36">
        <v>29023</v>
      </c>
      <c r="C13" s="41">
        <v>8.9239568617992617</v>
      </c>
      <c r="D13" s="36"/>
      <c r="E13" s="36">
        <v>5078</v>
      </c>
      <c r="F13" s="41">
        <v>10.338716029933044</v>
      </c>
      <c r="G13" s="36"/>
      <c r="H13" s="36">
        <v>16713</v>
      </c>
      <c r="I13" s="41">
        <v>20.367378687249445</v>
      </c>
      <c r="J13" s="36"/>
      <c r="K13" s="36">
        <v>11562</v>
      </c>
      <c r="L13" s="36">
        <v>748</v>
      </c>
    </row>
    <row r="14" spans="1:12" ht="10.15" customHeight="1">
      <c r="A14" s="65">
        <v>2021</v>
      </c>
      <c r="B14" s="36">
        <v>31310</v>
      </c>
      <c r="C14" s="41">
        <v>9.2302778664963263</v>
      </c>
      <c r="D14" s="36"/>
      <c r="E14" s="36">
        <v>5637</v>
      </c>
      <c r="F14" s="41">
        <v>10.377860564129856</v>
      </c>
      <c r="G14" s="36"/>
      <c r="H14" s="36">
        <v>19327</v>
      </c>
      <c r="I14" s="41">
        <v>18.393956640968593</v>
      </c>
      <c r="J14" s="36"/>
      <c r="K14" s="36">
        <v>11171</v>
      </c>
      <c r="L14" s="36">
        <v>812</v>
      </c>
    </row>
    <row r="15" spans="1:12" ht="10.15" customHeight="1">
      <c r="A15" s="65">
        <v>2022</v>
      </c>
      <c r="B15" s="36">
        <v>35802</v>
      </c>
      <c r="C15" s="41">
        <v>9.2592592592592595</v>
      </c>
      <c r="D15" s="36"/>
      <c r="E15" s="36">
        <v>6311</v>
      </c>
      <c r="F15" s="41">
        <v>9.5547456821422916</v>
      </c>
      <c r="G15" s="36"/>
      <c r="H15" s="36">
        <v>23647</v>
      </c>
      <c r="I15" s="41">
        <v>15.875163868566839</v>
      </c>
      <c r="J15" s="36"/>
      <c r="K15" s="36">
        <v>11181</v>
      </c>
      <c r="L15" s="36">
        <v>974</v>
      </c>
    </row>
    <row r="16" spans="1:12" ht="3" customHeight="1">
      <c r="A16" s="66"/>
      <c r="B16" s="66"/>
      <c r="C16" s="66"/>
      <c r="D16" s="66"/>
      <c r="E16" s="66"/>
      <c r="F16" s="66"/>
      <c r="G16" s="66"/>
      <c r="H16" s="66"/>
      <c r="I16" s="66"/>
      <c r="J16" s="66"/>
      <c r="K16" s="66"/>
      <c r="L16" s="66"/>
    </row>
    <row r="17" spans="1:12" s="68" customFormat="1" ht="10.15" customHeight="1">
      <c r="A17" s="67" t="s">
        <v>32</v>
      </c>
      <c r="B17" s="809" t="s">
        <v>402</v>
      </c>
      <c r="C17" s="810"/>
      <c r="D17" s="810"/>
      <c r="E17" s="810"/>
      <c r="F17" s="810"/>
      <c r="G17" s="810"/>
      <c r="H17" s="810"/>
      <c r="I17" s="810"/>
      <c r="J17" s="810"/>
      <c r="K17" s="810"/>
      <c r="L17" s="810"/>
    </row>
    <row r="18" spans="1:12" ht="3" customHeight="1">
      <c r="A18" s="69"/>
      <c r="B18" s="69"/>
      <c r="C18" s="69"/>
      <c r="D18" s="69"/>
      <c r="E18" s="69"/>
      <c r="F18" s="69"/>
      <c r="G18" s="69"/>
      <c r="H18" s="69"/>
      <c r="I18" s="69"/>
      <c r="J18" s="69"/>
      <c r="K18" s="69"/>
      <c r="L18" s="69"/>
    </row>
    <row r="19" spans="1:12" s="68" customFormat="1" ht="10.15" customHeight="1">
      <c r="A19" s="21" t="s">
        <v>3</v>
      </c>
      <c r="B19" s="3">
        <v>2389</v>
      </c>
      <c r="C19" s="1">
        <v>12.097111762243616</v>
      </c>
      <c r="D19" s="3"/>
      <c r="E19" s="3">
        <v>626</v>
      </c>
      <c r="F19" s="1">
        <v>3.9936102236421727</v>
      </c>
      <c r="G19" s="3"/>
      <c r="H19" s="3">
        <v>1346</v>
      </c>
      <c r="I19" s="1">
        <v>13.893016344725112</v>
      </c>
      <c r="J19" s="3"/>
      <c r="K19" s="3">
        <v>935</v>
      </c>
      <c r="L19" s="3">
        <v>108</v>
      </c>
    </row>
    <row r="20" spans="1:12" s="68" customFormat="1" ht="10.15" customHeight="1">
      <c r="A20" s="11" t="s">
        <v>93</v>
      </c>
      <c r="B20" s="3">
        <v>44</v>
      </c>
      <c r="C20" s="1">
        <v>11.363636363636363</v>
      </c>
      <c r="D20" s="3"/>
      <c r="E20" s="3">
        <v>11</v>
      </c>
      <c r="F20" s="1">
        <v>9.0909090909090917</v>
      </c>
      <c r="G20" s="3"/>
      <c r="H20" s="3">
        <v>28</v>
      </c>
      <c r="I20" s="1">
        <v>7.1428571428571423</v>
      </c>
      <c r="J20" s="3"/>
      <c r="K20" s="3">
        <v>14</v>
      </c>
      <c r="L20" s="3">
        <v>2</v>
      </c>
    </row>
    <row r="21" spans="1:12" s="68" customFormat="1" ht="10.15" customHeight="1">
      <c r="A21" s="2" t="s">
        <v>4</v>
      </c>
      <c r="B21" s="3">
        <v>1426</v>
      </c>
      <c r="C21" s="1">
        <v>8.9060308555399725</v>
      </c>
      <c r="D21" s="3"/>
      <c r="E21" s="3">
        <v>461</v>
      </c>
      <c r="F21" s="1">
        <v>7.809110629067245</v>
      </c>
      <c r="G21" s="3"/>
      <c r="H21" s="3">
        <v>1156</v>
      </c>
      <c r="I21" s="1">
        <v>18.079584775086506</v>
      </c>
      <c r="J21" s="3"/>
      <c r="K21" s="3">
        <v>234</v>
      </c>
      <c r="L21" s="3">
        <v>36</v>
      </c>
    </row>
    <row r="22" spans="1:12" s="68" customFormat="1" ht="10.15" customHeight="1">
      <c r="A22" s="2" t="s">
        <v>5</v>
      </c>
      <c r="B22" s="3">
        <v>7448</v>
      </c>
      <c r="C22" s="1">
        <v>9.1970998925886143</v>
      </c>
      <c r="D22" s="3"/>
      <c r="E22" s="3">
        <v>2082</v>
      </c>
      <c r="F22" s="1">
        <v>9.2219020172910664</v>
      </c>
      <c r="G22" s="3"/>
      <c r="H22" s="3">
        <v>6335</v>
      </c>
      <c r="I22" s="1">
        <v>18.674033149171272</v>
      </c>
      <c r="J22" s="3"/>
      <c r="K22" s="3">
        <v>1052</v>
      </c>
      <c r="L22" s="3">
        <v>61</v>
      </c>
    </row>
    <row r="23" spans="1:12" s="75" customFormat="1" ht="10.15" customHeight="1">
      <c r="A23" s="110" t="s">
        <v>6</v>
      </c>
      <c r="B23" s="3">
        <v>399</v>
      </c>
      <c r="C23" s="1">
        <v>10.275689223057643</v>
      </c>
      <c r="D23" s="3"/>
      <c r="E23" s="3">
        <v>157</v>
      </c>
      <c r="F23" s="1">
        <v>7.0063694267515926</v>
      </c>
      <c r="G23" s="3"/>
      <c r="H23" s="3">
        <v>275</v>
      </c>
      <c r="I23" s="1">
        <v>16</v>
      </c>
      <c r="J23" s="3"/>
      <c r="K23" s="3">
        <v>118</v>
      </c>
      <c r="L23" s="3">
        <v>6</v>
      </c>
    </row>
    <row r="24" spans="1:12" s="75" customFormat="1" ht="10.15" customHeight="1">
      <c r="A24" s="70" t="s">
        <v>7</v>
      </c>
      <c r="B24" s="3">
        <v>202</v>
      </c>
      <c r="C24" s="1">
        <v>8.4158415841584162</v>
      </c>
      <c r="D24" s="3"/>
      <c r="E24" s="3">
        <v>84</v>
      </c>
      <c r="F24" s="1">
        <v>5.882352941176471</v>
      </c>
      <c r="G24" s="3"/>
      <c r="H24" s="3">
        <v>130</v>
      </c>
      <c r="I24" s="1">
        <v>20.76923076923077</v>
      </c>
      <c r="J24" s="3"/>
      <c r="K24" s="3">
        <v>71</v>
      </c>
      <c r="L24" s="3">
        <v>1</v>
      </c>
    </row>
    <row r="25" spans="1:12" s="75" customFormat="1" ht="10.15" customHeight="1">
      <c r="A25" s="70" t="s">
        <v>1</v>
      </c>
      <c r="B25" s="3">
        <v>197</v>
      </c>
      <c r="C25" s="1">
        <v>12.182741116751268</v>
      </c>
      <c r="D25" s="3"/>
      <c r="E25" s="3">
        <v>73</v>
      </c>
      <c r="F25" s="1">
        <v>8.2191780821917817</v>
      </c>
      <c r="G25" s="3"/>
      <c r="H25" s="3">
        <v>145</v>
      </c>
      <c r="I25" s="1">
        <v>11.724137931034482</v>
      </c>
      <c r="J25" s="3"/>
      <c r="K25" s="3">
        <v>47</v>
      </c>
      <c r="L25" s="3">
        <v>5</v>
      </c>
    </row>
    <row r="26" spans="1:12" s="68" customFormat="1" ht="10.15" customHeight="1">
      <c r="A26" s="2" t="s">
        <v>8</v>
      </c>
      <c r="B26" s="3">
        <v>1822</v>
      </c>
      <c r="C26" s="1">
        <v>11.525795828759605</v>
      </c>
      <c r="D26" s="3"/>
      <c r="E26" s="3">
        <v>572</v>
      </c>
      <c r="F26" s="1">
        <v>9.615384615384615</v>
      </c>
      <c r="G26" s="3"/>
      <c r="H26" s="3">
        <v>1292</v>
      </c>
      <c r="I26" s="1">
        <v>14.009287925696595</v>
      </c>
      <c r="J26" s="3"/>
      <c r="K26" s="3">
        <v>470</v>
      </c>
      <c r="L26" s="3">
        <v>60</v>
      </c>
    </row>
    <row r="27" spans="1:12" s="68" customFormat="1" ht="10.15" customHeight="1">
      <c r="A27" s="2" t="s">
        <v>33</v>
      </c>
      <c r="B27" s="3">
        <v>677</v>
      </c>
      <c r="C27" s="1">
        <v>13.441654357459379</v>
      </c>
      <c r="D27" s="3"/>
      <c r="E27" s="3">
        <v>155</v>
      </c>
      <c r="F27" s="1">
        <v>9.0322580645161299</v>
      </c>
      <c r="G27" s="3"/>
      <c r="H27" s="3">
        <v>408</v>
      </c>
      <c r="I27" s="1">
        <v>7.8431372549019605</v>
      </c>
      <c r="J27" s="3"/>
      <c r="K27" s="3">
        <v>248</v>
      </c>
      <c r="L27" s="3">
        <v>21</v>
      </c>
    </row>
    <row r="28" spans="1:12" s="68" customFormat="1" ht="10.15" customHeight="1">
      <c r="A28" s="2" t="s">
        <v>10</v>
      </c>
      <c r="B28" s="3">
        <v>2160</v>
      </c>
      <c r="C28" s="1">
        <v>8.6574074074074066</v>
      </c>
      <c r="D28" s="3"/>
      <c r="E28" s="3">
        <v>702</v>
      </c>
      <c r="F28" s="1">
        <v>7.54985754985755</v>
      </c>
      <c r="G28" s="3"/>
      <c r="H28" s="3">
        <v>1412</v>
      </c>
      <c r="I28" s="1">
        <v>23.441926345609065</v>
      </c>
      <c r="J28" s="3"/>
      <c r="K28" s="3">
        <v>660</v>
      </c>
      <c r="L28" s="3">
        <v>88</v>
      </c>
    </row>
    <row r="29" spans="1:12" s="68" customFormat="1" ht="10.15" customHeight="1">
      <c r="A29" s="2" t="s">
        <v>11</v>
      </c>
      <c r="B29" s="3">
        <v>1493</v>
      </c>
      <c r="C29" s="1">
        <v>9.2431346282652385</v>
      </c>
      <c r="D29" s="3"/>
      <c r="E29" s="3">
        <v>491</v>
      </c>
      <c r="F29" s="1">
        <v>6.9246435845213847</v>
      </c>
      <c r="G29" s="3"/>
      <c r="H29" s="3">
        <v>969</v>
      </c>
      <c r="I29" s="1">
        <v>22.291021671826623</v>
      </c>
      <c r="J29" s="3"/>
      <c r="K29" s="3">
        <v>386</v>
      </c>
      <c r="L29" s="3">
        <v>138</v>
      </c>
    </row>
    <row r="30" spans="1:12" s="68" customFormat="1" ht="10.15" customHeight="1">
      <c r="A30" s="2" t="s">
        <v>12</v>
      </c>
      <c r="B30" s="3">
        <v>493</v>
      </c>
      <c r="C30" s="1">
        <v>11.967545638945234</v>
      </c>
      <c r="D30" s="3"/>
      <c r="E30" s="3">
        <v>137</v>
      </c>
      <c r="F30" s="1">
        <v>10.948905109489051</v>
      </c>
      <c r="G30" s="3"/>
      <c r="H30" s="3">
        <v>344</v>
      </c>
      <c r="I30" s="1">
        <v>30.523255813953487</v>
      </c>
      <c r="J30" s="3"/>
      <c r="K30" s="3">
        <v>123</v>
      </c>
      <c r="L30" s="3">
        <v>26</v>
      </c>
    </row>
    <row r="31" spans="1:12" s="68" customFormat="1" ht="10.15" customHeight="1">
      <c r="A31" s="2" t="s">
        <v>13</v>
      </c>
      <c r="B31" s="3">
        <v>1230</v>
      </c>
      <c r="C31" s="1">
        <v>8.6991869918699187</v>
      </c>
      <c r="D31" s="3"/>
      <c r="E31" s="3">
        <v>295</v>
      </c>
      <c r="F31" s="1">
        <v>10.508474576271187</v>
      </c>
      <c r="G31" s="3"/>
      <c r="H31" s="3">
        <v>868</v>
      </c>
      <c r="I31" s="1">
        <v>15.207373271889402</v>
      </c>
      <c r="J31" s="3"/>
      <c r="K31" s="3">
        <v>321</v>
      </c>
      <c r="L31" s="3">
        <v>41</v>
      </c>
    </row>
    <row r="32" spans="1:12" s="68" customFormat="1" ht="10.15" customHeight="1">
      <c r="A32" s="2" t="s">
        <v>14</v>
      </c>
      <c r="B32" s="3">
        <v>2530</v>
      </c>
      <c r="C32" s="1">
        <v>12.4901185770751</v>
      </c>
      <c r="D32" s="3"/>
      <c r="E32" s="3">
        <v>431</v>
      </c>
      <c r="F32" s="1">
        <v>18.097447795823665</v>
      </c>
      <c r="G32" s="3"/>
      <c r="H32" s="3">
        <v>1609</v>
      </c>
      <c r="I32" s="1">
        <v>5.8421379738968309</v>
      </c>
      <c r="J32" s="3"/>
      <c r="K32" s="3">
        <v>877</v>
      </c>
      <c r="L32" s="3">
        <v>44</v>
      </c>
    </row>
    <row r="33" spans="1:12" s="68" customFormat="1" ht="10.15" customHeight="1">
      <c r="A33" s="2" t="s">
        <v>15</v>
      </c>
      <c r="B33" s="3">
        <v>1265</v>
      </c>
      <c r="C33" s="1">
        <v>12.885375494071146</v>
      </c>
      <c r="D33" s="3"/>
      <c r="E33" s="3">
        <v>186</v>
      </c>
      <c r="F33" s="1">
        <v>9.67741935483871</v>
      </c>
      <c r="G33" s="3"/>
      <c r="H33" s="3">
        <v>858</v>
      </c>
      <c r="I33" s="1">
        <v>10.722610722610723</v>
      </c>
      <c r="J33" s="3"/>
      <c r="K33" s="3">
        <v>382</v>
      </c>
      <c r="L33" s="3">
        <v>25</v>
      </c>
    </row>
    <row r="34" spans="1:12" s="68" customFormat="1" ht="10.15" customHeight="1">
      <c r="A34" s="2" t="s">
        <v>16</v>
      </c>
      <c r="B34" s="3">
        <v>219</v>
      </c>
      <c r="C34" s="1">
        <v>8.2191780821917817</v>
      </c>
      <c r="D34" s="3"/>
      <c r="E34" s="3">
        <v>12</v>
      </c>
      <c r="F34" s="1">
        <v>8.3333333333333339</v>
      </c>
      <c r="G34" s="3"/>
      <c r="H34" s="3">
        <v>150</v>
      </c>
      <c r="I34" s="1">
        <v>14.000000000000002</v>
      </c>
      <c r="J34" s="3"/>
      <c r="K34" s="3">
        <v>62</v>
      </c>
      <c r="L34" s="3">
        <v>7</v>
      </c>
    </row>
    <row r="35" spans="1:12" s="68" customFormat="1" ht="10.15" customHeight="1">
      <c r="A35" s="2" t="s">
        <v>17</v>
      </c>
      <c r="B35" s="3">
        <v>4576</v>
      </c>
      <c r="C35" s="1">
        <v>10.314685314685315</v>
      </c>
      <c r="D35" s="3"/>
      <c r="E35" s="3">
        <v>214</v>
      </c>
      <c r="F35" s="1">
        <v>16.822429906542055</v>
      </c>
      <c r="G35" s="3"/>
      <c r="H35" s="3">
        <v>2256</v>
      </c>
      <c r="I35" s="1">
        <v>7.1808510638297882</v>
      </c>
      <c r="J35" s="3"/>
      <c r="K35" s="3">
        <v>2142</v>
      </c>
      <c r="L35" s="3">
        <v>178</v>
      </c>
    </row>
    <row r="36" spans="1:12" s="68" customFormat="1" ht="10.15" customHeight="1">
      <c r="A36" s="2" t="s">
        <v>18</v>
      </c>
      <c r="B36" s="3">
        <v>4248</v>
      </c>
      <c r="C36" s="1">
        <v>7.8625235404896419</v>
      </c>
      <c r="D36" s="3"/>
      <c r="E36" s="3">
        <v>236</v>
      </c>
      <c r="F36" s="1">
        <v>13.135593220338983</v>
      </c>
      <c r="G36" s="3"/>
      <c r="H36" s="3">
        <v>2740</v>
      </c>
      <c r="I36" s="1">
        <v>10.255474452554743</v>
      </c>
      <c r="J36" s="3"/>
      <c r="K36" s="3">
        <v>1384</v>
      </c>
      <c r="L36" s="3">
        <v>124</v>
      </c>
    </row>
    <row r="37" spans="1:12" s="68" customFormat="1" ht="10.15" customHeight="1">
      <c r="A37" s="2" t="s">
        <v>19</v>
      </c>
      <c r="B37" s="3">
        <v>296</v>
      </c>
      <c r="C37" s="1">
        <v>6.756756756756757</v>
      </c>
      <c r="D37" s="3"/>
      <c r="E37" s="3">
        <v>20</v>
      </c>
      <c r="F37" s="1">
        <v>15</v>
      </c>
      <c r="G37" s="3"/>
      <c r="H37" s="3">
        <v>230</v>
      </c>
      <c r="I37" s="1">
        <v>12.173913043478262</v>
      </c>
      <c r="J37" s="3"/>
      <c r="K37" s="3">
        <v>64</v>
      </c>
      <c r="L37" s="3">
        <v>2</v>
      </c>
    </row>
    <row r="38" spans="1:12" s="68" customFormat="1" ht="10.15" customHeight="1">
      <c r="A38" s="2" t="s">
        <v>20</v>
      </c>
      <c r="B38" s="3">
        <v>1778</v>
      </c>
      <c r="C38" s="1">
        <v>7.3678290213723283</v>
      </c>
      <c r="D38" s="3"/>
      <c r="E38" s="3">
        <v>92</v>
      </c>
      <c r="F38" s="1">
        <v>13.043478260869565</v>
      </c>
      <c r="G38" s="3"/>
      <c r="H38" s="3">
        <v>1217</v>
      </c>
      <c r="I38" s="1">
        <v>10.024650780608052</v>
      </c>
      <c r="J38" s="3"/>
      <c r="K38" s="3">
        <v>535</v>
      </c>
      <c r="L38" s="3">
        <v>26</v>
      </c>
    </row>
    <row r="39" spans="1:12" s="68" customFormat="1" ht="10.15" customHeight="1">
      <c r="A39" s="2" t="s">
        <v>21</v>
      </c>
      <c r="B39" s="3">
        <v>5080</v>
      </c>
      <c r="C39" s="1">
        <v>7.4606299212598426</v>
      </c>
      <c r="D39" s="3"/>
      <c r="E39" s="3">
        <v>277</v>
      </c>
      <c r="F39" s="1">
        <v>12.274368231046932</v>
      </c>
      <c r="G39" s="3"/>
      <c r="H39" s="3">
        <v>3560</v>
      </c>
      <c r="I39" s="1">
        <v>8.1741573033707873</v>
      </c>
      <c r="J39" s="3"/>
      <c r="K39" s="3">
        <v>1393</v>
      </c>
      <c r="L39" s="3">
        <v>127</v>
      </c>
    </row>
    <row r="40" spans="1:12" s="68" customFormat="1" ht="10.15" customHeight="1">
      <c r="A40" s="2" t="s">
        <v>22</v>
      </c>
      <c r="B40" s="3">
        <v>1299</v>
      </c>
      <c r="C40" s="1">
        <v>7.9291762894534257</v>
      </c>
      <c r="D40" s="3"/>
      <c r="E40" s="3">
        <v>79</v>
      </c>
      <c r="F40" s="1">
        <v>17.721518987341771</v>
      </c>
      <c r="G40" s="3"/>
      <c r="H40" s="3">
        <v>975</v>
      </c>
      <c r="I40" s="1">
        <v>19.282051282051281</v>
      </c>
      <c r="J40" s="3"/>
      <c r="K40" s="3">
        <v>304</v>
      </c>
      <c r="L40" s="3">
        <v>20</v>
      </c>
    </row>
    <row r="41" spans="1:12" s="2" customFormat="1" ht="10.15" customHeight="1">
      <c r="A41" s="82" t="s">
        <v>23</v>
      </c>
      <c r="B41" s="5">
        <v>11307</v>
      </c>
      <c r="C41" s="6">
        <v>9.781551251437163</v>
      </c>
      <c r="D41" s="5"/>
      <c r="E41" s="5">
        <v>3180</v>
      </c>
      <c r="F41" s="6">
        <v>7.9874213836477983</v>
      </c>
      <c r="G41" s="5"/>
      <c r="H41" s="5">
        <v>8865</v>
      </c>
      <c r="I41" s="6">
        <v>17.834179357021995</v>
      </c>
      <c r="J41" s="5"/>
      <c r="K41" s="5">
        <v>2235</v>
      </c>
      <c r="L41" s="5">
        <v>207</v>
      </c>
    </row>
    <row r="42" spans="1:12" s="2" customFormat="1" ht="10.15" customHeight="1">
      <c r="A42" s="82" t="s">
        <v>24</v>
      </c>
      <c r="B42" s="5">
        <v>5058</v>
      </c>
      <c r="C42" s="6">
        <v>10.458679319889285</v>
      </c>
      <c r="D42" s="5"/>
      <c r="E42" s="5">
        <v>1586</v>
      </c>
      <c r="F42" s="6">
        <v>8.3858764186633046</v>
      </c>
      <c r="G42" s="5"/>
      <c r="H42" s="5">
        <v>3387</v>
      </c>
      <c r="I42" s="6">
        <v>17.360496014171833</v>
      </c>
      <c r="J42" s="5"/>
      <c r="K42" s="5">
        <v>1496</v>
      </c>
      <c r="L42" s="5">
        <v>175</v>
      </c>
    </row>
    <row r="43" spans="1:12" s="2" customFormat="1" ht="10.15" customHeight="1">
      <c r="A43" s="82" t="s">
        <v>25</v>
      </c>
      <c r="B43" s="5">
        <v>5746</v>
      </c>
      <c r="C43" s="6">
        <v>10.790114862513052</v>
      </c>
      <c r="D43" s="5"/>
      <c r="E43" s="5">
        <v>1354</v>
      </c>
      <c r="F43" s="6">
        <v>11.669128508124077</v>
      </c>
      <c r="G43" s="5"/>
      <c r="H43" s="5">
        <v>3790</v>
      </c>
      <c r="I43" s="6">
        <v>14.432717678100262</v>
      </c>
      <c r="J43" s="5"/>
      <c r="K43" s="5">
        <v>1707</v>
      </c>
      <c r="L43" s="5">
        <v>249</v>
      </c>
    </row>
    <row r="44" spans="1:12" s="2" customFormat="1" ht="10.15" customHeight="1">
      <c r="A44" s="82" t="s">
        <v>26</v>
      </c>
      <c r="B44" s="5">
        <v>12382</v>
      </c>
      <c r="C44" s="6">
        <v>9.1907607817800034</v>
      </c>
      <c r="D44" s="5"/>
      <c r="E44" s="5">
        <v>760</v>
      </c>
      <c r="F44" s="6">
        <v>13.289473684210526</v>
      </c>
      <c r="G44" s="5"/>
      <c r="H44" s="5">
        <v>7451</v>
      </c>
      <c r="I44" s="6">
        <v>9.4752382230573069</v>
      </c>
      <c r="J44" s="5"/>
      <c r="K44" s="5">
        <v>4569</v>
      </c>
      <c r="L44" s="5">
        <v>362</v>
      </c>
    </row>
    <row r="45" spans="1:12" s="2" customFormat="1" ht="10.15" customHeight="1">
      <c r="A45" s="82" t="s">
        <v>27</v>
      </c>
      <c r="B45" s="5">
        <v>6379</v>
      </c>
      <c r="C45" s="6">
        <v>7.5560432669697448</v>
      </c>
      <c r="D45" s="5"/>
      <c r="E45" s="5">
        <v>356</v>
      </c>
      <c r="F45" s="6">
        <v>13.48314606741573</v>
      </c>
      <c r="G45" s="5"/>
      <c r="H45" s="5">
        <v>4535</v>
      </c>
      <c r="I45" s="6">
        <v>10.562293274531422</v>
      </c>
      <c r="J45" s="5"/>
      <c r="K45" s="5">
        <v>1697</v>
      </c>
      <c r="L45" s="5">
        <v>147</v>
      </c>
    </row>
    <row r="46" spans="1:12" s="76" customFormat="1" ht="10.15" customHeight="1">
      <c r="A46" s="82" t="s">
        <v>28</v>
      </c>
      <c r="B46" s="5">
        <v>40872</v>
      </c>
      <c r="C46" s="6">
        <v>9.4808181640242708</v>
      </c>
      <c r="D46" s="5"/>
      <c r="E46" s="5">
        <v>7236</v>
      </c>
      <c r="F46" s="6">
        <v>9.5909342177998891</v>
      </c>
      <c r="G46" s="5"/>
      <c r="H46" s="5">
        <v>28028</v>
      </c>
      <c r="I46" s="6">
        <v>13.918224632510348</v>
      </c>
      <c r="J46" s="5"/>
      <c r="K46" s="5">
        <v>11704</v>
      </c>
      <c r="L46" s="5">
        <v>1140</v>
      </c>
    </row>
    <row r="47" spans="1:12" ht="3" customHeight="1">
      <c r="A47" s="71"/>
      <c r="B47" s="71"/>
      <c r="C47" s="71"/>
      <c r="D47" s="71"/>
      <c r="E47" s="71"/>
      <c r="F47" s="71"/>
      <c r="G47" s="71"/>
      <c r="H47" s="71"/>
      <c r="I47" s="71"/>
      <c r="J47" s="71"/>
      <c r="K47" s="71"/>
      <c r="L47" s="71"/>
    </row>
    <row r="48" spans="1:12" ht="3" customHeight="1"/>
    <row r="49" spans="1:16" s="7" customFormat="1" ht="10.15" customHeight="1">
      <c r="A49" s="811" t="s">
        <v>163</v>
      </c>
      <c r="B49" s="811"/>
      <c r="C49" s="811"/>
      <c r="D49" s="811"/>
      <c r="E49" s="811"/>
      <c r="F49" s="811"/>
      <c r="G49" s="811"/>
      <c r="H49" s="811"/>
      <c r="I49" s="811"/>
      <c r="J49" s="811"/>
      <c r="K49" s="811"/>
      <c r="L49" s="811"/>
      <c r="M49" s="403"/>
      <c r="N49" s="403"/>
      <c r="O49" s="403"/>
      <c r="P49" s="403"/>
    </row>
    <row r="50" spans="1:16" s="68" customFormat="1" ht="10.15" customHeight="1">
      <c r="A50" s="72" t="s">
        <v>151</v>
      </c>
    </row>
    <row r="51" spans="1:16" s="68" customFormat="1" ht="10.15" customHeight="1">
      <c r="A51" s="72"/>
    </row>
    <row r="52" spans="1:16">
      <c r="A52" s="811"/>
      <c r="B52" s="811"/>
      <c r="C52" s="811"/>
      <c r="D52" s="811"/>
      <c r="E52" s="811"/>
      <c r="F52" s="811"/>
      <c r="G52" s="811"/>
      <c r="H52" s="811"/>
      <c r="I52" s="811"/>
      <c r="J52" s="811"/>
      <c r="K52" s="811"/>
      <c r="L52" s="811"/>
    </row>
  </sheetData>
  <mergeCells count="15">
    <mergeCell ref="B17:L17"/>
    <mergeCell ref="A49:L49"/>
    <mergeCell ref="A52:L52"/>
    <mergeCell ref="A5:L5"/>
    <mergeCell ref="A8:A10"/>
    <mergeCell ref="B8:C8"/>
    <mergeCell ref="E8:F8"/>
    <mergeCell ref="H8:L8"/>
    <mergeCell ref="B9:B10"/>
    <mergeCell ref="C9:C10"/>
    <mergeCell ref="E9:E10"/>
    <mergeCell ref="F9:F10"/>
    <mergeCell ref="H9:I9"/>
    <mergeCell ref="K9:K10"/>
    <mergeCell ref="L9:L10"/>
  </mergeCells>
  <pageMargins left="0.59055118110236227" right="0.59055118110236227" top="0.78740157480314965" bottom="0.78740157480314965" header="0" footer="0"/>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57"/>
  <sheetViews>
    <sheetView zoomScaleNormal="100" workbookViewId="0">
      <selection activeCell="A4" sqref="A4"/>
    </sheetView>
  </sheetViews>
  <sheetFormatPr defaultColWidth="9.26953125" defaultRowHeight="9"/>
  <cols>
    <col min="1" max="1" width="10.453125" style="118" customWidth="1"/>
    <col min="2" max="2" width="6.7265625" style="118" customWidth="1"/>
    <col min="3" max="3" width="5.7265625" style="118" customWidth="1"/>
    <col min="4" max="4" width="0.453125" style="118" customWidth="1"/>
    <col min="5" max="5" width="7.81640625" style="118" customWidth="1"/>
    <col min="6" max="6" width="5.453125" style="118" customWidth="1"/>
    <col min="7" max="7" width="0.453125" style="118" customWidth="1"/>
    <col min="8" max="8" width="5.453125" style="118" customWidth="1"/>
    <col min="9" max="9" width="6.26953125" style="118" customWidth="1"/>
    <col min="10" max="10" width="0.453125" style="118" customWidth="1"/>
    <col min="11" max="12" width="5.7265625" style="118" customWidth="1"/>
    <col min="13" max="13" width="0.453125" style="118" customWidth="1"/>
    <col min="14" max="15" width="5" style="118" customWidth="1"/>
    <col min="16" max="16" width="10" style="118" customWidth="1"/>
    <col min="17" max="17" width="7.26953125" style="118" customWidth="1"/>
    <col min="18" max="18" width="0.453125" style="118" customWidth="1"/>
    <col min="19" max="19" width="5.7265625" style="118" customWidth="1"/>
    <col min="20" max="16384" width="9.26953125" style="118"/>
  </cols>
  <sheetData>
    <row r="1" spans="1:19" s="89" customFormat="1" ht="12.75" customHeight="1">
      <c r="B1" s="113"/>
      <c r="C1" s="113"/>
      <c r="E1" s="113"/>
    </row>
    <row r="2" spans="1:19" s="89" customFormat="1" ht="12.75" customHeight="1"/>
    <row r="3" spans="1:19" s="89" customFormat="1" ht="12.75" customHeight="1">
      <c r="A3" s="90"/>
      <c r="F3" s="114"/>
      <c r="H3" s="114"/>
      <c r="K3" s="114"/>
      <c r="P3" s="115"/>
    </row>
    <row r="4" spans="1:19" s="95" customFormat="1" ht="12" customHeight="1">
      <c r="A4" s="93" t="s">
        <v>195</v>
      </c>
      <c r="B4" s="116"/>
      <c r="C4" s="116"/>
      <c r="D4" s="93"/>
      <c r="E4" s="116"/>
      <c r="F4" s="93"/>
      <c r="G4" s="93"/>
      <c r="H4" s="93"/>
      <c r="I4" s="93"/>
      <c r="J4" s="93"/>
      <c r="K4" s="93"/>
    </row>
    <row r="5" spans="1:19" s="95" customFormat="1" ht="24" customHeight="1">
      <c r="A5" s="838" t="s">
        <v>130</v>
      </c>
      <c r="B5" s="838"/>
      <c r="C5" s="838"/>
      <c r="D5" s="838"/>
      <c r="E5" s="838"/>
      <c r="F5" s="838"/>
      <c r="G5" s="838"/>
      <c r="H5" s="838"/>
      <c r="I5" s="838"/>
      <c r="J5" s="838"/>
      <c r="K5" s="838"/>
      <c r="L5" s="838"/>
      <c r="M5" s="838"/>
      <c r="N5" s="838"/>
      <c r="O5" s="838"/>
      <c r="P5" s="838"/>
      <c r="Q5" s="838"/>
      <c r="R5" s="838"/>
      <c r="S5" s="838"/>
    </row>
    <row r="6" spans="1:19" s="95" customFormat="1" ht="12" customHeight="1">
      <c r="A6" s="96" t="s">
        <v>387</v>
      </c>
      <c r="C6" s="117"/>
      <c r="S6" s="117"/>
    </row>
    <row r="7" spans="1:19" s="89" customFormat="1" ht="6" customHeight="1">
      <c r="A7" s="62"/>
      <c r="B7" s="76"/>
      <c r="C7" s="76"/>
      <c r="D7" s="76"/>
      <c r="E7" s="76"/>
      <c r="F7" s="76"/>
      <c r="G7" s="76"/>
      <c r="H7" s="76"/>
      <c r="I7" s="76"/>
      <c r="J7" s="76"/>
      <c r="K7" s="76"/>
      <c r="L7" s="76"/>
      <c r="M7" s="76"/>
      <c r="N7" s="76"/>
      <c r="O7" s="76"/>
      <c r="P7" s="76"/>
      <c r="Q7" s="76"/>
      <c r="R7" s="76"/>
      <c r="S7" s="76"/>
    </row>
    <row r="8" spans="1:19" ht="12" customHeight="1">
      <c r="A8" s="839" t="s">
        <v>2</v>
      </c>
      <c r="B8" s="834" t="s">
        <v>35</v>
      </c>
      <c r="C8" s="834"/>
      <c r="D8" s="166"/>
      <c r="E8" s="833" t="s">
        <v>99</v>
      </c>
      <c r="F8" s="833"/>
      <c r="G8" s="833"/>
      <c r="H8" s="833"/>
      <c r="I8" s="833"/>
      <c r="J8" s="833"/>
      <c r="K8" s="833"/>
      <c r="L8" s="833"/>
      <c r="M8" s="833"/>
      <c r="N8" s="833"/>
      <c r="O8" s="833"/>
      <c r="P8" s="833"/>
      <c r="Q8" s="833"/>
      <c r="R8" s="167"/>
      <c r="S8" s="830" t="s">
        <v>165</v>
      </c>
    </row>
    <row r="9" spans="1:19" ht="12" customHeight="1">
      <c r="A9" s="840"/>
      <c r="B9" s="827" t="s">
        <v>0</v>
      </c>
      <c r="C9" s="830" t="s">
        <v>108</v>
      </c>
      <c r="D9" s="161"/>
      <c r="E9" s="833" t="s">
        <v>29</v>
      </c>
      <c r="F9" s="833"/>
      <c r="G9" s="119"/>
      <c r="H9" s="833" t="s">
        <v>100</v>
      </c>
      <c r="I9" s="833"/>
      <c r="J9" s="120"/>
      <c r="K9" s="833" t="s">
        <v>101</v>
      </c>
      <c r="L9" s="833"/>
      <c r="M9" s="833"/>
      <c r="N9" s="833"/>
      <c r="O9" s="833"/>
      <c r="P9" s="833"/>
      <c r="Q9" s="833"/>
      <c r="R9" s="119"/>
      <c r="S9" s="831"/>
    </row>
    <row r="10" spans="1:19" ht="12" customHeight="1">
      <c r="A10" s="840"/>
      <c r="B10" s="828"/>
      <c r="C10" s="831"/>
      <c r="D10" s="164"/>
      <c r="E10" s="827" t="s">
        <v>0</v>
      </c>
      <c r="F10" s="830" t="s">
        <v>108</v>
      </c>
      <c r="G10" s="164"/>
      <c r="H10" s="827" t="s">
        <v>0</v>
      </c>
      <c r="I10" s="830" t="s">
        <v>108</v>
      </c>
      <c r="J10" s="164"/>
      <c r="K10" s="833" t="s">
        <v>0</v>
      </c>
      <c r="L10" s="833"/>
      <c r="M10" s="396"/>
      <c r="N10" s="834" t="s">
        <v>99</v>
      </c>
      <c r="O10" s="834"/>
      <c r="P10" s="834"/>
      <c r="Q10" s="834"/>
      <c r="R10" s="121"/>
      <c r="S10" s="831"/>
    </row>
    <row r="11" spans="1:19" ht="10.15" customHeight="1">
      <c r="A11" s="840"/>
      <c r="B11" s="828"/>
      <c r="C11" s="831"/>
      <c r="D11" s="164"/>
      <c r="E11" s="828"/>
      <c r="F11" s="831"/>
      <c r="G11" s="164"/>
      <c r="H11" s="828"/>
      <c r="I11" s="831"/>
      <c r="J11" s="164"/>
      <c r="K11" s="835" t="s">
        <v>109</v>
      </c>
      <c r="L11" s="835" t="s">
        <v>110</v>
      </c>
      <c r="M11" s="162"/>
      <c r="N11" s="830" t="s">
        <v>105</v>
      </c>
      <c r="O11" s="830" t="s">
        <v>104</v>
      </c>
      <c r="P11" s="830" t="s">
        <v>103</v>
      </c>
      <c r="Q11" s="830" t="s">
        <v>102</v>
      </c>
      <c r="R11" s="163"/>
      <c r="S11" s="831"/>
    </row>
    <row r="12" spans="1:19" ht="10.15" customHeight="1">
      <c r="A12" s="840"/>
      <c r="B12" s="828"/>
      <c r="C12" s="831"/>
      <c r="D12" s="164"/>
      <c r="E12" s="828"/>
      <c r="F12" s="831"/>
      <c r="G12" s="164"/>
      <c r="H12" s="828"/>
      <c r="I12" s="831"/>
      <c r="J12" s="164"/>
      <c r="K12" s="836"/>
      <c r="L12" s="836"/>
      <c r="M12" s="162"/>
      <c r="N12" s="831"/>
      <c r="O12" s="831"/>
      <c r="P12" s="831"/>
      <c r="Q12" s="831"/>
      <c r="R12" s="163"/>
      <c r="S12" s="831"/>
    </row>
    <row r="13" spans="1:19" ht="54" customHeight="1">
      <c r="A13" s="841"/>
      <c r="B13" s="829"/>
      <c r="C13" s="832"/>
      <c r="D13" s="122"/>
      <c r="E13" s="829"/>
      <c r="F13" s="832"/>
      <c r="G13" s="122"/>
      <c r="H13" s="829"/>
      <c r="I13" s="832"/>
      <c r="J13" s="122"/>
      <c r="K13" s="837"/>
      <c r="L13" s="837"/>
      <c r="M13" s="397"/>
      <c r="N13" s="832"/>
      <c r="O13" s="832"/>
      <c r="P13" s="832"/>
      <c r="Q13" s="832"/>
      <c r="R13" s="394"/>
      <c r="S13" s="832"/>
    </row>
    <row r="14" spans="1:19" ht="3" customHeight="1">
      <c r="Q14" s="123"/>
      <c r="R14" s="123"/>
      <c r="S14" s="123"/>
    </row>
    <row r="15" spans="1:19" ht="10.15" customHeight="1">
      <c r="A15" s="124" t="s">
        <v>155</v>
      </c>
      <c r="B15" s="44">
        <v>60769</v>
      </c>
      <c r="C15" s="45">
        <v>4.3821685398805315</v>
      </c>
      <c r="D15" s="44"/>
      <c r="E15" s="44">
        <v>19888</v>
      </c>
      <c r="F15" s="45">
        <v>4.8018905872888169</v>
      </c>
      <c r="G15" s="44"/>
      <c r="H15" s="78">
        <v>16934</v>
      </c>
      <c r="I15" s="45">
        <v>3.3837250501948737</v>
      </c>
      <c r="J15" s="44"/>
      <c r="K15" s="44">
        <v>18070</v>
      </c>
      <c r="L15" s="45">
        <v>29.735555957807435</v>
      </c>
      <c r="M15" s="45"/>
      <c r="N15" s="45">
        <v>5.7941339236303264</v>
      </c>
      <c r="O15" s="45">
        <v>35.196458218040952</v>
      </c>
      <c r="P15" s="45">
        <v>13.176535694521304</v>
      </c>
      <c r="Q15" s="45">
        <v>12.678472606530161</v>
      </c>
      <c r="R15" s="45"/>
      <c r="S15" s="45">
        <v>119.88833648989899</v>
      </c>
    </row>
    <row r="16" spans="1:19" ht="10.15" customHeight="1">
      <c r="A16" s="124" t="s">
        <v>159</v>
      </c>
      <c r="B16" s="44">
        <v>53364</v>
      </c>
      <c r="C16" s="45">
        <v>4.2256952252454836</v>
      </c>
      <c r="D16" s="44"/>
      <c r="E16" s="44">
        <v>17344</v>
      </c>
      <c r="F16" s="45">
        <v>4.3934501845018454</v>
      </c>
      <c r="G16" s="44"/>
      <c r="H16" s="78">
        <v>14148</v>
      </c>
      <c r="I16" s="45">
        <v>3.5411365564037318</v>
      </c>
      <c r="J16" s="44"/>
      <c r="K16" s="44">
        <v>17937</v>
      </c>
      <c r="L16" s="45">
        <v>33.612547785023608</v>
      </c>
      <c r="M16" s="45"/>
      <c r="N16" s="45">
        <v>5.9764732117968444</v>
      </c>
      <c r="O16" s="45">
        <v>36.695099514969058</v>
      </c>
      <c r="P16" s="45">
        <v>12.21497463343926</v>
      </c>
      <c r="Q16" s="45">
        <v>11.044210291576071</v>
      </c>
      <c r="R16" s="45"/>
      <c r="S16" s="45">
        <v>105.54171116648867</v>
      </c>
    </row>
    <row r="17" spans="1:19" ht="10.15" customHeight="1">
      <c r="A17" s="124" t="s">
        <v>160</v>
      </c>
      <c r="B17" s="44">
        <v>54134</v>
      </c>
      <c r="C17" s="45">
        <v>4.1323382716961614</v>
      </c>
      <c r="D17" s="44"/>
      <c r="E17" s="44">
        <v>17043</v>
      </c>
      <c r="F17" s="45">
        <v>4.2363433667781498</v>
      </c>
      <c r="G17" s="44"/>
      <c r="H17" s="78">
        <v>14148</v>
      </c>
      <c r="I17" s="45">
        <v>3.5411365564037318</v>
      </c>
      <c r="J17" s="44"/>
      <c r="K17" s="44">
        <v>19235</v>
      </c>
      <c r="L17" s="45">
        <v>35.532197879336465</v>
      </c>
      <c r="M17" s="45"/>
      <c r="N17" s="45">
        <v>5.8123212893163503</v>
      </c>
      <c r="O17" s="45">
        <v>35.575773329867424</v>
      </c>
      <c r="P17" s="45">
        <v>11.983363659994801</v>
      </c>
      <c r="Q17" s="45">
        <v>11.801403691187938</v>
      </c>
      <c r="R17" s="45"/>
      <c r="S17" s="45">
        <v>106.48962329103963</v>
      </c>
    </row>
    <row r="18" spans="1:19" ht="10.15" customHeight="1">
      <c r="A18" s="124" t="s">
        <v>167</v>
      </c>
      <c r="B18" s="44">
        <v>56196</v>
      </c>
      <c r="C18" s="45">
        <v>4.2084845896505092</v>
      </c>
      <c r="D18" s="44"/>
      <c r="E18" s="44">
        <v>17683</v>
      </c>
      <c r="F18" s="45">
        <v>4.0830175875134307</v>
      </c>
      <c r="G18" s="44"/>
      <c r="H18" s="78">
        <v>16845</v>
      </c>
      <c r="I18" s="45">
        <v>2.9504303947758976</v>
      </c>
      <c r="J18" s="44"/>
      <c r="K18" s="44">
        <v>19817</v>
      </c>
      <c r="L18" s="45">
        <v>35.264075734927751</v>
      </c>
      <c r="M18" s="45"/>
      <c r="N18" s="45">
        <v>5.5558358984710097</v>
      </c>
      <c r="O18" s="45">
        <v>36.509057879598323</v>
      </c>
      <c r="P18" s="45">
        <v>13.160417823081193</v>
      </c>
      <c r="Q18" s="45">
        <v>13.115002270777614</v>
      </c>
      <c r="R18" s="45"/>
      <c r="S18" s="45">
        <v>109.48410224438902</v>
      </c>
    </row>
    <row r="19" spans="1:19" ht="9" customHeight="1">
      <c r="F19" s="168"/>
    </row>
    <row r="20" spans="1:19" s="126" customFormat="1" ht="10.15" customHeight="1">
      <c r="A20" s="125"/>
      <c r="B20" s="825" t="s">
        <v>401</v>
      </c>
      <c r="C20" s="825"/>
      <c r="D20" s="825"/>
      <c r="E20" s="825"/>
      <c r="F20" s="825"/>
      <c r="G20" s="825"/>
      <c r="H20" s="825"/>
      <c r="I20" s="825"/>
      <c r="J20" s="825"/>
      <c r="K20" s="825"/>
      <c r="L20" s="825"/>
      <c r="M20" s="825"/>
      <c r="N20" s="825"/>
      <c r="O20" s="825"/>
      <c r="P20" s="825"/>
      <c r="Q20" s="825"/>
      <c r="R20" s="825"/>
      <c r="S20" s="825"/>
    </row>
    <row r="21" spans="1:19" ht="3" customHeight="1"/>
    <row r="22" spans="1:19" s="123" customFormat="1" ht="10.15" customHeight="1">
      <c r="A22" s="150" t="s">
        <v>3</v>
      </c>
      <c r="B22" s="78">
        <v>4231</v>
      </c>
      <c r="C22" s="45">
        <v>3.7107066887260696</v>
      </c>
      <c r="D22" s="44"/>
      <c r="E22" s="44">
        <v>1692</v>
      </c>
      <c r="F22" s="45">
        <v>3.2505910165484631</v>
      </c>
      <c r="G22" s="44"/>
      <c r="H22" s="78">
        <v>790</v>
      </c>
      <c r="I22" s="45">
        <v>4.6835443037974684</v>
      </c>
      <c r="J22" s="44"/>
      <c r="K22" s="44">
        <v>1691</v>
      </c>
      <c r="L22" s="45">
        <f>K22/B22*100</f>
        <v>39.966910895769317</v>
      </c>
      <c r="M22" s="45"/>
      <c r="N22" s="45">
        <v>5.2631578947368416</v>
      </c>
      <c r="O22" s="45">
        <v>39.976345357776466</v>
      </c>
      <c r="P22" s="45">
        <v>21.939680662329984</v>
      </c>
      <c r="Q22" s="45">
        <v>22.176227084565344</v>
      </c>
      <c r="R22" s="45"/>
      <c r="S22" s="45">
        <v>106.2531391260673</v>
      </c>
    </row>
    <row r="23" spans="1:19" s="123" customFormat="1" ht="20.149999999999999" customHeight="1">
      <c r="A23" s="151" t="s">
        <v>30</v>
      </c>
      <c r="B23" s="78">
        <v>132</v>
      </c>
      <c r="C23" s="45">
        <v>0</v>
      </c>
      <c r="D23" s="44"/>
      <c r="E23" s="44">
        <v>72</v>
      </c>
      <c r="F23" s="45">
        <v>0</v>
      </c>
      <c r="G23" s="44"/>
      <c r="H23" s="78">
        <v>17</v>
      </c>
      <c r="I23" s="45">
        <v>0</v>
      </c>
      <c r="J23" s="44"/>
      <c r="K23" s="44">
        <v>36</v>
      </c>
      <c r="L23" s="45">
        <f t="shared" ref="L23:L49" si="0">K23/B23*100</f>
        <v>27.27272727272727</v>
      </c>
      <c r="M23" s="45"/>
      <c r="N23" s="45">
        <v>0</v>
      </c>
      <c r="O23" s="45">
        <v>83.333333333333343</v>
      </c>
      <c r="P23" s="45">
        <v>13.888888888888889</v>
      </c>
      <c r="Q23" s="45">
        <v>11.111111111111111</v>
      </c>
      <c r="R23" s="45"/>
      <c r="S23" s="45">
        <v>72.928176795580114</v>
      </c>
    </row>
    <row r="24" spans="1:19" s="123" customFormat="1" ht="10.15" customHeight="1">
      <c r="A24" s="150" t="s">
        <v>4</v>
      </c>
      <c r="B24" s="78">
        <v>1360</v>
      </c>
      <c r="C24" s="45">
        <v>5</v>
      </c>
      <c r="D24" s="44"/>
      <c r="E24" s="44">
        <v>743</v>
      </c>
      <c r="F24" s="45">
        <v>2.9609690444145356</v>
      </c>
      <c r="G24" s="44"/>
      <c r="H24" s="78">
        <v>579</v>
      </c>
      <c r="I24" s="45">
        <v>7.9447322970639025</v>
      </c>
      <c r="J24" s="44"/>
      <c r="K24" s="44">
        <v>465</v>
      </c>
      <c r="L24" s="45">
        <f t="shared" si="0"/>
        <v>34.191176470588239</v>
      </c>
      <c r="M24" s="45"/>
      <c r="N24" s="45">
        <v>6.236559139784946</v>
      </c>
      <c r="O24" s="45">
        <v>58.279569892473113</v>
      </c>
      <c r="P24" s="45">
        <v>16.344086021505376</v>
      </c>
      <c r="Q24" s="45">
        <v>14.408602150537634</v>
      </c>
      <c r="R24" s="45"/>
      <c r="S24" s="45">
        <v>122.52252252252252</v>
      </c>
    </row>
    <row r="25" spans="1:19" s="123" customFormat="1" ht="10.15" customHeight="1">
      <c r="A25" s="150" t="s">
        <v>5</v>
      </c>
      <c r="B25" s="78">
        <v>8722</v>
      </c>
      <c r="C25" s="45">
        <v>4.9300619124054119</v>
      </c>
      <c r="D25" s="44"/>
      <c r="E25" s="44">
        <v>4053</v>
      </c>
      <c r="F25" s="45">
        <v>3.7503084135208491</v>
      </c>
      <c r="G25" s="44"/>
      <c r="H25" s="78">
        <v>3545</v>
      </c>
      <c r="I25" s="45">
        <v>3.4978843441466854</v>
      </c>
      <c r="J25" s="44"/>
      <c r="K25" s="44">
        <v>3163</v>
      </c>
      <c r="L25" s="45">
        <f t="shared" si="0"/>
        <v>36.264618206833291</v>
      </c>
      <c r="M25" s="45"/>
      <c r="N25" s="45">
        <v>9.516282010749288</v>
      </c>
      <c r="O25" s="45">
        <v>47.960796711982297</v>
      </c>
      <c r="P25" s="45">
        <v>25.513752766361048</v>
      </c>
      <c r="Q25" s="45">
        <v>18.526715143850776</v>
      </c>
      <c r="R25" s="45"/>
      <c r="S25" s="45">
        <v>141.84420230931858</v>
      </c>
    </row>
    <row r="26" spans="1:19" s="123" customFormat="1" ht="27" customHeight="1">
      <c r="A26" s="152" t="s">
        <v>36</v>
      </c>
      <c r="B26" s="78">
        <v>483</v>
      </c>
      <c r="C26" s="45">
        <v>5.383022774327122</v>
      </c>
      <c r="D26" s="44"/>
      <c r="E26" s="44">
        <v>290</v>
      </c>
      <c r="F26" s="45">
        <v>3.7931034482758621</v>
      </c>
      <c r="G26" s="44"/>
      <c r="H26" s="78">
        <v>102</v>
      </c>
      <c r="I26" s="45">
        <v>9.8039215686274517</v>
      </c>
      <c r="J26" s="44"/>
      <c r="K26" s="44">
        <v>172</v>
      </c>
      <c r="L26" s="45">
        <f t="shared" si="0"/>
        <v>35.610766045548651</v>
      </c>
      <c r="M26" s="45"/>
      <c r="N26" s="45">
        <v>8.720930232558139</v>
      </c>
      <c r="O26" s="45">
        <v>69.767441860465112</v>
      </c>
      <c r="P26" s="45">
        <v>24.418604651162788</v>
      </c>
      <c r="Q26" s="45">
        <v>17.441860465116278</v>
      </c>
      <c r="R26" s="45"/>
      <c r="S26" s="45">
        <v>94.705882352941174</v>
      </c>
    </row>
    <row r="27" spans="1:19" s="123" customFormat="1" ht="10.15" customHeight="1">
      <c r="A27" s="153" t="s">
        <v>31</v>
      </c>
      <c r="B27" s="78">
        <v>115</v>
      </c>
      <c r="C27" s="45">
        <v>0</v>
      </c>
      <c r="D27" s="46"/>
      <c r="E27" s="44">
        <v>73</v>
      </c>
      <c r="F27" s="45">
        <v>0</v>
      </c>
      <c r="G27" s="46"/>
      <c r="H27" s="78">
        <v>26</v>
      </c>
      <c r="I27" s="45">
        <v>0</v>
      </c>
      <c r="J27" s="46"/>
      <c r="K27" s="44">
        <v>44</v>
      </c>
      <c r="L27" s="45">
        <f t="shared" si="0"/>
        <v>38.260869565217391</v>
      </c>
      <c r="M27" s="45"/>
      <c r="N27" s="45">
        <v>0</v>
      </c>
      <c r="O27" s="45">
        <v>79.545454545454547</v>
      </c>
      <c r="P27" s="45">
        <v>18.181818181818183</v>
      </c>
      <c r="Q27" s="45">
        <v>34.090909090909086</v>
      </c>
      <c r="R27" s="47"/>
      <c r="S27" s="45">
        <v>130.68181818181819</v>
      </c>
    </row>
    <row r="28" spans="1:19" s="123" customFormat="1" ht="10.15" customHeight="1">
      <c r="A28" s="153" t="s">
        <v>1</v>
      </c>
      <c r="B28" s="78">
        <v>368</v>
      </c>
      <c r="C28" s="45">
        <v>7.0652173913043477</v>
      </c>
      <c r="D28" s="46"/>
      <c r="E28" s="44">
        <v>217</v>
      </c>
      <c r="F28" s="45">
        <v>5.0691244239631335</v>
      </c>
      <c r="G28" s="46"/>
      <c r="H28" s="78">
        <v>76</v>
      </c>
      <c r="I28" s="45">
        <v>13.157894736842104</v>
      </c>
      <c r="J28" s="46"/>
      <c r="K28" s="44">
        <v>128</v>
      </c>
      <c r="L28" s="45">
        <f t="shared" si="0"/>
        <v>34.782608695652172</v>
      </c>
      <c r="M28" s="45"/>
      <c r="N28" s="45">
        <v>11.71875</v>
      </c>
      <c r="O28" s="45">
        <v>66.40625</v>
      </c>
      <c r="P28" s="45">
        <v>26.5625</v>
      </c>
      <c r="Q28" s="45">
        <v>11.71875</v>
      </c>
      <c r="R28" s="47"/>
      <c r="S28" s="45">
        <v>87.203791469194314</v>
      </c>
    </row>
    <row r="29" spans="1:19" s="123" customFormat="1" ht="10.15" customHeight="1">
      <c r="A29" s="150" t="s">
        <v>8</v>
      </c>
      <c r="B29" s="78">
        <v>2600</v>
      </c>
      <c r="C29" s="45">
        <v>4.5384615384615383</v>
      </c>
      <c r="D29" s="44"/>
      <c r="E29" s="44">
        <v>1337</v>
      </c>
      <c r="F29" s="45">
        <v>3.5901271503365741</v>
      </c>
      <c r="G29" s="44"/>
      <c r="H29" s="78">
        <v>731</v>
      </c>
      <c r="I29" s="45">
        <v>3.4199726402188784</v>
      </c>
      <c r="J29" s="44"/>
      <c r="K29" s="44">
        <v>963</v>
      </c>
      <c r="L29" s="45">
        <f t="shared" si="0"/>
        <v>37.03846153846154</v>
      </c>
      <c r="M29" s="45"/>
      <c r="N29" s="45">
        <v>9.9688473520249214</v>
      </c>
      <c r="O29" s="45">
        <v>54.932502596054</v>
      </c>
      <c r="P29" s="45">
        <v>41.225337487019729</v>
      </c>
      <c r="Q29" s="45">
        <v>15.368639667705089</v>
      </c>
      <c r="R29" s="45"/>
      <c r="S29" s="45">
        <v>133.53877760657423</v>
      </c>
    </row>
    <row r="30" spans="1:19" s="123" customFormat="1" ht="20.149999999999999" customHeight="1">
      <c r="A30" s="112" t="s">
        <v>9</v>
      </c>
      <c r="B30" s="78">
        <v>639</v>
      </c>
      <c r="C30" s="45">
        <v>3.755868544600939</v>
      </c>
      <c r="D30" s="44"/>
      <c r="E30" s="44">
        <v>255</v>
      </c>
      <c r="F30" s="45">
        <v>3.5294117647058822</v>
      </c>
      <c r="G30" s="44"/>
      <c r="H30" s="78">
        <v>134</v>
      </c>
      <c r="I30" s="45">
        <v>5.9701492537313428</v>
      </c>
      <c r="J30" s="44"/>
      <c r="K30" s="44">
        <v>332</v>
      </c>
      <c r="L30" s="45">
        <f t="shared" si="0"/>
        <v>51.956181533646316</v>
      </c>
      <c r="M30" s="45"/>
      <c r="N30" s="45">
        <v>5.7228915662650603</v>
      </c>
      <c r="O30" s="45">
        <v>44.879518072289152</v>
      </c>
      <c r="P30" s="45">
        <v>13.554216867469879</v>
      </c>
      <c r="Q30" s="45">
        <v>18.072289156626507</v>
      </c>
      <c r="R30" s="45"/>
      <c r="S30" s="45">
        <v>134.52631578947367</v>
      </c>
    </row>
    <row r="31" spans="1:19" s="123" customFormat="1" ht="20.149999999999999" customHeight="1">
      <c r="A31" s="151" t="s">
        <v>10</v>
      </c>
      <c r="B31" s="78">
        <v>3572</v>
      </c>
      <c r="C31" s="45">
        <v>4.2273236282194846</v>
      </c>
      <c r="D31" s="44"/>
      <c r="E31" s="44">
        <v>1694</v>
      </c>
      <c r="F31" s="45">
        <v>3.2467532467532463</v>
      </c>
      <c r="G31" s="44"/>
      <c r="H31" s="78">
        <v>1670</v>
      </c>
      <c r="I31" s="45">
        <v>3.8922155688622757</v>
      </c>
      <c r="J31" s="44"/>
      <c r="K31" s="44">
        <v>1158</v>
      </c>
      <c r="L31" s="45">
        <f t="shared" si="0"/>
        <v>32.418812989921612</v>
      </c>
      <c r="M31" s="45"/>
      <c r="N31" s="45">
        <v>4.6632124352331603</v>
      </c>
      <c r="O31" s="45">
        <v>54.835924006908463</v>
      </c>
      <c r="P31" s="45">
        <v>19.775474956822105</v>
      </c>
      <c r="Q31" s="45">
        <v>15.975820379965459</v>
      </c>
      <c r="R31" s="45"/>
      <c r="S31" s="45">
        <v>119.90600872776099</v>
      </c>
    </row>
    <row r="32" spans="1:19" s="123" customFormat="1" ht="10.15" customHeight="1">
      <c r="A32" s="150" t="s">
        <v>11</v>
      </c>
      <c r="B32" s="78">
        <v>3094</v>
      </c>
      <c r="C32" s="45">
        <v>2.7472527472527473</v>
      </c>
      <c r="D32" s="44"/>
      <c r="E32" s="44">
        <v>1378</v>
      </c>
      <c r="F32" s="45">
        <v>2.6850507982583456</v>
      </c>
      <c r="G32" s="44"/>
      <c r="H32" s="78">
        <v>1214</v>
      </c>
      <c r="I32" s="45">
        <v>4.5304777594728174</v>
      </c>
      <c r="J32" s="44"/>
      <c r="K32" s="44">
        <v>1423</v>
      </c>
      <c r="L32" s="45">
        <f t="shared" si="0"/>
        <v>45.992243051066581</v>
      </c>
      <c r="M32" s="45"/>
      <c r="N32" s="45">
        <v>3.5137034434293746</v>
      </c>
      <c r="O32" s="45">
        <v>48.840477863668305</v>
      </c>
      <c r="P32" s="45">
        <v>17.427969079409696</v>
      </c>
      <c r="Q32" s="45">
        <v>20.871398453970485</v>
      </c>
      <c r="R32" s="45"/>
      <c r="S32" s="45">
        <v>97.818526715143847</v>
      </c>
    </row>
    <row r="33" spans="1:19" s="123" customFormat="1" ht="10.15" customHeight="1">
      <c r="A33" s="150" t="s">
        <v>12</v>
      </c>
      <c r="B33" s="78">
        <v>1484</v>
      </c>
      <c r="C33" s="45">
        <v>3.7735849056603774</v>
      </c>
      <c r="D33" s="44"/>
      <c r="E33" s="44">
        <v>414</v>
      </c>
      <c r="F33" s="45">
        <v>5.0724637681159424</v>
      </c>
      <c r="G33" s="44"/>
      <c r="H33" s="78">
        <v>315</v>
      </c>
      <c r="I33" s="45">
        <v>1.5873015873015872</v>
      </c>
      <c r="J33" s="44"/>
      <c r="K33" s="44">
        <v>570</v>
      </c>
      <c r="L33" s="45">
        <f t="shared" si="0"/>
        <v>38.409703504043122</v>
      </c>
      <c r="M33" s="45"/>
      <c r="N33" s="45">
        <v>5.0877192982456139</v>
      </c>
      <c r="O33" s="45">
        <v>36.491228070175438</v>
      </c>
      <c r="P33" s="45">
        <v>10.175438596491228</v>
      </c>
      <c r="Q33" s="45">
        <v>13.157894736842104</v>
      </c>
      <c r="R33" s="45"/>
      <c r="S33" s="45">
        <v>110.41666666666667</v>
      </c>
    </row>
    <row r="34" spans="1:19" ht="10.15" customHeight="1">
      <c r="A34" s="150" t="s">
        <v>13</v>
      </c>
      <c r="B34" s="78">
        <v>919</v>
      </c>
      <c r="C34" s="45">
        <v>2.6115342763873777</v>
      </c>
      <c r="D34" s="44"/>
      <c r="E34" s="44">
        <v>311</v>
      </c>
      <c r="F34" s="45">
        <v>1.929260450160772</v>
      </c>
      <c r="G34" s="44"/>
      <c r="H34" s="78">
        <v>251</v>
      </c>
      <c r="I34" s="45">
        <v>2.3904382470119523</v>
      </c>
      <c r="J34" s="44"/>
      <c r="K34" s="44">
        <v>380</v>
      </c>
      <c r="L34" s="45">
        <f t="shared" si="0"/>
        <v>41.349292709466809</v>
      </c>
      <c r="M34" s="45"/>
      <c r="N34" s="45">
        <v>3.6842105263157889</v>
      </c>
      <c r="O34" s="45">
        <v>40.526315789473685</v>
      </c>
      <c r="P34" s="45">
        <v>11.578947368421053</v>
      </c>
      <c r="Q34" s="45">
        <v>18.421052631578945</v>
      </c>
      <c r="R34" s="45"/>
      <c r="S34" s="45">
        <v>109.79689366786141</v>
      </c>
    </row>
    <row r="35" spans="1:19" s="123" customFormat="1" ht="10.15" customHeight="1">
      <c r="A35" s="150" t="s">
        <v>14</v>
      </c>
      <c r="B35" s="78">
        <v>6537</v>
      </c>
      <c r="C35" s="45">
        <v>6.6544286369894445</v>
      </c>
      <c r="D35" s="44"/>
      <c r="E35" s="44">
        <v>2486</v>
      </c>
      <c r="F35" s="45">
        <v>6.3555913113435238</v>
      </c>
      <c r="G35" s="44"/>
      <c r="H35" s="78">
        <v>2569</v>
      </c>
      <c r="I35" s="45">
        <v>2.9583495523550019</v>
      </c>
      <c r="J35" s="44"/>
      <c r="K35" s="44">
        <v>1806</v>
      </c>
      <c r="L35" s="45">
        <f t="shared" si="0"/>
        <v>27.627351996328592</v>
      </c>
      <c r="M35" s="45"/>
      <c r="N35" s="45">
        <v>8.3610188261351048</v>
      </c>
      <c r="O35" s="45">
        <v>41.362126245847172</v>
      </c>
      <c r="P35" s="45">
        <v>6.2569213732004432</v>
      </c>
      <c r="Q35" s="45">
        <v>11.627906976744185</v>
      </c>
      <c r="R35" s="45"/>
      <c r="S35" s="45">
        <v>123.71309613928842</v>
      </c>
    </row>
    <row r="36" spans="1:19" s="123" customFormat="1" ht="10.15" customHeight="1">
      <c r="A36" s="150" t="s">
        <v>15</v>
      </c>
      <c r="B36" s="78">
        <v>1958</v>
      </c>
      <c r="C36" s="45">
        <v>4.1879468845760979</v>
      </c>
      <c r="D36" s="44"/>
      <c r="E36" s="44">
        <v>366</v>
      </c>
      <c r="F36" s="45">
        <v>1.9125683060109291</v>
      </c>
      <c r="G36" s="44"/>
      <c r="H36" s="78">
        <v>338</v>
      </c>
      <c r="I36" s="45">
        <v>3.2544378698224854</v>
      </c>
      <c r="J36" s="44"/>
      <c r="K36" s="44">
        <v>824</v>
      </c>
      <c r="L36" s="45">
        <f t="shared" si="0"/>
        <v>42.08375893769152</v>
      </c>
      <c r="M36" s="45"/>
      <c r="N36" s="45">
        <v>4.6116504854368934</v>
      </c>
      <c r="O36" s="45">
        <v>21.966019417475728</v>
      </c>
      <c r="P36" s="45">
        <v>4.6116504854368934</v>
      </c>
      <c r="Q36" s="45">
        <v>6.1893203883495147</v>
      </c>
      <c r="R36" s="45"/>
      <c r="S36" s="45">
        <v>115.92658377738307</v>
      </c>
    </row>
    <row r="37" spans="1:19" s="123" customFormat="1" ht="10.15" customHeight="1">
      <c r="A37" s="150" t="s">
        <v>16</v>
      </c>
      <c r="B37" s="78">
        <v>317</v>
      </c>
      <c r="C37" s="45">
        <v>0</v>
      </c>
      <c r="D37" s="44"/>
      <c r="E37" s="44">
        <v>65</v>
      </c>
      <c r="F37" s="45">
        <v>0</v>
      </c>
      <c r="G37" s="44"/>
      <c r="H37" s="78">
        <v>91</v>
      </c>
      <c r="I37" s="45">
        <v>0</v>
      </c>
      <c r="J37" s="44"/>
      <c r="K37" s="44">
        <v>81</v>
      </c>
      <c r="L37" s="45">
        <f t="shared" si="0"/>
        <v>25.552050473186121</v>
      </c>
      <c r="M37" s="45"/>
      <c r="N37" s="45">
        <v>0</v>
      </c>
      <c r="O37" s="45">
        <v>23.456790123456788</v>
      </c>
      <c r="P37" s="45">
        <v>0</v>
      </c>
      <c r="Q37" s="45">
        <v>3.7037037037037033</v>
      </c>
      <c r="R37" s="45"/>
      <c r="S37" s="45">
        <v>115.27272727272727</v>
      </c>
    </row>
    <row r="38" spans="1:19" s="123" customFormat="1" ht="10.15" customHeight="1">
      <c r="A38" s="150" t="s">
        <v>17</v>
      </c>
      <c r="B38" s="78">
        <v>7330</v>
      </c>
      <c r="C38" s="45">
        <v>4.7748976807639831</v>
      </c>
      <c r="D38" s="44"/>
      <c r="E38" s="44">
        <v>898</v>
      </c>
      <c r="F38" s="45">
        <v>4.3429844097995547</v>
      </c>
      <c r="G38" s="44"/>
      <c r="H38" s="78">
        <v>1727</v>
      </c>
      <c r="I38" s="45">
        <v>1.5634047481181239</v>
      </c>
      <c r="J38" s="44"/>
      <c r="K38" s="44">
        <v>1925</v>
      </c>
      <c r="L38" s="45">
        <f t="shared" si="0"/>
        <v>26.26193724420191</v>
      </c>
      <c r="M38" s="45"/>
      <c r="N38" s="45">
        <v>8.6753246753246742</v>
      </c>
      <c r="O38" s="45">
        <v>16.103896103896105</v>
      </c>
      <c r="P38" s="45">
        <v>7.4805194805194803</v>
      </c>
      <c r="Q38" s="45">
        <v>10.493506493506494</v>
      </c>
      <c r="R38" s="45"/>
      <c r="S38" s="45">
        <v>118.78139685626317</v>
      </c>
    </row>
    <row r="39" spans="1:19" s="123" customFormat="1" ht="10.15" customHeight="1">
      <c r="A39" s="150" t="s">
        <v>18</v>
      </c>
      <c r="B39" s="78">
        <v>4420</v>
      </c>
      <c r="C39" s="45">
        <v>4.8416289592760187</v>
      </c>
      <c r="D39" s="44"/>
      <c r="E39" s="44">
        <v>574</v>
      </c>
      <c r="F39" s="45">
        <v>3.8327526132404177</v>
      </c>
      <c r="G39" s="44"/>
      <c r="H39" s="78">
        <v>1224</v>
      </c>
      <c r="I39" s="45">
        <v>3.4313725490196081</v>
      </c>
      <c r="J39" s="44"/>
      <c r="K39" s="44">
        <v>1345</v>
      </c>
      <c r="L39" s="45">
        <f t="shared" si="0"/>
        <v>30.429864253393664</v>
      </c>
      <c r="M39" s="45"/>
      <c r="N39" s="45">
        <v>6.5427509293680295</v>
      </c>
      <c r="O39" s="45">
        <v>11.672862453531598</v>
      </c>
      <c r="P39" s="45">
        <v>12.490706319702602</v>
      </c>
      <c r="Q39" s="45">
        <v>11.970260223048328</v>
      </c>
      <c r="R39" s="45"/>
      <c r="S39" s="45">
        <v>151.78571428571428</v>
      </c>
    </row>
    <row r="40" spans="1:19" s="123" customFormat="1" ht="10.15" customHeight="1">
      <c r="A40" s="150" t="s">
        <v>19</v>
      </c>
      <c r="B40" s="78">
        <v>479</v>
      </c>
      <c r="C40" s="45">
        <v>0</v>
      </c>
      <c r="D40" s="44"/>
      <c r="E40" s="44">
        <v>58</v>
      </c>
      <c r="F40" s="45">
        <v>0</v>
      </c>
      <c r="G40" s="44"/>
      <c r="H40" s="78">
        <v>81</v>
      </c>
      <c r="I40" s="45">
        <v>0</v>
      </c>
      <c r="J40" s="44"/>
      <c r="K40" s="44">
        <v>115</v>
      </c>
      <c r="L40" s="45">
        <f t="shared" si="0"/>
        <v>24.008350730688935</v>
      </c>
      <c r="M40" s="45"/>
      <c r="N40" s="45">
        <v>0</v>
      </c>
      <c r="O40" s="45">
        <v>10.434782608695652</v>
      </c>
      <c r="P40" s="45">
        <v>4.3478260869565215</v>
      </c>
      <c r="Q40" s="45">
        <v>9.5652173913043477</v>
      </c>
      <c r="R40" s="45"/>
      <c r="S40" s="45">
        <v>130.16304347826087</v>
      </c>
    </row>
    <row r="41" spans="1:19" s="123" customFormat="1" ht="10.15" customHeight="1">
      <c r="A41" s="150" t="s">
        <v>20</v>
      </c>
      <c r="B41" s="78">
        <v>3038</v>
      </c>
      <c r="C41" s="45">
        <v>2.0408163265306123</v>
      </c>
      <c r="D41" s="44"/>
      <c r="E41" s="44">
        <v>667</v>
      </c>
      <c r="F41" s="45">
        <v>1.4992503748125936</v>
      </c>
      <c r="G41" s="44"/>
      <c r="H41" s="78">
        <v>360</v>
      </c>
      <c r="I41" s="45">
        <v>1.3888888888888888</v>
      </c>
      <c r="J41" s="44"/>
      <c r="K41" s="44">
        <v>1064</v>
      </c>
      <c r="L41" s="45">
        <f t="shared" si="0"/>
        <v>35.023041474654377</v>
      </c>
      <c r="M41" s="45"/>
      <c r="N41" s="45">
        <v>1.5037593984962405</v>
      </c>
      <c r="O41" s="45">
        <v>22.274436090225564</v>
      </c>
      <c r="P41" s="45">
        <v>5.1691729323308264</v>
      </c>
      <c r="Q41" s="45">
        <v>7.8947368421052628</v>
      </c>
      <c r="R41" s="45"/>
      <c r="S41" s="45">
        <v>112.06196975285873</v>
      </c>
    </row>
    <row r="42" spans="1:19" s="123" customFormat="1" ht="10.15" customHeight="1">
      <c r="A42" s="150" t="s">
        <v>21</v>
      </c>
      <c r="B42" s="78">
        <v>6711</v>
      </c>
      <c r="C42" s="45">
        <v>3.2483981522872893</v>
      </c>
      <c r="D42" s="44"/>
      <c r="E42" s="44">
        <v>1022</v>
      </c>
      <c r="F42" s="45">
        <v>4.0117416829745594</v>
      </c>
      <c r="G42" s="44"/>
      <c r="H42" s="78">
        <v>1192</v>
      </c>
      <c r="I42" s="45">
        <v>3.1879194630872485</v>
      </c>
      <c r="J42" s="44"/>
      <c r="K42" s="44">
        <v>1854</v>
      </c>
      <c r="L42" s="45">
        <f t="shared" si="0"/>
        <v>27.626285203397405</v>
      </c>
      <c r="M42" s="45"/>
      <c r="N42" s="45">
        <v>3.1823085221143472</v>
      </c>
      <c r="O42" s="45">
        <v>19.30960086299892</v>
      </c>
      <c r="P42" s="45">
        <v>6.4724919093851128</v>
      </c>
      <c r="Q42" s="45">
        <v>13.106796116504855</v>
      </c>
      <c r="R42" s="45"/>
      <c r="S42" s="45">
        <v>103.62878319950586</v>
      </c>
    </row>
    <row r="43" spans="1:19" s="123" customFormat="1" ht="10.15" customHeight="1">
      <c r="A43" s="150" t="s">
        <v>22</v>
      </c>
      <c r="B43" s="78">
        <v>2140</v>
      </c>
      <c r="C43" s="45">
        <v>1.9158878504672898</v>
      </c>
      <c r="D43" s="44"/>
      <c r="E43" s="44">
        <v>519</v>
      </c>
      <c r="F43" s="45">
        <v>1.5414258188824663</v>
      </c>
      <c r="G43" s="44"/>
      <c r="H43" s="78">
        <v>475</v>
      </c>
      <c r="I43" s="45">
        <v>2.9473684210526314</v>
      </c>
      <c r="J43" s="44"/>
      <c r="K43" s="44">
        <v>704</v>
      </c>
      <c r="L43" s="45">
        <f t="shared" si="0"/>
        <v>32.897196261682247</v>
      </c>
      <c r="M43" s="45"/>
      <c r="N43" s="45">
        <v>2.2727272727272729</v>
      </c>
      <c r="O43" s="45">
        <v>36.079545454545453</v>
      </c>
      <c r="P43" s="45">
        <v>9.0909090909090917</v>
      </c>
      <c r="Q43" s="45">
        <v>14.772727272727273</v>
      </c>
      <c r="R43" s="45"/>
      <c r="S43" s="45">
        <v>81.804281345565755</v>
      </c>
    </row>
    <row r="44" spans="1:19" s="127" customFormat="1" ht="10.15" customHeight="1">
      <c r="A44" s="154" t="s">
        <v>23</v>
      </c>
      <c r="B44" s="79">
        <v>14445</v>
      </c>
      <c r="C44" s="49">
        <v>4.5344409830391141</v>
      </c>
      <c r="D44" s="48"/>
      <c r="E44" s="48">
        <f>+SUM(E22:E25)</f>
        <v>6560</v>
      </c>
      <c r="F44" s="49">
        <v>3.4908536585365857</v>
      </c>
      <c r="G44" s="48"/>
      <c r="H44" s="79">
        <v>4931</v>
      </c>
      <c r="I44" s="49">
        <v>4.1979314540661123</v>
      </c>
      <c r="J44" s="48"/>
      <c r="K44" s="48">
        <v>5355</v>
      </c>
      <c r="L44" s="49">
        <f t="shared" si="0"/>
        <v>37.071651090342677</v>
      </c>
      <c r="M44" s="49"/>
      <c r="N44" s="49">
        <v>7.8244631185807654</v>
      </c>
      <c r="O44" s="49">
        <v>46.573295985060689</v>
      </c>
      <c r="P44" s="49">
        <v>23.510737628384685</v>
      </c>
      <c r="Q44" s="49">
        <v>19.271708683473392</v>
      </c>
      <c r="R44" s="49"/>
      <c r="S44" s="49">
        <v>126.46646821922606</v>
      </c>
    </row>
    <row r="45" spans="1:19" s="127" customFormat="1" ht="10.15" customHeight="1">
      <c r="A45" s="154" t="s">
        <v>24</v>
      </c>
      <c r="B45" s="79">
        <v>7294</v>
      </c>
      <c r="C45" s="49">
        <v>4.3734576364134909</v>
      </c>
      <c r="D45" s="48"/>
      <c r="E45" s="48">
        <f>+SUM(E26,E29:E31)</f>
        <v>3576</v>
      </c>
      <c r="F45" s="49">
        <v>3.4395973154362416</v>
      </c>
      <c r="G45" s="48"/>
      <c r="H45" s="79">
        <v>2637</v>
      </c>
      <c r="I45" s="49">
        <v>4.0955631399317403</v>
      </c>
      <c r="J45" s="48"/>
      <c r="K45" s="48">
        <v>2625</v>
      </c>
      <c r="L45" s="49">
        <f t="shared" si="0"/>
        <v>35.988483685220729</v>
      </c>
      <c r="M45" s="49"/>
      <c r="N45" s="49">
        <v>7.0095238095238095</v>
      </c>
      <c r="O45" s="49">
        <v>54.590476190476188</v>
      </c>
      <c r="P45" s="49">
        <v>27.161904761904758</v>
      </c>
      <c r="Q45" s="49">
        <v>16.114285714285714</v>
      </c>
      <c r="R45" s="49"/>
      <c r="S45" s="49">
        <v>123.3970563356454</v>
      </c>
    </row>
    <row r="46" spans="1:19" s="127" customFormat="1" ht="10.15" customHeight="1">
      <c r="A46" s="154" t="s">
        <v>25</v>
      </c>
      <c r="B46" s="79">
        <v>12034</v>
      </c>
      <c r="C46" s="49">
        <v>4.9858733588166855</v>
      </c>
      <c r="D46" s="48"/>
      <c r="E46" s="48">
        <f>+SUM(E32:E35)</f>
        <v>4589</v>
      </c>
      <c r="F46" s="49">
        <v>4.8376552625844411</v>
      </c>
      <c r="G46" s="48"/>
      <c r="H46" s="79">
        <v>4349</v>
      </c>
      <c r="I46" s="49">
        <v>3.2651184180271327</v>
      </c>
      <c r="J46" s="48"/>
      <c r="K46" s="48">
        <v>4179</v>
      </c>
      <c r="L46" s="49">
        <f t="shared" si="0"/>
        <v>34.726607944158218</v>
      </c>
      <c r="M46" s="49"/>
      <c r="N46" s="49">
        <v>5.8387173965063415</v>
      </c>
      <c r="O46" s="49">
        <v>43.168222062694426</v>
      </c>
      <c r="P46" s="49">
        <v>11.079205551567361</v>
      </c>
      <c r="Q46" s="49">
        <v>15.601818616893995</v>
      </c>
      <c r="R46" s="49"/>
      <c r="S46" s="49">
        <v>113.2292058712834</v>
      </c>
    </row>
    <row r="47" spans="1:19" s="127" customFormat="1" ht="10.15" customHeight="1">
      <c r="A47" s="154" t="s">
        <v>26</v>
      </c>
      <c r="B47" s="79">
        <v>17542</v>
      </c>
      <c r="C47" s="49">
        <v>4.0360278189488081</v>
      </c>
      <c r="D47" s="48"/>
      <c r="E47" s="48">
        <f>+SUM(E36:E41)</f>
        <v>2628</v>
      </c>
      <c r="F47" s="49">
        <v>2.968036529680365</v>
      </c>
      <c r="G47" s="48"/>
      <c r="H47" s="79">
        <v>3821</v>
      </c>
      <c r="I47" s="49">
        <v>2.2245485475006541</v>
      </c>
      <c r="J47" s="48"/>
      <c r="K47" s="48">
        <v>5354</v>
      </c>
      <c r="L47" s="49">
        <f t="shared" si="0"/>
        <v>30.521035229734352</v>
      </c>
      <c r="M47" s="49"/>
      <c r="N47" s="49">
        <v>5.7713858797161004</v>
      </c>
      <c r="O47" s="49">
        <v>17.108703772880091</v>
      </c>
      <c r="P47" s="49">
        <v>7.6578259245423981</v>
      </c>
      <c r="Q47" s="49">
        <v>9.5629435935748983</v>
      </c>
      <c r="R47" s="49"/>
      <c r="S47" s="49">
        <v>124.18235877106045</v>
      </c>
    </row>
    <row r="48" spans="1:19" s="127" customFormat="1" ht="10.15" customHeight="1">
      <c r="A48" s="154" t="s">
        <v>27</v>
      </c>
      <c r="B48" s="79">
        <v>8851</v>
      </c>
      <c r="C48" s="49">
        <v>2.9262230256468196</v>
      </c>
      <c r="D48" s="48"/>
      <c r="E48" s="48">
        <f>+SUM(E42:E43)</f>
        <v>1541</v>
      </c>
      <c r="F48" s="49">
        <v>3.1797534068786502</v>
      </c>
      <c r="G48" s="48"/>
      <c r="H48" s="79">
        <v>1667</v>
      </c>
      <c r="I48" s="49">
        <v>3.1193761247750449</v>
      </c>
      <c r="J48" s="48"/>
      <c r="K48" s="48">
        <v>2558</v>
      </c>
      <c r="L48" s="49">
        <f t="shared" si="0"/>
        <v>28.900689187662408</v>
      </c>
      <c r="M48" s="49"/>
      <c r="N48" s="49">
        <v>2.9319781078967941</v>
      </c>
      <c r="O48" s="49">
        <v>23.924941360437842</v>
      </c>
      <c r="P48" s="49">
        <v>7.1931196247068021</v>
      </c>
      <c r="Q48" s="49">
        <v>13.565285379202502</v>
      </c>
      <c r="R48" s="49"/>
      <c r="S48" s="49">
        <v>97.349318081830177</v>
      </c>
    </row>
    <row r="49" spans="1:19" s="128" customFormat="1" ht="10.15" customHeight="1">
      <c r="A49" s="155" t="s">
        <v>28</v>
      </c>
      <c r="B49" s="79">
        <v>60166</v>
      </c>
      <c r="C49" s="49">
        <v>4.2233154938004853</v>
      </c>
      <c r="D49" s="48"/>
      <c r="E49" s="48">
        <f>+SUM(E44:E48)</f>
        <v>18894</v>
      </c>
      <c r="F49" s="49">
        <v>3.7101725415475815</v>
      </c>
      <c r="G49" s="48"/>
      <c r="H49" s="79">
        <v>17405</v>
      </c>
      <c r="I49" s="49">
        <v>3.4128124102269459</v>
      </c>
      <c r="J49" s="48"/>
      <c r="K49" s="48">
        <v>20071</v>
      </c>
      <c r="L49" s="49">
        <f t="shared" si="0"/>
        <v>33.35937240301832</v>
      </c>
      <c r="M49" s="49"/>
      <c r="N49" s="49">
        <v>6.1332270439938217</v>
      </c>
      <c r="O49" s="49">
        <v>36.16660853968412</v>
      </c>
      <c r="P49" s="49">
        <v>15.091425439689104</v>
      </c>
      <c r="Q49" s="49">
        <v>14.777539733944497</v>
      </c>
      <c r="R49" s="49"/>
      <c r="S49" s="49">
        <v>117.55993669278415</v>
      </c>
    </row>
    <row r="50" spans="1:19" ht="3" customHeight="1">
      <c r="A50" s="129"/>
      <c r="B50" s="130"/>
      <c r="C50" s="131"/>
      <c r="D50" s="131"/>
      <c r="E50" s="131"/>
      <c r="F50" s="131"/>
      <c r="G50" s="131"/>
      <c r="H50" s="129"/>
      <c r="I50" s="131"/>
      <c r="J50" s="131"/>
      <c r="K50" s="131"/>
      <c r="L50" s="131"/>
      <c r="M50" s="131"/>
      <c r="N50" s="131"/>
      <c r="O50" s="131"/>
      <c r="P50" s="131"/>
      <c r="Q50" s="129"/>
      <c r="R50" s="129"/>
      <c r="S50" s="131"/>
    </row>
    <row r="51" spans="1:19" ht="3" customHeight="1"/>
    <row r="52" spans="1:19" ht="10.15" customHeight="1">
      <c r="A52" s="132" t="s">
        <v>169</v>
      </c>
      <c r="B52" s="133"/>
      <c r="C52" s="133"/>
      <c r="D52" s="133"/>
      <c r="E52" s="133"/>
      <c r="F52" s="133"/>
      <c r="G52" s="133"/>
      <c r="H52" s="133"/>
      <c r="I52" s="133"/>
      <c r="J52" s="133"/>
      <c r="K52" s="133"/>
      <c r="L52" s="133"/>
      <c r="M52" s="133"/>
      <c r="N52" s="133"/>
      <c r="O52" s="133"/>
      <c r="P52" s="133"/>
      <c r="Q52" s="133"/>
      <c r="R52" s="133"/>
      <c r="S52" s="133"/>
    </row>
    <row r="53" spans="1:19" ht="20.149999999999999" customHeight="1">
      <c r="A53" s="826" t="s">
        <v>87</v>
      </c>
      <c r="B53" s="826"/>
      <c r="C53" s="826"/>
      <c r="D53" s="826"/>
      <c r="E53" s="826"/>
      <c r="F53" s="826"/>
      <c r="G53" s="826"/>
      <c r="H53" s="826"/>
      <c r="I53" s="826"/>
      <c r="J53" s="826"/>
      <c r="K53" s="826"/>
      <c r="L53" s="826"/>
      <c r="M53" s="826"/>
      <c r="N53" s="826"/>
      <c r="O53" s="826"/>
      <c r="P53" s="826"/>
      <c r="Q53" s="826"/>
      <c r="R53" s="826"/>
      <c r="S53" s="826"/>
    </row>
    <row r="54" spans="1:19" ht="20.149999999999999" customHeight="1">
      <c r="A54" s="826" t="s">
        <v>113</v>
      </c>
      <c r="B54" s="826"/>
      <c r="C54" s="826"/>
      <c r="D54" s="826"/>
      <c r="E54" s="826"/>
      <c r="F54" s="826"/>
      <c r="G54" s="826"/>
      <c r="H54" s="826"/>
      <c r="I54" s="826"/>
      <c r="J54" s="826"/>
      <c r="K54" s="826"/>
      <c r="L54" s="826"/>
      <c r="M54" s="826"/>
      <c r="N54" s="826"/>
      <c r="O54" s="826"/>
      <c r="P54" s="826"/>
      <c r="Q54" s="826"/>
      <c r="R54" s="826"/>
      <c r="S54" s="826"/>
    </row>
    <row r="55" spans="1:19" ht="10.15" customHeight="1">
      <c r="A55" s="124" t="s">
        <v>37</v>
      </c>
      <c r="B55" s="133"/>
      <c r="C55" s="133"/>
      <c r="D55" s="133"/>
      <c r="E55" s="133"/>
      <c r="F55" s="133"/>
      <c r="G55" s="133"/>
      <c r="H55" s="134"/>
      <c r="I55" s="133"/>
      <c r="J55" s="133"/>
      <c r="K55" s="133"/>
      <c r="L55" s="133"/>
      <c r="M55" s="133"/>
      <c r="N55" s="133"/>
      <c r="O55" s="133"/>
      <c r="P55" s="133"/>
      <c r="Q55" s="133"/>
      <c r="R55" s="133"/>
      <c r="S55" s="133"/>
    </row>
    <row r="56" spans="1:19">
      <c r="B56" s="124"/>
    </row>
    <row r="57" spans="1:19">
      <c r="A57" s="132"/>
    </row>
  </sheetData>
  <mergeCells count="25">
    <mergeCell ref="A5:S5"/>
    <mergeCell ref="A8:A13"/>
    <mergeCell ref="B8:C8"/>
    <mergeCell ref="E8:Q8"/>
    <mergeCell ref="S8:S13"/>
    <mergeCell ref="B9:B13"/>
    <mergeCell ref="C9:C13"/>
    <mergeCell ref="E9:F9"/>
    <mergeCell ref="H9:I9"/>
    <mergeCell ref="K9:Q9"/>
    <mergeCell ref="P11:P13"/>
    <mergeCell ref="Q11:Q13"/>
    <mergeCell ref="B20:S20"/>
    <mergeCell ref="A53:S53"/>
    <mergeCell ref="A54:S54"/>
    <mergeCell ref="E10:E13"/>
    <mergeCell ref="F10:F13"/>
    <mergeCell ref="H10:H13"/>
    <mergeCell ref="I10:I13"/>
    <mergeCell ref="K10:L10"/>
    <mergeCell ref="N10:Q10"/>
    <mergeCell ref="K11:K13"/>
    <mergeCell ref="L11:L13"/>
    <mergeCell ref="N11:N13"/>
    <mergeCell ref="O11:O13"/>
  </mergeCells>
  <pageMargins left="0.59055118110236227" right="0.59055118110236227" top="0.78740157480314965" bottom="0.78740157480314965" header="0" footer="0"/>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Z58"/>
  <sheetViews>
    <sheetView zoomScaleNormal="100" workbookViewId="0">
      <selection activeCell="A4" sqref="A4"/>
    </sheetView>
  </sheetViews>
  <sheetFormatPr defaultColWidth="9.26953125" defaultRowHeight="9"/>
  <cols>
    <col min="1" max="1" width="25.26953125" style="135" customWidth="1"/>
    <col min="2" max="2" width="6.1796875" style="135" customWidth="1"/>
    <col min="3" max="3" width="4.453125" style="135" customWidth="1"/>
    <col min="4" max="4" width="0.7265625" style="135" customWidth="1"/>
    <col min="5" max="5" width="6.453125" style="135" customWidth="1"/>
    <col min="6" max="6" width="4.453125" style="135" customWidth="1"/>
    <col min="7" max="7" width="0.7265625" style="135" customWidth="1"/>
    <col min="8" max="8" width="5.7265625" style="135" customWidth="1"/>
    <col min="9" max="9" width="4.26953125" style="135" customWidth="1"/>
    <col min="10" max="10" width="0.7265625" style="135" customWidth="1"/>
    <col min="11" max="11" width="5.7265625" style="135" customWidth="1"/>
    <col min="12" max="12" width="4.453125" style="135" customWidth="1"/>
    <col min="13" max="13" width="0.7265625" style="135" customWidth="1"/>
    <col min="14" max="14" width="5.7265625" style="135" customWidth="1"/>
    <col min="15" max="15" width="5.453125" style="135" customWidth="1"/>
    <col min="16" max="16" width="0.7265625" style="135" customWidth="1"/>
    <col min="17" max="17" width="5.7265625" style="135" customWidth="1"/>
    <col min="18" max="18" width="4" style="135" customWidth="1"/>
    <col min="19" max="16384" width="9.26953125" style="135"/>
  </cols>
  <sheetData>
    <row r="1" spans="1:22" s="89" customFormat="1" ht="12.75" customHeight="1"/>
    <row r="2" spans="1:22" s="89" customFormat="1" ht="12.75" customHeight="1"/>
    <row r="3" spans="1:22" s="89" customFormat="1" ht="12.75" customHeight="1">
      <c r="A3" s="90"/>
    </row>
    <row r="4" spans="1:22" s="95" customFormat="1" ht="12" customHeight="1">
      <c r="A4" s="93" t="s">
        <v>196</v>
      </c>
      <c r="B4" s="93"/>
      <c r="C4" s="93"/>
      <c r="D4" s="93"/>
      <c r="E4" s="93"/>
      <c r="F4" s="93"/>
      <c r="G4" s="93"/>
      <c r="H4" s="93"/>
      <c r="I4" s="93"/>
      <c r="J4" s="93"/>
      <c r="K4" s="93"/>
      <c r="L4" s="93"/>
      <c r="M4" s="93"/>
      <c r="P4" s="93"/>
    </row>
    <row r="5" spans="1:22" s="95" customFormat="1" ht="24" customHeight="1">
      <c r="A5" s="844" t="s">
        <v>129</v>
      </c>
      <c r="B5" s="845"/>
      <c r="C5" s="845"/>
      <c r="D5" s="845"/>
      <c r="E5" s="845"/>
      <c r="F5" s="845"/>
      <c r="G5" s="845"/>
      <c r="H5" s="845"/>
      <c r="I5" s="845"/>
      <c r="J5" s="845"/>
      <c r="K5" s="845"/>
      <c r="L5" s="845"/>
      <c r="M5" s="845"/>
      <c r="N5" s="845"/>
      <c r="O5" s="845"/>
      <c r="P5" s="845"/>
      <c r="Q5" s="845"/>
      <c r="R5" s="845"/>
    </row>
    <row r="6" spans="1:22" s="95" customFormat="1" ht="12" customHeight="1">
      <c r="A6" s="59" t="s">
        <v>387</v>
      </c>
    </row>
    <row r="7" spans="1:22" s="89" customFormat="1" ht="6" customHeight="1">
      <c r="A7" s="62"/>
      <c r="B7" s="76"/>
      <c r="C7" s="76"/>
      <c r="D7" s="76"/>
      <c r="E7" s="76"/>
      <c r="F7" s="76"/>
      <c r="G7" s="76"/>
      <c r="H7" s="76"/>
      <c r="I7" s="76"/>
      <c r="J7" s="76"/>
      <c r="K7" s="76"/>
      <c r="L7" s="76"/>
      <c r="M7" s="76"/>
      <c r="N7" s="76"/>
      <c r="O7" s="76"/>
      <c r="P7" s="76"/>
      <c r="Q7" s="76"/>
      <c r="R7" s="76"/>
    </row>
    <row r="8" spans="1:22" ht="12" customHeight="1">
      <c r="A8" s="846" t="s">
        <v>92</v>
      </c>
      <c r="B8" s="849" t="s">
        <v>38</v>
      </c>
      <c r="C8" s="849"/>
      <c r="D8" s="849"/>
      <c r="E8" s="849"/>
      <c r="F8" s="849"/>
      <c r="G8" s="165"/>
      <c r="H8" s="849" t="s">
        <v>29</v>
      </c>
      <c r="I8" s="849"/>
      <c r="J8" s="849"/>
      <c r="K8" s="849"/>
      <c r="L8" s="849"/>
      <c r="M8" s="165"/>
      <c r="N8" s="849" t="s">
        <v>0</v>
      </c>
      <c r="O8" s="849"/>
      <c r="P8" s="849"/>
      <c r="Q8" s="849"/>
      <c r="R8" s="849"/>
    </row>
    <row r="9" spans="1:22" ht="12" customHeight="1">
      <c r="A9" s="847"/>
      <c r="B9" s="850" t="s">
        <v>39</v>
      </c>
      <c r="C9" s="850" t="s">
        <v>40</v>
      </c>
      <c r="D9" s="169"/>
      <c r="E9" s="849" t="s">
        <v>106</v>
      </c>
      <c r="F9" s="849"/>
      <c r="G9" s="136"/>
      <c r="H9" s="850" t="s">
        <v>39</v>
      </c>
      <c r="I9" s="850" t="s">
        <v>40</v>
      </c>
      <c r="J9" s="136"/>
      <c r="K9" s="849" t="s">
        <v>106</v>
      </c>
      <c r="L9" s="849"/>
      <c r="M9" s="136"/>
      <c r="N9" s="850" t="s">
        <v>39</v>
      </c>
      <c r="O9" s="850" t="s">
        <v>40</v>
      </c>
      <c r="P9" s="136"/>
      <c r="Q9" s="849" t="s">
        <v>106</v>
      </c>
      <c r="R9" s="849"/>
    </row>
    <row r="10" spans="1:22" ht="12" customHeight="1">
      <c r="A10" s="848"/>
      <c r="B10" s="851"/>
      <c r="C10" s="851"/>
      <c r="D10" s="398"/>
      <c r="E10" s="398" t="s">
        <v>0</v>
      </c>
      <c r="F10" s="398" t="s">
        <v>40</v>
      </c>
      <c r="G10" s="137"/>
      <c r="H10" s="851"/>
      <c r="I10" s="851"/>
      <c r="J10" s="137"/>
      <c r="K10" s="398" t="s">
        <v>0</v>
      </c>
      <c r="L10" s="398" t="s">
        <v>40</v>
      </c>
      <c r="M10" s="137"/>
      <c r="N10" s="851"/>
      <c r="O10" s="851"/>
      <c r="P10" s="137"/>
      <c r="Q10" s="398" t="s">
        <v>0</v>
      </c>
      <c r="R10" s="398" t="s">
        <v>40</v>
      </c>
    </row>
    <row r="11" spans="1:22" ht="3" customHeight="1">
      <c r="A11" s="138"/>
      <c r="B11" s="139"/>
      <c r="C11" s="139"/>
      <c r="D11" s="139"/>
      <c r="E11" s="139"/>
      <c r="F11" s="139"/>
      <c r="G11" s="139"/>
      <c r="H11" s="139"/>
      <c r="I11" s="139"/>
      <c r="J11" s="139"/>
      <c r="K11" s="139"/>
      <c r="L11" s="139"/>
      <c r="M11" s="139"/>
      <c r="N11" s="139"/>
      <c r="O11" s="139"/>
      <c r="P11" s="139"/>
      <c r="Q11" s="139"/>
      <c r="R11" s="139"/>
    </row>
    <row r="12" spans="1:22" s="118" customFormat="1" ht="10.15" customHeight="1">
      <c r="A12" s="140">
        <v>2019</v>
      </c>
      <c r="B12" s="141">
        <v>40881</v>
      </c>
      <c r="C12" s="1">
        <v>67.272787111849794</v>
      </c>
      <c r="D12" s="1"/>
      <c r="E12" s="141">
        <v>1708</v>
      </c>
      <c r="F12" s="1">
        <v>4.1779799907047286</v>
      </c>
      <c r="G12" s="141"/>
      <c r="H12" s="141">
        <v>19888</v>
      </c>
      <c r="I12" s="1">
        <v>32.727212888150206</v>
      </c>
      <c r="J12" s="141"/>
      <c r="K12" s="141">
        <v>955</v>
      </c>
      <c r="L12" s="1">
        <v>4.8018905872888169</v>
      </c>
      <c r="M12" s="141"/>
      <c r="N12" s="141">
        <v>60769</v>
      </c>
      <c r="O12" s="1">
        <v>100</v>
      </c>
      <c r="P12" s="141"/>
      <c r="Q12" s="141">
        <v>2663</v>
      </c>
      <c r="R12" s="1">
        <v>4.3821685398805315</v>
      </c>
      <c r="T12" s="141"/>
      <c r="U12" s="141"/>
      <c r="V12" s="141"/>
    </row>
    <row r="13" spans="1:22" s="118" customFormat="1" ht="10.15" customHeight="1">
      <c r="A13" s="140">
        <v>2020</v>
      </c>
      <c r="B13" s="141">
        <v>36020</v>
      </c>
      <c r="C13" s="1">
        <v>67.498688254253807</v>
      </c>
      <c r="D13" s="1"/>
      <c r="E13" s="141">
        <v>1493</v>
      </c>
      <c r="F13" s="1">
        <v>4.1449194891726817</v>
      </c>
      <c r="G13" s="141"/>
      <c r="H13" s="141">
        <v>17344</v>
      </c>
      <c r="I13" s="1">
        <v>32.5013117457462</v>
      </c>
      <c r="J13" s="141"/>
      <c r="K13" s="141">
        <v>762</v>
      </c>
      <c r="L13" s="1">
        <v>4.3934501845018454</v>
      </c>
      <c r="M13" s="141"/>
      <c r="N13" s="141">
        <v>53364</v>
      </c>
      <c r="O13" s="1">
        <v>100</v>
      </c>
      <c r="P13" s="141"/>
      <c r="Q13" s="141">
        <v>2255</v>
      </c>
      <c r="R13" s="1">
        <v>4.2256952252454836</v>
      </c>
    </row>
    <row r="14" spans="1:22" s="118" customFormat="1" ht="10.15" customHeight="1">
      <c r="A14" s="140">
        <v>2021</v>
      </c>
      <c r="B14" s="141">
        <v>37091</v>
      </c>
      <c r="C14" s="1">
        <v>68.517013337274165</v>
      </c>
      <c r="D14" s="1"/>
      <c r="E14" s="141">
        <v>1515</v>
      </c>
      <c r="F14" s="1">
        <v>4.0845488123803619</v>
      </c>
      <c r="G14" s="141"/>
      <c r="H14" s="141">
        <v>17043</v>
      </c>
      <c r="I14" s="1">
        <v>31.482986662725825</v>
      </c>
      <c r="J14" s="141"/>
      <c r="K14" s="141">
        <v>722</v>
      </c>
      <c r="L14" s="1">
        <v>4.2363433667781498</v>
      </c>
      <c r="M14" s="141"/>
      <c r="N14" s="141">
        <v>54134</v>
      </c>
      <c r="O14" s="1">
        <v>100</v>
      </c>
      <c r="P14" s="141"/>
      <c r="Q14" s="141">
        <v>2237</v>
      </c>
      <c r="R14" s="1">
        <v>4.1323382716961614</v>
      </c>
    </row>
    <row r="15" spans="1:22" s="118" customFormat="1" ht="10.15" customHeight="1">
      <c r="A15" s="140">
        <v>2022</v>
      </c>
      <c r="B15" s="141">
        <v>38513</v>
      </c>
      <c r="C15" s="1">
        <v>68.533347569222016</v>
      </c>
      <c r="D15" s="1"/>
      <c r="E15" s="141">
        <v>1643</v>
      </c>
      <c r="F15" s="1">
        <v>4.2660919689455508</v>
      </c>
      <c r="G15" s="141"/>
      <c r="H15" s="141">
        <v>17683</v>
      </c>
      <c r="I15" s="1">
        <v>31.466652430777991</v>
      </c>
      <c r="J15" s="141"/>
      <c r="K15" s="141">
        <v>722</v>
      </c>
      <c r="L15" s="1">
        <v>4.0830175875134307</v>
      </c>
      <c r="M15" s="141"/>
      <c r="N15" s="141">
        <v>56196</v>
      </c>
      <c r="O15" s="1">
        <v>100</v>
      </c>
      <c r="P15" s="141"/>
      <c r="Q15" s="141">
        <v>2365</v>
      </c>
      <c r="R15" s="1">
        <v>4.2084845896505092</v>
      </c>
    </row>
    <row r="16" spans="1:22" s="118" customFormat="1" ht="3" customHeight="1"/>
    <row r="17" spans="1:18" s="118" customFormat="1" ht="10.15" customHeight="1">
      <c r="A17" s="142"/>
      <c r="B17" s="825" t="s">
        <v>388</v>
      </c>
      <c r="C17" s="825"/>
      <c r="D17" s="825"/>
      <c r="E17" s="825"/>
      <c r="F17" s="825"/>
      <c r="G17" s="825"/>
      <c r="H17" s="825"/>
      <c r="I17" s="825"/>
      <c r="J17" s="825"/>
      <c r="K17" s="825"/>
      <c r="L17" s="825"/>
      <c r="M17" s="825"/>
      <c r="N17" s="825"/>
      <c r="O17" s="825"/>
      <c r="P17" s="825"/>
      <c r="Q17" s="825"/>
      <c r="R17" s="825"/>
    </row>
    <row r="18" spans="1:18" s="118" customFormat="1" ht="3" customHeight="1"/>
    <row r="19" spans="1:18" s="118" customFormat="1" ht="10.15" customHeight="1">
      <c r="A19" s="142"/>
      <c r="B19" s="825" t="s">
        <v>88</v>
      </c>
      <c r="C19" s="825"/>
      <c r="D19" s="825"/>
      <c r="E19" s="825"/>
      <c r="F19" s="825"/>
      <c r="G19" s="825"/>
      <c r="H19" s="825"/>
      <c r="I19" s="825"/>
      <c r="J19" s="825"/>
      <c r="K19" s="825"/>
      <c r="L19" s="825"/>
      <c r="M19" s="825"/>
      <c r="N19" s="825"/>
      <c r="O19" s="825"/>
      <c r="P19" s="825"/>
      <c r="Q19" s="825"/>
      <c r="R19" s="825"/>
    </row>
    <row r="20" spans="1:18" s="118" customFormat="1" ht="3" customHeight="1"/>
    <row r="21" spans="1:18" s="123" customFormat="1" ht="10.15" customHeight="1">
      <c r="A21" s="112" t="s">
        <v>41</v>
      </c>
      <c r="B21" s="3">
        <f>N21-H21</f>
        <v>18081</v>
      </c>
      <c r="C21" s="1">
        <f>B21/N21*100</f>
        <v>68.9824882682843</v>
      </c>
      <c r="D21" s="1"/>
      <c r="E21" s="3">
        <f>Q21-K21</f>
        <v>601</v>
      </c>
      <c r="F21" s="1">
        <f>E21/B21*100</f>
        <v>3.3239311984956581</v>
      </c>
      <c r="G21" s="3"/>
      <c r="H21" s="3">
        <v>8130</v>
      </c>
      <c r="I21" s="1">
        <f>H21/N21*100</f>
        <v>31.01751173171569</v>
      </c>
      <c r="J21" s="3"/>
      <c r="K21" s="3">
        <v>284</v>
      </c>
      <c r="L21" s="1">
        <v>3.4932349323493233</v>
      </c>
      <c r="M21" s="3"/>
      <c r="N21" s="3">
        <v>26211</v>
      </c>
      <c r="O21" s="1">
        <v>100</v>
      </c>
      <c r="P21" s="3"/>
      <c r="Q21" s="3">
        <v>885</v>
      </c>
      <c r="R21" s="1">
        <v>3.3764450040059519</v>
      </c>
    </row>
    <row r="22" spans="1:18" s="123" customFormat="1" ht="10.15" customHeight="1">
      <c r="A22" s="112" t="s">
        <v>42</v>
      </c>
      <c r="B22" s="3">
        <f t="shared" ref="B22:B39" si="0">N22-H22</f>
        <v>4491</v>
      </c>
      <c r="C22" s="1">
        <f t="shared" ref="C22:C39" si="1">B22/N22*100</f>
        <v>73.82870294262699</v>
      </c>
      <c r="D22" s="1"/>
      <c r="E22" s="3">
        <f t="shared" ref="E22:E39" si="2">Q22-K22</f>
        <v>107</v>
      </c>
      <c r="F22" s="1">
        <f t="shared" ref="F22:F39" si="3">E22/B22*100</f>
        <v>2.3825428635047876</v>
      </c>
      <c r="G22" s="3"/>
      <c r="H22" s="3">
        <v>1592</v>
      </c>
      <c r="I22" s="1">
        <f t="shared" ref="I22:I39" si="4">H22/N22*100</f>
        <v>26.171297057373007</v>
      </c>
      <c r="J22" s="3"/>
      <c r="K22" s="3">
        <v>35</v>
      </c>
      <c r="L22" s="1">
        <v>2.1984924623115578</v>
      </c>
      <c r="M22" s="3"/>
      <c r="N22" s="3">
        <v>6083</v>
      </c>
      <c r="O22" s="1">
        <v>100</v>
      </c>
      <c r="P22" s="3"/>
      <c r="Q22" s="3">
        <v>142</v>
      </c>
      <c r="R22" s="1">
        <v>2.3343744862732203</v>
      </c>
    </row>
    <row r="23" spans="1:18" s="123" customFormat="1" ht="20.149999999999999" customHeight="1">
      <c r="A23" s="112" t="s">
        <v>120</v>
      </c>
      <c r="B23" s="3">
        <f t="shared" si="0"/>
        <v>42</v>
      </c>
      <c r="C23" s="1">
        <f t="shared" si="1"/>
        <v>48.837209302325576</v>
      </c>
      <c r="D23" s="1"/>
      <c r="E23" s="3">
        <f t="shared" si="2"/>
        <v>0</v>
      </c>
      <c r="F23" s="1">
        <f t="shared" si="3"/>
        <v>0</v>
      </c>
      <c r="G23" s="3"/>
      <c r="H23" s="3">
        <v>44</v>
      </c>
      <c r="I23" s="1">
        <f t="shared" si="4"/>
        <v>51.162790697674424</v>
      </c>
      <c r="J23" s="3"/>
      <c r="K23" s="3">
        <v>2</v>
      </c>
      <c r="L23" s="1">
        <v>4.5454545454545459</v>
      </c>
      <c r="M23" s="3"/>
      <c r="N23" s="3">
        <v>86</v>
      </c>
      <c r="O23" s="1">
        <v>100</v>
      </c>
      <c r="P23" s="3"/>
      <c r="Q23" s="3">
        <v>2</v>
      </c>
      <c r="R23" s="1">
        <v>2.3255813953488373</v>
      </c>
    </row>
    <row r="24" spans="1:18" s="123" customFormat="1" ht="20.149999999999999" customHeight="1">
      <c r="A24" s="112" t="s">
        <v>43</v>
      </c>
      <c r="B24" s="3">
        <f t="shared" si="0"/>
        <v>135</v>
      </c>
      <c r="C24" s="1">
        <f t="shared" si="1"/>
        <v>28.481012658227851</v>
      </c>
      <c r="D24" s="1"/>
      <c r="E24" s="3">
        <f t="shared" si="2"/>
        <v>10</v>
      </c>
      <c r="F24" s="1">
        <f t="shared" si="3"/>
        <v>7.4074074074074066</v>
      </c>
      <c r="G24" s="3"/>
      <c r="H24" s="3">
        <v>339</v>
      </c>
      <c r="I24" s="1">
        <f t="shared" si="4"/>
        <v>71.51898734177216</v>
      </c>
      <c r="J24" s="3"/>
      <c r="K24" s="3">
        <v>64</v>
      </c>
      <c r="L24" s="1">
        <v>18.87905604719764</v>
      </c>
      <c r="M24" s="3"/>
      <c r="N24" s="3">
        <v>474</v>
      </c>
      <c r="O24" s="1">
        <v>100</v>
      </c>
      <c r="P24" s="3"/>
      <c r="Q24" s="3">
        <v>74</v>
      </c>
      <c r="R24" s="1">
        <v>15.611814345991561</v>
      </c>
    </row>
    <row r="25" spans="1:18" s="123" customFormat="1" ht="10.15" customHeight="1">
      <c r="A25" s="112" t="s">
        <v>44</v>
      </c>
      <c r="B25" s="3">
        <f t="shared" si="0"/>
        <v>24491</v>
      </c>
      <c r="C25" s="1">
        <f t="shared" si="1"/>
        <v>71.766395123952407</v>
      </c>
      <c r="D25" s="1"/>
      <c r="E25" s="3">
        <f t="shared" si="2"/>
        <v>1013</v>
      </c>
      <c r="F25" s="1">
        <f t="shared" si="3"/>
        <v>4.1362133028459436</v>
      </c>
      <c r="G25" s="3"/>
      <c r="H25" s="3">
        <v>9635</v>
      </c>
      <c r="I25" s="1">
        <f t="shared" si="4"/>
        <v>28.23360487604759</v>
      </c>
      <c r="J25" s="3"/>
      <c r="K25" s="3">
        <v>362</v>
      </c>
      <c r="L25" s="1">
        <v>3.7571354436948625</v>
      </c>
      <c r="M25" s="3"/>
      <c r="N25" s="3">
        <v>34126</v>
      </c>
      <c r="O25" s="1">
        <v>100</v>
      </c>
      <c r="P25" s="3"/>
      <c r="Q25" s="3">
        <v>1375</v>
      </c>
      <c r="R25" s="1">
        <v>4.0291859579206468</v>
      </c>
    </row>
    <row r="26" spans="1:18" s="123" customFormat="1" ht="10.15" customHeight="1">
      <c r="A26" s="112" t="s">
        <v>45</v>
      </c>
      <c r="B26" s="3">
        <f t="shared" si="0"/>
        <v>918</v>
      </c>
      <c r="C26" s="1">
        <f t="shared" si="1"/>
        <v>97.142857142857139</v>
      </c>
      <c r="D26" s="1"/>
      <c r="E26" s="3">
        <f t="shared" si="2"/>
        <v>22</v>
      </c>
      <c r="F26" s="1">
        <f t="shared" si="3"/>
        <v>2.3965141612200433</v>
      </c>
      <c r="G26" s="3"/>
      <c r="H26" s="3">
        <v>27</v>
      </c>
      <c r="I26" s="1">
        <f t="shared" si="4"/>
        <v>2.8571428571428572</v>
      </c>
      <c r="J26" s="3"/>
      <c r="K26" s="3">
        <v>0</v>
      </c>
      <c r="L26" s="1">
        <v>0</v>
      </c>
      <c r="M26" s="3"/>
      <c r="N26" s="3">
        <v>945</v>
      </c>
      <c r="O26" s="1">
        <v>100</v>
      </c>
      <c r="P26" s="3"/>
      <c r="Q26" s="3">
        <v>22</v>
      </c>
      <c r="R26" s="1">
        <v>2.3280423280423279</v>
      </c>
    </row>
    <row r="27" spans="1:18" s="123" customFormat="1" ht="10.15" customHeight="1">
      <c r="A27" s="112" t="s">
        <v>46</v>
      </c>
      <c r="B27" s="3">
        <f t="shared" si="0"/>
        <v>1490</v>
      </c>
      <c r="C27" s="1">
        <f t="shared" si="1"/>
        <v>86.326767091541129</v>
      </c>
      <c r="D27" s="1"/>
      <c r="E27" s="3">
        <f t="shared" si="2"/>
        <v>35</v>
      </c>
      <c r="F27" s="1">
        <f t="shared" si="3"/>
        <v>2.348993288590604</v>
      </c>
      <c r="G27" s="3"/>
      <c r="H27" s="3">
        <v>236</v>
      </c>
      <c r="I27" s="1">
        <f t="shared" si="4"/>
        <v>13.673232908458866</v>
      </c>
      <c r="J27" s="3"/>
      <c r="K27" s="3">
        <v>8</v>
      </c>
      <c r="L27" s="1">
        <v>3.3898305084745761</v>
      </c>
      <c r="M27" s="3"/>
      <c r="N27" s="3">
        <v>1726</v>
      </c>
      <c r="O27" s="1">
        <v>100</v>
      </c>
      <c r="P27" s="3"/>
      <c r="Q27" s="3">
        <v>43</v>
      </c>
      <c r="R27" s="1">
        <v>2.4913093858632678</v>
      </c>
    </row>
    <row r="28" spans="1:18" s="123" customFormat="1" ht="20.149999999999999" customHeight="1">
      <c r="A28" s="112" t="s">
        <v>47</v>
      </c>
      <c r="B28" s="3">
        <f t="shared" si="0"/>
        <v>14578</v>
      </c>
      <c r="C28" s="1">
        <f t="shared" si="1"/>
        <v>70.88398327336381</v>
      </c>
      <c r="D28" s="1"/>
      <c r="E28" s="3">
        <f t="shared" si="2"/>
        <v>580</v>
      </c>
      <c r="F28" s="1">
        <f t="shared" si="3"/>
        <v>3.9785978872273287</v>
      </c>
      <c r="G28" s="3"/>
      <c r="H28" s="3">
        <v>5988</v>
      </c>
      <c r="I28" s="1">
        <f t="shared" si="4"/>
        <v>29.116016726636197</v>
      </c>
      <c r="J28" s="3"/>
      <c r="K28" s="3">
        <v>137</v>
      </c>
      <c r="L28" s="1">
        <v>2.2879091516366064</v>
      </c>
      <c r="M28" s="3"/>
      <c r="N28" s="3">
        <v>20566</v>
      </c>
      <c r="O28" s="1">
        <v>100</v>
      </c>
      <c r="P28" s="3"/>
      <c r="Q28" s="3">
        <v>717</v>
      </c>
      <c r="R28" s="1">
        <v>3.4863366721773801</v>
      </c>
    </row>
    <row r="29" spans="1:18" s="123" customFormat="1" ht="10.15" customHeight="1">
      <c r="A29" s="112" t="s">
        <v>48</v>
      </c>
      <c r="B29" s="3">
        <f t="shared" si="0"/>
        <v>3227</v>
      </c>
      <c r="C29" s="1">
        <f t="shared" si="1"/>
        <v>68.615777163512647</v>
      </c>
      <c r="D29" s="1"/>
      <c r="E29" s="3">
        <f t="shared" si="2"/>
        <v>180</v>
      </c>
      <c r="F29" s="1">
        <f t="shared" si="3"/>
        <v>5.5779361636194613</v>
      </c>
      <c r="G29" s="3"/>
      <c r="H29" s="3">
        <v>1476</v>
      </c>
      <c r="I29" s="1">
        <f t="shared" si="4"/>
        <v>31.384222836487346</v>
      </c>
      <c r="J29" s="3"/>
      <c r="K29" s="3">
        <v>62</v>
      </c>
      <c r="L29" s="1">
        <v>4.2005420054200542</v>
      </c>
      <c r="M29" s="3"/>
      <c r="N29" s="3">
        <v>4703</v>
      </c>
      <c r="O29" s="1">
        <v>100</v>
      </c>
      <c r="P29" s="3"/>
      <c r="Q29" s="3">
        <v>242</v>
      </c>
      <c r="R29" s="1">
        <v>5.1456517116734002</v>
      </c>
    </row>
    <row r="30" spans="1:18" s="123" customFormat="1" ht="10.15" customHeight="1">
      <c r="A30" s="112" t="s">
        <v>49</v>
      </c>
      <c r="B30" s="3">
        <f t="shared" si="0"/>
        <v>108</v>
      </c>
      <c r="C30" s="1">
        <f t="shared" si="1"/>
        <v>70.588235294117652</v>
      </c>
      <c r="D30" s="1"/>
      <c r="E30" s="3">
        <f t="shared" si="2"/>
        <v>11</v>
      </c>
      <c r="F30" s="1">
        <f t="shared" si="3"/>
        <v>10.185185185185185</v>
      </c>
      <c r="G30" s="3"/>
      <c r="H30" s="3">
        <v>45</v>
      </c>
      <c r="I30" s="1">
        <f t="shared" si="4"/>
        <v>29.411764705882355</v>
      </c>
      <c r="J30" s="3"/>
      <c r="K30" s="3">
        <v>2</v>
      </c>
      <c r="L30" s="1">
        <v>4.4444444444444446</v>
      </c>
      <c r="M30" s="3"/>
      <c r="N30" s="3">
        <v>153</v>
      </c>
      <c r="O30" s="1">
        <v>100</v>
      </c>
      <c r="P30" s="3"/>
      <c r="Q30" s="3">
        <v>13</v>
      </c>
      <c r="R30" s="1">
        <v>8.4967320261437909</v>
      </c>
    </row>
    <row r="31" spans="1:18" s="123" customFormat="1" ht="10.15" customHeight="1">
      <c r="A31" s="112" t="s">
        <v>50</v>
      </c>
      <c r="B31" s="3">
        <f t="shared" si="0"/>
        <v>6486</v>
      </c>
      <c r="C31" s="1">
        <f t="shared" si="1"/>
        <v>63.216374269005847</v>
      </c>
      <c r="D31" s="1"/>
      <c r="E31" s="3">
        <f t="shared" si="2"/>
        <v>202</v>
      </c>
      <c r="F31" s="1">
        <f t="shared" si="3"/>
        <v>3.1144002466851681</v>
      </c>
      <c r="G31" s="3"/>
      <c r="H31" s="3">
        <v>3774</v>
      </c>
      <c r="I31" s="1">
        <f t="shared" si="4"/>
        <v>36.783625730994153</v>
      </c>
      <c r="J31" s="3"/>
      <c r="K31" s="3">
        <v>67</v>
      </c>
      <c r="L31" s="1">
        <v>1.775304716481187</v>
      </c>
      <c r="M31" s="3"/>
      <c r="N31" s="3">
        <v>10260</v>
      </c>
      <c r="O31" s="1">
        <v>100</v>
      </c>
      <c r="P31" s="3"/>
      <c r="Q31" s="3">
        <v>269</v>
      </c>
      <c r="R31" s="1">
        <v>2.6218323586744638</v>
      </c>
    </row>
    <row r="32" spans="1:18" s="123" customFormat="1" ht="10.15" customHeight="1">
      <c r="A32" s="112" t="s">
        <v>51</v>
      </c>
      <c r="B32" s="3">
        <f t="shared" si="0"/>
        <v>5988</v>
      </c>
      <c r="C32" s="1">
        <f t="shared" si="1"/>
        <v>82.377218324391251</v>
      </c>
      <c r="D32" s="1"/>
      <c r="E32" s="3">
        <f t="shared" si="2"/>
        <v>259</v>
      </c>
      <c r="F32" s="1">
        <f t="shared" si="3"/>
        <v>4.3253173012692052</v>
      </c>
      <c r="G32" s="3"/>
      <c r="H32" s="3">
        <v>1281</v>
      </c>
      <c r="I32" s="1">
        <f t="shared" si="4"/>
        <v>17.622781675608749</v>
      </c>
      <c r="J32" s="3"/>
      <c r="K32" s="3">
        <v>59</v>
      </c>
      <c r="L32" s="1">
        <v>4.6057767369242786</v>
      </c>
      <c r="M32" s="3"/>
      <c r="N32" s="3">
        <v>7269</v>
      </c>
      <c r="O32" s="1">
        <v>100</v>
      </c>
      <c r="P32" s="3"/>
      <c r="Q32" s="3">
        <v>318</v>
      </c>
      <c r="R32" s="1">
        <v>4.3747420553033427</v>
      </c>
    </row>
    <row r="33" spans="1:26" s="123" customFormat="1" ht="10.15" customHeight="1">
      <c r="A33" s="112" t="s">
        <v>52</v>
      </c>
      <c r="B33" s="3">
        <f t="shared" si="0"/>
        <v>896</v>
      </c>
      <c r="C33" s="1">
        <f t="shared" si="1"/>
        <v>90.140845070422543</v>
      </c>
      <c r="D33" s="1"/>
      <c r="E33" s="3">
        <f t="shared" si="2"/>
        <v>37</v>
      </c>
      <c r="F33" s="1">
        <f t="shared" si="3"/>
        <v>4.1294642857142856</v>
      </c>
      <c r="G33" s="3"/>
      <c r="H33" s="3">
        <v>98</v>
      </c>
      <c r="I33" s="1">
        <f t="shared" si="4"/>
        <v>9.8591549295774641</v>
      </c>
      <c r="J33" s="3"/>
      <c r="K33" s="3">
        <v>9</v>
      </c>
      <c r="L33" s="1">
        <v>9.183673469387756</v>
      </c>
      <c r="M33" s="3"/>
      <c r="N33" s="3">
        <v>994</v>
      </c>
      <c r="O33" s="1">
        <v>100</v>
      </c>
      <c r="P33" s="3"/>
      <c r="Q33" s="3">
        <v>46</v>
      </c>
      <c r="R33" s="1">
        <v>4.6277665995975852</v>
      </c>
    </row>
    <row r="34" spans="1:26" s="123" customFormat="1" ht="10.15" customHeight="1">
      <c r="A34" s="112" t="s">
        <v>96</v>
      </c>
      <c r="B34" s="3">
        <f t="shared" si="0"/>
        <v>2179</v>
      </c>
      <c r="C34" s="1">
        <f t="shared" si="1"/>
        <v>81.124348473566641</v>
      </c>
      <c r="D34" s="1"/>
      <c r="E34" s="3">
        <f t="shared" si="2"/>
        <v>62</v>
      </c>
      <c r="F34" s="1">
        <f t="shared" si="3"/>
        <v>2.8453418999541071</v>
      </c>
      <c r="G34" s="3"/>
      <c r="H34" s="3">
        <v>507</v>
      </c>
      <c r="I34" s="1">
        <f t="shared" si="4"/>
        <v>18.875651526433359</v>
      </c>
      <c r="J34" s="3"/>
      <c r="K34" s="3">
        <v>42</v>
      </c>
      <c r="L34" s="1">
        <v>8.2840236686390547</v>
      </c>
      <c r="M34" s="3"/>
      <c r="N34" s="3">
        <v>2686</v>
      </c>
      <c r="O34" s="1">
        <v>100</v>
      </c>
      <c r="P34" s="3"/>
      <c r="Q34" s="3">
        <v>104</v>
      </c>
      <c r="R34" s="1">
        <v>3.8719285182427399</v>
      </c>
    </row>
    <row r="35" spans="1:26" s="123" customFormat="1" ht="10.15" customHeight="1">
      <c r="A35" s="112" t="s">
        <v>121</v>
      </c>
      <c r="B35" s="3">
        <f t="shared" si="0"/>
        <v>8860</v>
      </c>
      <c r="C35" s="1">
        <f t="shared" si="1"/>
        <v>97.266439784828194</v>
      </c>
      <c r="D35" s="1"/>
      <c r="E35" s="3">
        <f t="shared" si="2"/>
        <v>182</v>
      </c>
      <c r="F35" s="1">
        <f t="shared" si="3"/>
        <v>2.0541760722347631</v>
      </c>
      <c r="G35" s="3"/>
      <c r="H35" s="3">
        <v>249</v>
      </c>
      <c r="I35" s="1">
        <f t="shared" si="4"/>
        <v>2.7335602151718081</v>
      </c>
      <c r="J35" s="3"/>
      <c r="K35" s="3">
        <v>5</v>
      </c>
      <c r="L35" s="1">
        <v>2.0080321285140563</v>
      </c>
      <c r="M35" s="3"/>
      <c r="N35" s="3">
        <v>9109</v>
      </c>
      <c r="O35" s="1">
        <v>100</v>
      </c>
      <c r="P35" s="3"/>
      <c r="Q35" s="3">
        <v>187</v>
      </c>
      <c r="R35" s="1">
        <v>2.0529146997475025</v>
      </c>
    </row>
    <row r="36" spans="1:26" s="123" customFormat="1" ht="20.149999999999999" customHeight="1">
      <c r="A36" s="112" t="s">
        <v>53</v>
      </c>
      <c r="B36" s="3">
        <f t="shared" si="0"/>
        <v>8600</v>
      </c>
      <c r="C36" s="1">
        <f t="shared" si="1"/>
        <v>92.642464720456758</v>
      </c>
      <c r="D36" s="1"/>
      <c r="E36" s="3">
        <f t="shared" si="2"/>
        <v>105</v>
      </c>
      <c r="F36" s="1">
        <f t="shared" si="3"/>
        <v>1.2209302325581395</v>
      </c>
      <c r="G36" s="3"/>
      <c r="H36" s="3">
        <v>683</v>
      </c>
      <c r="I36" s="1">
        <f t="shared" si="4"/>
        <v>7.3575352795432511</v>
      </c>
      <c r="J36" s="3"/>
      <c r="K36" s="3">
        <v>7</v>
      </c>
      <c r="L36" s="1">
        <v>1.0248901903367496</v>
      </c>
      <c r="M36" s="3"/>
      <c r="N36" s="3">
        <v>9283</v>
      </c>
      <c r="O36" s="1">
        <v>100</v>
      </c>
      <c r="P36" s="3"/>
      <c r="Q36" s="3">
        <v>112</v>
      </c>
      <c r="R36" s="1">
        <v>1.2065065172896694</v>
      </c>
    </row>
    <row r="37" spans="1:26" s="123" customFormat="1" ht="10.15" customHeight="1">
      <c r="A37" s="112" t="s">
        <v>54</v>
      </c>
      <c r="B37" s="3">
        <f t="shared" si="0"/>
        <v>134</v>
      </c>
      <c r="C37" s="1">
        <f t="shared" si="1"/>
        <v>8.09667673716012</v>
      </c>
      <c r="D37" s="1"/>
      <c r="E37" s="3">
        <f t="shared" si="2"/>
        <v>14</v>
      </c>
      <c r="F37" s="1">
        <f t="shared" si="3"/>
        <v>10.44776119402985</v>
      </c>
      <c r="G37" s="3"/>
      <c r="H37" s="3">
        <v>1521</v>
      </c>
      <c r="I37" s="1">
        <f t="shared" si="4"/>
        <v>91.903323262839876</v>
      </c>
      <c r="J37" s="3"/>
      <c r="K37" s="3">
        <v>64</v>
      </c>
      <c r="L37" s="1">
        <v>4.2077580539118999</v>
      </c>
      <c r="M37" s="3"/>
      <c r="N37" s="3">
        <v>1655</v>
      </c>
      <c r="O37" s="1">
        <v>100</v>
      </c>
      <c r="P37" s="3"/>
      <c r="Q37" s="3">
        <v>78</v>
      </c>
      <c r="R37" s="1">
        <v>4.7129909365558911</v>
      </c>
    </row>
    <row r="38" spans="1:26" s="123" customFormat="1" ht="10.15" customHeight="1">
      <c r="A38" s="112" t="s">
        <v>55</v>
      </c>
      <c r="B38" s="3">
        <f t="shared" si="0"/>
        <v>2010</v>
      </c>
      <c r="C38" s="1">
        <f t="shared" si="1"/>
        <v>93.055555555555557</v>
      </c>
      <c r="D38" s="1"/>
      <c r="E38" s="3">
        <f t="shared" si="2"/>
        <v>54</v>
      </c>
      <c r="F38" s="1">
        <f t="shared" si="3"/>
        <v>2.6865671641791042</v>
      </c>
      <c r="G38" s="3"/>
      <c r="H38" s="3">
        <v>150</v>
      </c>
      <c r="I38" s="1">
        <f t="shared" si="4"/>
        <v>6.9444444444444446</v>
      </c>
      <c r="J38" s="3"/>
      <c r="K38" s="3">
        <v>6</v>
      </c>
      <c r="L38" s="1">
        <v>4</v>
      </c>
      <c r="M38" s="3"/>
      <c r="N38" s="3">
        <v>2160</v>
      </c>
      <c r="O38" s="1">
        <v>100</v>
      </c>
      <c r="P38" s="3"/>
      <c r="Q38" s="3">
        <v>60</v>
      </c>
      <c r="R38" s="1">
        <v>2.7777777777777777</v>
      </c>
    </row>
    <row r="39" spans="1:26" s="123" customFormat="1" ht="10.15" customHeight="1">
      <c r="A39" s="112" t="s">
        <v>56</v>
      </c>
      <c r="B39" s="3">
        <f t="shared" si="0"/>
        <v>3424</v>
      </c>
      <c r="C39" s="1">
        <f t="shared" si="1"/>
        <v>81.796464405160052</v>
      </c>
      <c r="D39" s="1"/>
      <c r="E39" s="3">
        <f t="shared" si="2"/>
        <v>74</v>
      </c>
      <c r="F39" s="1">
        <f t="shared" si="3"/>
        <v>2.1612149532710281</v>
      </c>
      <c r="G39" s="3"/>
      <c r="H39" s="3">
        <v>762</v>
      </c>
      <c r="I39" s="1">
        <f t="shared" si="4"/>
        <v>18.203535594839941</v>
      </c>
      <c r="J39" s="3"/>
      <c r="K39" s="3">
        <v>26</v>
      </c>
      <c r="L39" s="1">
        <v>3.4120734908136483</v>
      </c>
      <c r="M39" s="3"/>
      <c r="N39" s="3">
        <v>4186</v>
      </c>
      <c r="O39" s="1">
        <v>100</v>
      </c>
      <c r="P39" s="3"/>
      <c r="Q39" s="3">
        <v>100</v>
      </c>
      <c r="R39" s="1">
        <v>2.3889154323936932</v>
      </c>
    </row>
    <row r="40" spans="1:26" s="123" customFormat="1" ht="3" customHeight="1">
      <c r="A40" s="395"/>
      <c r="B40" s="143"/>
      <c r="C40" s="143"/>
      <c r="D40" s="143"/>
      <c r="E40" s="143"/>
      <c r="F40" s="143"/>
      <c r="G40" s="143"/>
      <c r="H40" s="143"/>
      <c r="I40" s="143"/>
      <c r="J40" s="143"/>
      <c r="K40" s="143"/>
      <c r="L40" s="143"/>
      <c r="M40" s="143"/>
      <c r="N40" s="143"/>
      <c r="O40" s="143"/>
      <c r="P40" s="143"/>
      <c r="Q40" s="143"/>
      <c r="R40" s="143"/>
    </row>
    <row r="41" spans="1:26" s="123" customFormat="1" ht="10.15" customHeight="1">
      <c r="A41" s="142"/>
      <c r="B41" s="825" t="s">
        <v>89</v>
      </c>
      <c r="C41" s="825"/>
      <c r="D41" s="825"/>
      <c r="E41" s="825"/>
      <c r="F41" s="825"/>
      <c r="G41" s="825"/>
      <c r="H41" s="825"/>
      <c r="I41" s="825"/>
      <c r="J41" s="825"/>
      <c r="K41" s="825"/>
      <c r="L41" s="825"/>
      <c r="M41" s="825"/>
      <c r="N41" s="825"/>
      <c r="O41" s="825"/>
      <c r="P41" s="825"/>
      <c r="Q41" s="825"/>
      <c r="R41" s="825"/>
    </row>
    <row r="42" spans="1:26" s="123" customFormat="1" ht="3" customHeight="1">
      <c r="A42" s="395"/>
      <c r="B42" s="143"/>
      <c r="C42" s="143"/>
      <c r="D42" s="143"/>
      <c r="E42" s="143"/>
      <c r="F42" s="143"/>
      <c r="G42" s="143"/>
      <c r="H42" s="143"/>
      <c r="I42" s="143"/>
      <c r="J42" s="143"/>
      <c r="K42" s="143"/>
      <c r="L42" s="143"/>
      <c r="M42" s="143"/>
      <c r="N42" s="143"/>
      <c r="O42" s="143"/>
      <c r="P42" s="143"/>
      <c r="Q42" s="143"/>
      <c r="R42" s="143"/>
    </row>
    <row r="43" spans="1:26" s="123" customFormat="1" ht="10.15" customHeight="1">
      <c r="A43" s="111" t="s">
        <v>114</v>
      </c>
      <c r="B43" s="3">
        <v>5946</v>
      </c>
      <c r="C43" s="1">
        <f>B43/N43*100</f>
        <v>63.962994836488818</v>
      </c>
      <c r="D43" s="1"/>
      <c r="E43" s="3">
        <v>296</v>
      </c>
      <c r="F43" s="1">
        <f>E43/B43*100</f>
        <v>4.9781365623948872</v>
      </c>
      <c r="G43" s="3"/>
      <c r="H43" s="3">
        <v>3350</v>
      </c>
      <c r="I43" s="1">
        <f>H43/N43*100</f>
        <v>36.037005163511189</v>
      </c>
      <c r="J43" s="3"/>
      <c r="K43" s="3">
        <v>92</v>
      </c>
      <c r="L43" s="1">
        <f>K43/H43*100</f>
        <v>2.7462686567164178</v>
      </c>
      <c r="M43" s="3"/>
      <c r="N43" s="3">
        <v>9296</v>
      </c>
      <c r="O43" s="1">
        <v>100</v>
      </c>
      <c r="P43" s="3"/>
      <c r="Q43" s="3">
        <v>388</v>
      </c>
      <c r="R43" s="1">
        <f>Q43/N43*100</f>
        <v>4.1738382099827875</v>
      </c>
      <c r="T43" s="1"/>
      <c r="U43" s="1"/>
      <c r="V43" s="1"/>
      <c r="W43" s="1"/>
      <c r="X43" s="1"/>
      <c r="Y43" s="1"/>
      <c r="Z43" s="1"/>
    </row>
    <row r="44" spans="1:26" s="123" customFormat="1" ht="10.15" customHeight="1">
      <c r="A44" s="111" t="s">
        <v>57</v>
      </c>
      <c r="B44" s="3">
        <v>2270</v>
      </c>
      <c r="C44" s="1">
        <f t="shared" ref="C44:C49" si="5">B44/N44*100</f>
        <v>62.95063782584581</v>
      </c>
      <c r="D44" s="1"/>
      <c r="E44" s="3">
        <v>93</v>
      </c>
      <c r="F44" s="1">
        <f t="shared" ref="F44:F49" si="6">E44/B44*100</f>
        <v>4.0969162995594717</v>
      </c>
      <c r="G44" s="3"/>
      <c r="H44" s="3">
        <v>1336</v>
      </c>
      <c r="I44" s="1">
        <f t="shared" ref="I44:I49" si="7">H44/N44*100</f>
        <v>37.04936217415419</v>
      </c>
      <c r="J44" s="3"/>
      <c r="K44" s="3">
        <v>36</v>
      </c>
      <c r="L44" s="1">
        <f t="shared" ref="L44:L49" si="8">K44/H44*100</f>
        <v>2.6946107784431139</v>
      </c>
      <c r="M44" s="3"/>
      <c r="N44" s="3">
        <v>3606</v>
      </c>
      <c r="O44" s="1">
        <v>100</v>
      </c>
      <c r="P44" s="3"/>
      <c r="Q44" s="3">
        <v>129</v>
      </c>
      <c r="R44" s="1">
        <f t="shared" ref="R44:R49" si="9">Q44/N44*100</f>
        <v>3.5773710482529122</v>
      </c>
      <c r="T44" s="1"/>
      <c r="U44" s="1"/>
      <c r="V44" s="1"/>
      <c r="W44" s="1"/>
      <c r="X44" s="1"/>
      <c r="Y44" s="1"/>
      <c r="Z44" s="1"/>
    </row>
    <row r="45" spans="1:26" s="123" customFormat="1" ht="10.15" customHeight="1">
      <c r="A45" s="111" t="s">
        <v>58</v>
      </c>
      <c r="B45" s="3">
        <v>1271</v>
      </c>
      <c r="C45" s="1">
        <f t="shared" si="5"/>
        <v>63.265306122448983</v>
      </c>
      <c r="D45" s="1"/>
      <c r="E45" s="3">
        <v>49</v>
      </c>
      <c r="F45" s="1">
        <f t="shared" si="6"/>
        <v>3.8552321007081036</v>
      </c>
      <c r="G45" s="3"/>
      <c r="H45" s="3">
        <v>738</v>
      </c>
      <c r="I45" s="1">
        <f t="shared" si="7"/>
        <v>36.734693877551024</v>
      </c>
      <c r="J45" s="3"/>
      <c r="K45" s="3">
        <v>22</v>
      </c>
      <c r="L45" s="1">
        <f t="shared" si="8"/>
        <v>2.9810298102981028</v>
      </c>
      <c r="M45" s="3"/>
      <c r="N45" s="3">
        <v>2009</v>
      </c>
      <c r="O45" s="1">
        <v>100</v>
      </c>
      <c r="P45" s="3"/>
      <c r="Q45" s="3">
        <v>71</v>
      </c>
      <c r="R45" s="1">
        <f t="shared" si="9"/>
        <v>3.5340965654554504</v>
      </c>
      <c r="T45" s="1"/>
      <c r="U45" s="1"/>
      <c r="V45" s="1"/>
      <c r="W45" s="1"/>
      <c r="X45" s="1"/>
      <c r="Y45" s="1"/>
      <c r="Z45" s="1"/>
    </row>
    <row r="46" spans="1:26" s="123" customFormat="1" ht="10.15" customHeight="1">
      <c r="A46" s="124" t="s">
        <v>115</v>
      </c>
      <c r="B46" s="3">
        <v>631</v>
      </c>
      <c r="C46" s="1">
        <f t="shared" si="5"/>
        <v>81.948051948051955</v>
      </c>
      <c r="D46" s="1"/>
      <c r="E46" s="3">
        <v>12</v>
      </c>
      <c r="F46" s="1">
        <f t="shared" si="6"/>
        <v>1.9017432646592711</v>
      </c>
      <c r="G46" s="3"/>
      <c r="H46" s="3">
        <v>139</v>
      </c>
      <c r="I46" s="1">
        <f t="shared" si="7"/>
        <v>18.051948051948052</v>
      </c>
      <c r="J46" s="3"/>
      <c r="K46" s="3">
        <v>2</v>
      </c>
      <c r="L46" s="1">
        <f t="shared" si="8"/>
        <v>1.4388489208633095</v>
      </c>
      <c r="M46" s="3"/>
      <c r="N46" s="3">
        <v>770</v>
      </c>
      <c r="O46" s="1">
        <v>100</v>
      </c>
      <c r="P46" s="3"/>
      <c r="Q46" s="3">
        <v>14</v>
      </c>
      <c r="R46" s="1">
        <f t="shared" si="9"/>
        <v>1.8181818181818181</v>
      </c>
      <c r="T46" s="1"/>
      <c r="U46" s="1"/>
      <c r="V46" s="1"/>
      <c r="W46" s="1"/>
      <c r="X46" s="1"/>
      <c r="Y46" s="1"/>
      <c r="Z46" s="1"/>
    </row>
    <row r="47" spans="1:26" s="123" customFormat="1" ht="10.15" customHeight="1">
      <c r="A47" s="144" t="s">
        <v>59</v>
      </c>
      <c r="B47" s="3">
        <v>30925</v>
      </c>
      <c r="C47" s="1">
        <f t="shared" si="5"/>
        <v>70.00724408022819</v>
      </c>
      <c r="D47" s="1"/>
      <c r="E47" s="3">
        <v>1382</v>
      </c>
      <c r="F47" s="1">
        <f t="shared" si="6"/>
        <v>4.4688763136620864</v>
      </c>
      <c r="G47" s="3"/>
      <c r="H47" s="3">
        <v>13249</v>
      </c>
      <c r="I47" s="1">
        <f t="shared" si="7"/>
        <v>29.992755919771813</v>
      </c>
      <c r="J47" s="3"/>
      <c r="K47" s="3">
        <v>549</v>
      </c>
      <c r="L47" s="1">
        <f t="shared" si="8"/>
        <v>4.1437089591667293</v>
      </c>
      <c r="M47" s="3"/>
      <c r="N47" s="3">
        <v>44174</v>
      </c>
      <c r="O47" s="1">
        <v>100</v>
      </c>
      <c r="P47" s="3"/>
      <c r="Q47" s="3">
        <v>1931</v>
      </c>
      <c r="R47" s="1">
        <f t="shared" si="9"/>
        <v>4.3713496626975141</v>
      </c>
      <c r="T47" s="1"/>
      <c r="U47" s="1"/>
      <c r="V47" s="1"/>
      <c r="W47" s="1"/>
      <c r="X47" s="1"/>
      <c r="Y47" s="1"/>
      <c r="Z47" s="1"/>
    </row>
    <row r="48" spans="1:26" s="123" customFormat="1" ht="10.15" customHeight="1">
      <c r="A48" s="112" t="s">
        <v>60</v>
      </c>
      <c r="B48" s="3">
        <v>229</v>
      </c>
      <c r="C48" s="1">
        <f t="shared" si="5"/>
        <v>73.633440514469456</v>
      </c>
      <c r="D48" s="1"/>
      <c r="E48" s="3">
        <v>8</v>
      </c>
      <c r="F48" s="1">
        <f t="shared" si="6"/>
        <v>3.4934497816593884</v>
      </c>
      <c r="G48" s="3"/>
      <c r="H48" s="3">
        <v>82</v>
      </c>
      <c r="I48" s="1">
        <f t="shared" si="7"/>
        <v>26.366559485530544</v>
      </c>
      <c r="J48" s="3"/>
      <c r="K48" s="3">
        <v>0</v>
      </c>
      <c r="L48" s="3">
        <v>0</v>
      </c>
      <c r="M48" s="3"/>
      <c r="N48" s="3">
        <v>311</v>
      </c>
      <c r="O48" s="1">
        <v>100</v>
      </c>
      <c r="P48" s="3"/>
      <c r="Q48" s="3">
        <v>8</v>
      </c>
      <c r="R48" s="1">
        <f t="shared" si="9"/>
        <v>2.572347266881029</v>
      </c>
      <c r="T48" s="1"/>
      <c r="U48" s="1"/>
      <c r="V48" s="1"/>
      <c r="W48" s="1"/>
      <c r="X48" s="1"/>
      <c r="Y48" s="1"/>
      <c r="Z48" s="1"/>
    </row>
    <row r="49" spans="1:26" s="138" customFormat="1" ht="10.15" customHeight="1">
      <c r="A49" s="138" t="s">
        <v>0</v>
      </c>
      <c r="B49" s="5">
        <v>41272</v>
      </c>
      <c r="C49" s="6">
        <f t="shared" si="5"/>
        <v>68.596881959910917</v>
      </c>
      <c r="D49" s="6"/>
      <c r="E49" s="5">
        <v>1840</v>
      </c>
      <c r="F49" s="6">
        <f t="shared" si="6"/>
        <v>4.4582283388253536</v>
      </c>
      <c r="G49" s="145"/>
      <c r="H49" s="145">
        <v>18894</v>
      </c>
      <c r="I49" s="6">
        <f t="shared" si="7"/>
        <v>31.403118040089083</v>
      </c>
      <c r="J49" s="145"/>
      <c r="K49" s="145">
        <v>701</v>
      </c>
      <c r="L49" s="6">
        <f t="shared" si="8"/>
        <v>3.7101725415475815</v>
      </c>
      <c r="M49" s="145"/>
      <c r="N49" s="145">
        <v>60166</v>
      </c>
      <c r="O49" s="6">
        <v>100</v>
      </c>
      <c r="P49" s="145"/>
      <c r="Q49" s="145">
        <v>2541</v>
      </c>
      <c r="R49" s="6">
        <f t="shared" si="9"/>
        <v>4.2233154938004853</v>
      </c>
      <c r="T49" s="1"/>
      <c r="U49" s="1"/>
      <c r="V49" s="1"/>
      <c r="W49" s="1"/>
      <c r="X49" s="1"/>
      <c r="Y49" s="1"/>
      <c r="Z49" s="1"/>
    </row>
    <row r="50" spans="1:26" ht="3" customHeight="1">
      <c r="A50" s="146"/>
      <c r="B50" s="146"/>
      <c r="C50" s="146"/>
      <c r="D50" s="146"/>
      <c r="E50" s="146"/>
      <c r="F50" s="147"/>
      <c r="G50" s="146"/>
      <c r="H50" s="146"/>
      <c r="I50" s="146"/>
      <c r="J50" s="146"/>
      <c r="K50" s="146"/>
      <c r="L50" s="146"/>
      <c r="M50" s="146"/>
      <c r="N50" s="146"/>
      <c r="O50" s="148"/>
      <c r="P50" s="146"/>
      <c r="Q50" s="148"/>
      <c r="R50" s="148"/>
    </row>
    <row r="51" spans="1:26" ht="3" customHeight="1"/>
    <row r="52" spans="1:26" ht="10.15" customHeight="1">
      <c r="A52" s="132" t="s">
        <v>169</v>
      </c>
      <c r="B52" s="149"/>
      <c r="C52" s="149"/>
      <c r="D52" s="149"/>
      <c r="E52" s="149"/>
      <c r="F52" s="149"/>
      <c r="G52" s="149"/>
      <c r="H52" s="149"/>
      <c r="I52" s="149"/>
      <c r="J52" s="149"/>
      <c r="K52" s="149"/>
      <c r="L52" s="149"/>
      <c r="M52" s="149"/>
      <c r="N52" s="149"/>
      <c r="O52" s="149"/>
      <c r="P52" s="149"/>
      <c r="Q52" s="149"/>
      <c r="R52" s="149"/>
    </row>
    <row r="53" spans="1:26" ht="30" customHeight="1">
      <c r="A53" s="842" t="s">
        <v>94</v>
      </c>
      <c r="B53" s="842"/>
      <c r="C53" s="842"/>
      <c r="D53" s="842"/>
      <c r="E53" s="842"/>
      <c r="F53" s="842"/>
      <c r="G53" s="842"/>
      <c r="H53" s="842"/>
      <c r="I53" s="842"/>
      <c r="J53" s="842"/>
      <c r="K53" s="842"/>
      <c r="L53" s="842"/>
      <c r="M53" s="842"/>
      <c r="N53" s="842"/>
      <c r="O53" s="842"/>
      <c r="P53" s="842"/>
      <c r="Q53" s="842"/>
      <c r="R53" s="842"/>
    </row>
    <row r="54" spans="1:26" ht="10.15" customHeight="1">
      <c r="A54" s="843" t="s">
        <v>111</v>
      </c>
      <c r="B54" s="843"/>
      <c r="C54" s="843"/>
      <c r="D54" s="843"/>
      <c r="E54" s="843"/>
      <c r="F54" s="843"/>
      <c r="G54" s="843"/>
      <c r="H54" s="843"/>
      <c r="I54" s="843"/>
      <c r="J54" s="843"/>
      <c r="K54" s="843"/>
      <c r="L54" s="843"/>
      <c r="M54" s="843"/>
      <c r="N54" s="843"/>
      <c r="O54" s="843"/>
      <c r="P54" s="843"/>
      <c r="Q54" s="843"/>
      <c r="R54" s="843"/>
    </row>
    <row r="55" spans="1:26" ht="20.149999999999999" customHeight="1">
      <c r="A55" s="843" t="s">
        <v>116</v>
      </c>
      <c r="B55" s="843"/>
      <c r="C55" s="843"/>
      <c r="D55" s="843"/>
      <c r="E55" s="843"/>
      <c r="F55" s="843"/>
      <c r="G55" s="843"/>
      <c r="H55" s="843"/>
      <c r="I55" s="843"/>
      <c r="J55" s="843"/>
      <c r="K55" s="843"/>
      <c r="L55" s="843"/>
      <c r="M55" s="843"/>
      <c r="N55" s="843"/>
      <c r="O55" s="843"/>
      <c r="P55" s="843"/>
      <c r="Q55" s="843"/>
      <c r="R55" s="843"/>
    </row>
    <row r="56" spans="1:26" ht="20.149999999999999" customHeight="1">
      <c r="A56" s="843" t="s">
        <v>117</v>
      </c>
      <c r="B56" s="843"/>
      <c r="C56" s="843"/>
      <c r="D56" s="843"/>
      <c r="E56" s="843"/>
      <c r="F56" s="843"/>
      <c r="G56" s="843"/>
      <c r="H56" s="843"/>
      <c r="I56" s="843"/>
      <c r="J56" s="843"/>
      <c r="K56" s="843"/>
      <c r="L56" s="843"/>
      <c r="M56" s="843"/>
      <c r="N56" s="843"/>
      <c r="O56" s="843"/>
      <c r="P56" s="843"/>
      <c r="Q56" s="843"/>
      <c r="R56" s="843"/>
    </row>
    <row r="57" spans="1:26">
      <c r="B57" s="3"/>
      <c r="C57" s="3"/>
      <c r="D57" s="3"/>
      <c r="E57" s="3"/>
      <c r="F57" s="3"/>
      <c r="G57" s="3"/>
      <c r="H57" s="3"/>
      <c r="I57" s="3"/>
      <c r="J57" s="3"/>
      <c r="K57" s="3"/>
      <c r="L57" s="3"/>
      <c r="M57" s="3"/>
      <c r="N57" s="3"/>
      <c r="O57" s="3"/>
      <c r="P57" s="3"/>
      <c r="Q57" s="3"/>
      <c r="R57" s="3"/>
    </row>
    <row r="58" spans="1:26">
      <c r="A58" s="132"/>
    </row>
  </sheetData>
  <mergeCells count="21">
    <mergeCell ref="B19:R19"/>
    <mergeCell ref="A5:R5"/>
    <mergeCell ref="A8:A10"/>
    <mergeCell ref="B8:F8"/>
    <mergeCell ref="H8:L8"/>
    <mergeCell ref="N8:R8"/>
    <mergeCell ref="B9:B10"/>
    <mergeCell ref="C9:C10"/>
    <mergeCell ref="E9:F9"/>
    <mergeCell ref="H9:H10"/>
    <mergeCell ref="I9:I10"/>
    <mergeCell ref="K9:L9"/>
    <mergeCell ref="N9:N10"/>
    <mergeCell ref="O9:O10"/>
    <mergeCell ref="Q9:R9"/>
    <mergeCell ref="B17:R17"/>
    <mergeCell ref="B41:R41"/>
    <mergeCell ref="A53:R53"/>
    <mergeCell ref="A54:R54"/>
    <mergeCell ref="A55:R55"/>
    <mergeCell ref="A56:R56"/>
  </mergeCells>
  <pageMargins left="0.59055118110236227" right="0.59055118110236227" top="0.78740157480314965" bottom="0.78740157480314965" header="0" footer="0"/>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47"/>
  <sheetViews>
    <sheetView zoomScaleNormal="100" workbookViewId="0">
      <selection activeCell="A4" sqref="A4"/>
    </sheetView>
  </sheetViews>
  <sheetFormatPr defaultColWidth="9.26953125" defaultRowHeight="9"/>
  <cols>
    <col min="1" max="1" width="20.7265625" style="13" customWidth="1"/>
    <col min="2" max="2" width="6.26953125" style="13" bestFit="1" customWidth="1"/>
    <col min="3" max="3" width="5" style="13" customWidth="1"/>
    <col min="4" max="4" width="0.7265625" style="13" customWidth="1"/>
    <col min="5" max="6" width="5.453125" style="13" bestFit="1" customWidth="1"/>
    <col min="7" max="7" width="0.7265625" style="13" customWidth="1"/>
    <col min="8" max="8" width="5.7265625" style="13" bestFit="1" customWidth="1"/>
    <col min="9" max="9" width="5" style="13" customWidth="1"/>
    <col min="10" max="10" width="0.7265625" style="13" customWidth="1"/>
    <col min="11" max="11" width="4.7265625" style="13" bestFit="1" customWidth="1"/>
    <col min="12" max="12" width="5.453125" style="13" bestFit="1" customWidth="1"/>
    <col min="13" max="13" width="0.7265625" style="13" customWidth="1"/>
    <col min="14" max="14" width="6.26953125" style="13" bestFit="1" customWidth="1"/>
    <col min="15" max="15" width="5" style="13" customWidth="1"/>
    <col min="16" max="16" width="0.7265625" style="13" customWidth="1"/>
    <col min="17" max="17" width="5.7265625" style="13" customWidth="1"/>
    <col min="18" max="18" width="5.453125" style="13" bestFit="1" customWidth="1"/>
    <col min="19" max="16384" width="9.26953125" style="13"/>
  </cols>
  <sheetData>
    <row r="1" spans="1:18" s="51" customFormat="1" ht="12.75" customHeight="1"/>
    <row r="2" spans="1:18" s="51" customFormat="1" ht="12.75" customHeight="1"/>
    <row r="3" spans="1:18" s="54" customFormat="1" ht="12.75" customHeight="1">
      <c r="A3" s="52"/>
    </row>
    <row r="4" spans="1:18" s="56" customFormat="1" ht="12" customHeight="1">
      <c r="A4" s="55" t="s">
        <v>198</v>
      </c>
      <c r="B4" s="55"/>
      <c r="C4" s="55"/>
      <c r="D4" s="55"/>
      <c r="E4" s="55"/>
      <c r="F4" s="55"/>
      <c r="G4" s="55"/>
      <c r="H4" s="55"/>
      <c r="I4" s="55"/>
      <c r="J4" s="55"/>
      <c r="K4" s="55"/>
      <c r="L4" s="55"/>
      <c r="M4" s="55"/>
      <c r="P4" s="55"/>
    </row>
    <row r="5" spans="1:18" s="56" customFormat="1" ht="24" customHeight="1">
      <c r="A5" s="844" t="s">
        <v>152</v>
      </c>
      <c r="B5" s="845"/>
      <c r="C5" s="845"/>
      <c r="D5" s="845"/>
      <c r="E5" s="845"/>
      <c r="F5" s="845"/>
      <c r="G5" s="845"/>
      <c r="H5" s="845"/>
      <c r="I5" s="845"/>
      <c r="J5" s="845"/>
      <c r="K5" s="845"/>
      <c r="L5" s="845"/>
      <c r="M5" s="845"/>
      <c r="N5" s="845"/>
      <c r="O5" s="845"/>
      <c r="P5" s="845"/>
      <c r="Q5" s="845"/>
      <c r="R5" s="845"/>
    </row>
    <row r="6" spans="1:18" s="56" customFormat="1" ht="12" customHeight="1">
      <c r="A6" s="59" t="s">
        <v>387</v>
      </c>
    </row>
    <row r="7" spans="1:18" s="77" customFormat="1" ht="6" customHeight="1">
      <c r="A7" s="57"/>
      <c r="B7" s="58"/>
      <c r="C7" s="58"/>
      <c r="D7" s="58"/>
      <c r="E7" s="58"/>
      <c r="F7" s="58"/>
      <c r="G7" s="58"/>
      <c r="H7" s="58"/>
      <c r="I7" s="58"/>
      <c r="J7" s="58"/>
      <c r="K7" s="58"/>
      <c r="L7" s="58"/>
      <c r="M7" s="58"/>
      <c r="N7" s="58"/>
      <c r="O7" s="58"/>
      <c r="P7" s="58"/>
      <c r="Q7" s="58"/>
      <c r="R7" s="58"/>
    </row>
    <row r="8" spans="1:18" ht="15" customHeight="1">
      <c r="A8" s="855" t="s">
        <v>61</v>
      </c>
      <c r="B8" s="858" t="s">
        <v>38</v>
      </c>
      <c r="C8" s="858"/>
      <c r="D8" s="858"/>
      <c r="E8" s="858"/>
      <c r="F8" s="858"/>
      <c r="G8" s="407"/>
      <c r="H8" s="858" t="s">
        <v>29</v>
      </c>
      <c r="I8" s="858"/>
      <c r="J8" s="858"/>
      <c r="K8" s="858"/>
      <c r="L8" s="858"/>
      <c r="M8" s="407"/>
      <c r="N8" s="858" t="s">
        <v>0</v>
      </c>
      <c r="O8" s="858"/>
      <c r="P8" s="858"/>
      <c r="Q8" s="858"/>
      <c r="R8" s="858"/>
    </row>
    <row r="9" spans="1:18" ht="15" customHeight="1">
      <c r="A9" s="856"/>
      <c r="B9" s="859" t="s">
        <v>39</v>
      </c>
      <c r="C9" s="861" t="s">
        <v>40</v>
      </c>
      <c r="D9" s="14"/>
      <c r="E9" s="858" t="s">
        <v>106</v>
      </c>
      <c r="F9" s="858"/>
      <c r="G9" s="14"/>
      <c r="H9" s="859" t="s">
        <v>39</v>
      </c>
      <c r="I9" s="861" t="s">
        <v>40</v>
      </c>
      <c r="J9" s="14"/>
      <c r="K9" s="858" t="s">
        <v>106</v>
      </c>
      <c r="L9" s="858"/>
      <c r="M9" s="14"/>
      <c r="N9" s="859" t="s">
        <v>39</v>
      </c>
      <c r="O9" s="861" t="s">
        <v>40</v>
      </c>
      <c r="P9" s="14"/>
      <c r="Q9" s="858" t="s">
        <v>106</v>
      </c>
      <c r="R9" s="858"/>
    </row>
    <row r="10" spans="1:18" ht="15" customHeight="1">
      <c r="A10" s="857"/>
      <c r="B10" s="860"/>
      <c r="C10" s="860"/>
      <c r="D10" s="15"/>
      <c r="E10" s="400" t="s">
        <v>0</v>
      </c>
      <c r="F10" s="50" t="s">
        <v>40</v>
      </c>
      <c r="G10" s="15"/>
      <c r="H10" s="860"/>
      <c r="I10" s="860"/>
      <c r="J10" s="15"/>
      <c r="K10" s="400" t="s">
        <v>0</v>
      </c>
      <c r="L10" s="50" t="s">
        <v>40</v>
      </c>
      <c r="M10" s="15"/>
      <c r="N10" s="860"/>
      <c r="O10" s="860"/>
      <c r="P10" s="15"/>
      <c r="Q10" s="400" t="s">
        <v>0</v>
      </c>
      <c r="R10" s="50" t="s">
        <v>40</v>
      </c>
    </row>
    <row r="11" spans="1:18" ht="3" customHeight="1">
      <c r="A11" s="16"/>
      <c r="B11" s="17"/>
      <c r="C11" s="17"/>
      <c r="D11" s="17"/>
      <c r="E11" s="17"/>
      <c r="F11" s="17"/>
      <c r="G11" s="17"/>
      <c r="H11" s="17"/>
      <c r="I11" s="17"/>
      <c r="J11" s="17"/>
      <c r="K11" s="17"/>
      <c r="L11" s="17"/>
      <c r="M11" s="17"/>
      <c r="N11" s="17"/>
      <c r="P11" s="17"/>
    </row>
    <row r="12" spans="1:18" ht="10.15" customHeight="1">
      <c r="A12" s="43" t="s">
        <v>155</v>
      </c>
      <c r="B12" s="20">
        <v>15716</v>
      </c>
      <c r="C12" s="18">
        <v>74.970185565043167</v>
      </c>
      <c r="E12" s="20">
        <v>1689</v>
      </c>
      <c r="F12" s="18">
        <v>10.747009417154493</v>
      </c>
      <c r="G12" s="20"/>
      <c r="H12" s="20">
        <v>5247</v>
      </c>
      <c r="I12" s="18">
        <v>25.029814434956826</v>
      </c>
      <c r="K12" s="20">
        <v>569</v>
      </c>
      <c r="L12" s="18">
        <v>10.844291976367447</v>
      </c>
      <c r="M12" s="20"/>
      <c r="N12" s="20">
        <v>20963</v>
      </c>
      <c r="O12" s="29">
        <v>100</v>
      </c>
      <c r="P12" s="20"/>
      <c r="Q12" s="20">
        <v>2258</v>
      </c>
      <c r="R12" s="18">
        <v>10.771359061203071</v>
      </c>
    </row>
    <row r="13" spans="1:18" ht="10.15" customHeight="1">
      <c r="A13" s="43" t="s">
        <v>159</v>
      </c>
      <c r="B13" s="20">
        <v>14671</v>
      </c>
      <c r="C13" s="18">
        <v>77.138650822861351</v>
      </c>
      <c r="E13" s="20">
        <v>1509</v>
      </c>
      <c r="F13" s="18">
        <v>10.285597437120851</v>
      </c>
      <c r="G13" s="20"/>
      <c r="H13" s="20">
        <v>4348</v>
      </c>
      <c r="I13" s="18">
        <v>22.861349177138653</v>
      </c>
      <c r="K13" s="20">
        <v>455</v>
      </c>
      <c r="L13" s="18">
        <v>10.46458141674333</v>
      </c>
      <c r="M13" s="20"/>
      <c r="N13" s="20">
        <v>19019</v>
      </c>
      <c r="O13" s="18">
        <v>100</v>
      </c>
      <c r="P13" s="20"/>
      <c r="Q13" s="20">
        <v>1964</v>
      </c>
      <c r="R13" s="18">
        <v>10.326515589673486</v>
      </c>
    </row>
    <row r="14" spans="1:18" ht="10.15" customHeight="1">
      <c r="A14" s="43" t="s">
        <v>160</v>
      </c>
      <c r="B14" s="20">
        <v>16197</v>
      </c>
      <c r="C14" s="18">
        <v>77.8814252055585</v>
      </c>
      <c r="E14" s="20">
        <v>1630</v>
      </c>
      <c r="F14" s="18">
        <v>10.063592023214175</v>
      </c>
      <c r="G14" s="20"/>
      <c r="H14" s="20">
        <v>4600</v>
      </c>
      <c r="I14" s="18">
        <v>22.118574794441507</v>
      </c>
      <c r="K14" s="20">
        <v>453</v>
      </c>
      <c r="L14" s="18">
        <v>9.8478260869565215</v>
      </c>
      <c r="M14" s="20"/>
      <c r="N14" s="20">
        <v>20797</v>
      </c>
      <c r="O14" s="18">
        <v>100</v>
      </c>
      <c r="P14" s="20"/>
      <c r="Q14" s="20">
        <v>2083</v>
      </c>
      <c r="R14" s="18">
        <v>10.015867673222099</v>
      </c>
    </row>
    <row r="15" spans="1:18" ht="10.15" customHeight="1">
      <c r="A15" s="43" t="s">
        <v>167</v>
      </c>
      <c r="B15" s="20">
        <v>16814</v>
      </c>
      <c r="C15" s="18">
        <v>78.01958145793698</v>
      </c>
      <c r="E15" s="20">
        <v>1677</v>
      </c>
      <c r="F15" s="18">
        <v>9.9738313310336633</v>
      </c>
      <c r="G15" s="20"/>
      <c r="H15" s="20">
        <v>4737</v>
      </c>
      <c r="I15" s="18">
        <v>21.980418542063013</v>
      </c>
      <c r="K15" s="20">
        <v>461</v>
      </c>
      <c r="L15" s="18">
        <v>9.7318978256280353</v>
      </c>
      <c r="M15" s="20"/>
      <c r="N15" s="20">
        <v>21551</v>
      </c>
      <c r="O15" s="18">
        <v>100</v>
      </c>
      <c r="P15" s="20"/>
      <c r="Q15" s="20">
        <v>2138</v>
      </c>
      <c r="R15" s="18">
        <v>9.9206533339520195</v>
      </c>
    </row>
    <row r="16" spans="1:18" s="61" customFormat="1" ht="10.15" customHeight="1">
      <c r="A16" s="43" t="s">
        <v>403</v>
      </c>
      <c r="B16" s="20">
        <v>16937</v>
      </c>
      <c r="C16" s="18">
        <v>77.607221407624635</v>
      </c>
      <c r="D16" s="13"/>
      <c r="E16" s="20">
        <v>1664</v>
      </c>
      <c r="F16" s="18">
        <v>9.8246442699415493</v>
      </c>
      <c r="G16" s="20"/>
      <c r="H16" s="20">
        <v>4887</v>
      </c>
      <c r="I16" s="18">
        <v>22.392778592375368</v>
      </c>
      <c r="J16" s="13"/>
      <c r="K16" s="20">
        <v>417</v>
      </c>
      <c r="L16" s="18">
        <v>8.532842234499693</v>
      </c>
      <c r="M16" s="20"/>
      <c r="N16" s="20">
        <v>21824</v>
      </c>
      <c r="O16" s="18">
        <v>100</v>
      </c>
      <c r="P16" s="20"/>
      <c r="Q16" s="20">
        <v>2081</v>
      </c>
      <c r="R16" s="18">
        <v>9.5353739002932549</v>
      </c>
    </row>
    <row r="17" spans="1:18" ht="3" customHeight="1">
      <c r="A17" s="16"/>
      <c r="B17" s="31"/>
      <c r="C17" s="31"/>
      <c r="D17" s="32"/>
      <c r="E17" s="31"/>
      <c r="F17" s="31"/>
      <c r="G17" s="31"/>
      <c r="H17" s="31"/>
      <c r="I17" s="31"/>
      <c r="J17" s="32"/>
      <c r="K17" s="31"/>
      <c r="L17" s="32"/>
      <c r="M17" s="32"/>
      <c r="N17" s="32"/>
      <c r="O17" s="33"/>
      <c r="P17" s="32"/>
      <c r="Q17" s="34"/>
      <c r="R17" s="33"/>
    </row>
    <row r="18" spans="1:18" ht="10.15" customHeight="1">
      <c r="A18" s="27"/>
      <c r="B18" s="852" t="s">
        <v>388</v>
      </c>
      <c r="C18" s="852"/>
      <c r="D18" s="852"/>
      <c r="E18" s="852"/>
      <c r="F18" s="852"/>
      <c r="G18" s="852"/>
      <c r="H18" s="852"/>
      <c r="I18" s="852"/>
      <c r="J18" s="852"/>
      <c r="K18" s="852"/>
      <c r="L18" s="852"/>
      <c r="M18" s="852"/>
      <c r="N18" s="852"/>
      <c r="O18" s="852"/>
      <c r="P18" s="852"/>
      <c r="Q18" s="852"/>
      <c r="R18" s="852"/>
    </row>
    <row r="19" spans="1:18" ht="3" customHeight="1">
      <c r="A19" s="16"/>
      <c r="B19" s="17"/>
      <c r="C19" s="17"/>
      <c r="D19" s="17"/>
      <c r="E19" s="17"/>
      <c r="F19" s="17"/>
      <c r="G19" s="17"/>
      <c r="H19" s="17"/>
      <c r="I19" s="17"/>
      <c r="J19" s="17"/>
      <c r="K19" s="17"/>
      <c r="L19" s="17"/>
      <c r="M19" s="17"/>
      <c r="N19" s="17"/>
      <c r="P19" s="17"/>
    </row>
    <row r="20" spans="1:18" ht="10.15" customHeight="1">
      <c r="A20" s="27"/>
      <c r="B20" s="852" t="s">
        <v>125</v>
      </c>
      <c r="C20" s="852"/>
      <c r="D20" s="852"/>
      <c r="E20" s="852"/>
      <c r="F20" s="852"/>
      <c r="G20" s="852"/>
      <c r="H20" s="852"/>
      <c r="I20" s="852"/>
      <c r="J20" s="852"/>
      <c r="K20" s="852"/>
      <c r="L20" s="852"/>
      <c r="M20" s="852"/>
      <c r="N20" s="852"/>
      <c r="O20" s="852"/>
      <c r="P20" s="852"/>
      <c r="Q20" s="852"/>
      <c r="R20" s="852"/>
    </row>
    <row r="21" spans="1:18" ht="3" customHeight="1">
      <c r="A21" s="16"/>
      <c r="B21" s="17"/>
      <c r="C21" s="17"/>
      <c r="D21" s="17"/>
      <c r="E21" s="17"/>
      <c r="F21" s="17"/>
      <c r="G21" s="17"/>
      <c r="H21" s="17"/>
      <c r="I21" s="17"/>
      <c r="J21" s="17"/>
      <c r="K21" s="17"/>
      <c r="L21" s="17"/>
      <c r="M21" s="17"/>
      <c r="N21" s="17"/>
      <c r="P21" s="17"/>
    </row>
    <row r="22" spans="1:18" ht="10.15" customHeight="1">
      <c r="A22" s="28" t="s">
        <v>62</v>
      </c>
      <c r="B22" s="20">
        <v>4081</v>
      </c>
      <c r="C22" s="18">
        <v>78.677462887989208</v>
      </c>
      <c r="D22" s="27"/>
      <c r="E22" s="20">
        <v>450</v>
      </c>
      <c r="F22" s="18">
        <v>11.026709139916688</v>
      </c>
      <c r="G22" s="20"/>
      <c r="H22" s="20">
        <v>1106</v>
      </c>
      <c r="I22" s="18">
        <v>21.322537112010799</v>
      </c>
      <c r="J22" s="27"/>
      <c r="K22" s="20">
        <v>135</v>
      </c>
      <c r="L22" s="18">
        <v>12.206148282097649</v>
      </c>
      <c r="M22" s="27"/>
      <c r="N22" s="20">
        <v>5187</v>
      </c>
      <c r="O22" s="18">
        <v>100</v>
      </c>
      <c r="P22" s="27"/>
      <c r="Q22" s="20">
        <v>585</v>
      </c>
      <c r="R22" s="18">
        <v>11.278195488721805</v>
      </c>
    </row>
    <row r="23" spans="1:18" ht="10.15" customHeight="1">
      <c r="A23" s="35" t="s">
        <v>63</v>
      </c>
      <c r="B23" s="20">
        <v>8173</v>
      </c>
      <c r="C23" s="18">
        <v>76.813909774436098</v>
      </c>
      <c r="D23" s="27"/>
      <c r="E23" s="20">
        <v>781</v>
      </c>
      <c r="F23" s="18">
        <v>9.5558546433378204</v>
      </c>
      <c r="G23" s="20"/>
      <c r="H23" s="20">
        <v>2467</v>
      </c>
      <c r="I23" s="18">
        <v>23.186090225563909</v>
      </c>
      <c r="J23" s="27"/>
      <c r="K23" s="20">
        <v>181</v>
      </c>
      <c r="L23" s="18">
        <v>7.3368463721118768</v>
      </c>
      <c r="M23" s="27"/>
      <c r="N23" s="20">
        <v>10640</v>
      </c>
      <c r="O23" s="18">
        <v>100</v>
      </c>
      <c r="P23" s="27"/>
      <c r="Q23" s="20">
        <v>962</v>
      </c>
      <c r="R23" s="18">
        <v>9.0413533834586453</v>
      </c>
    </row>
    <row r="24" spans="1:18" ht="10.15" customHeight="1">
      <c r="A24" s="35" t="s">
        <v>124</v>
      </c>
      <c r="B24" s="20">
        <v>4683</v>
      </c>
      <c r="C24" s="18">
        <v>78.089044522261133</v>
      </c>
      <c r="D24" s="27"/>
      <c r="E24" s="20">
        <v>433</v>
      </c>
      <c r="F24" s="18">
        <v>9.2462096946401875</v>
      </c>
      <c r="G24" s="20"/>
      <c r="H24" s="20">
        <v>1314</v>
      </c>
      <c r="I24" s="18">
        <v>21.91095547773887</v>
      </c>
      <c r="J24" s="27"/>
      <c r="K24" s="20">
        <v>101</v>
      </c>
      <c r="L24" s="18">
        <v>7.686453576864535</v>
      </c>
      <c r="M24" s="27"/>
      <c r="N24" s="20">
        <v>5997</v>
      </c>
      <c r="O24" s="18">
        <v>100</v>
      </c>
      <c r="P24" s="27"/>
      <c r="Q24" s="20">
        <v>534</v>
      </c>
      <c r="R24" s="18">
        <v>8.9044522261130563</v>
      </c>
    </row>
    <row r="25" spans="1:18" ht="3" customHeight="1">
      <c r="A25" s="16"/>
      <c r="B25" s="17"/>
      <c r="C25" s="17"/>
      <c r="D25" s="17"/>
      <c r="E25" s="17"/>
      <c r="F25" s="17"/>
      <c r="G25" s="17"/>
      <c r="H25" s="17"/>
      <c r="I25" s="17"/>
      <c r="J25" s="17"/>
      <c r="K25" s="17"/>
      <c r="L25" s="17"/>
      <c r="M25" s="17"/>
      <c r="N25" s="17"/>
      <c r="P25" s="17"/>
    </row>
    <row r="26" spans="1:18" ht="10.15" customHeight="1">
      <c r="A26" s="27"/>
      <c r="B26" s="852" t="s">
        <v>126</v>
      </c>
      <c r="C26" s="852"/>
      <c r="D26" s="852"/>
      <c r="E26" s="852"/>
      <c r="F26" s="852"/>
      <c r="G26" s="852"/>
      <c r="H26" s="852"/>
      <c r="I26" s="852"/>
      <c r="J26" s="852"/>
      <c r="K26" s="852"/>
      <c r="L26" s="852"/>
      <c r="M26" s="852"/>
      <c r="N26" s="852"/>
      <c r="O26" s="852"/>
      <c r="P26" s="852"/>
      <c r="Q26" s="852"/>
      <c r="R26" s="852"/>
    </row>
    <row r="27" spans="1:18" ht="3" customHeight="1">
      <c r="A27" s="16"/>
      <c r="B27" s="17"/>
      <c r="C27" s="17"/>
      <c r="D27" s="17"/>
      <c r="E27" s="17"/>
      <c r="F27" s="17"/>
      <c r="G27" s="17"/>
      <c r="H27" s="17"/>
      <c r="I27" s="17"/>
      <c r="J27" s="17"/>
      <c r="K27" s="17"/>
      <c r="L27" s="17"/>
      <c r="M27" s="17"/>
      <c r="N27" s="17"/>
      <c r="P27" s="17"/>
    </row>
    <row r="28" spans="1:18" ht="10.15" customHeight="1">
      <c r="A28" s="28" t="s">
        <v>62</v>
      </c>
      <c r="B28" s="20">
        <v>1951</v>
      </c>
      <c r="C28" s="18">
        <v>80.987961809879621</v>
      </c>
      <c r="D28" s="27"/>
      <c r="E28" s="20">
        <v>277</v>
      </c>
      <c r="F28" s="18">
        <v>14.197847257816504</v>
      </c>
      <c r="G28" s="20"/>
      <c r="H28" s="20">
        <v>458</v>
      </c>
      <c r="I28" s="18">
        <v>19.012038190120382</v>
      </c>
      <c r="J28" s="27"/>
      <c r="K28" s="20">
        <v>44</v>
      </c>
      <c r="L28" s="18">
        <v>9.606986899563319</v>
      </c>
      <c r="M28" s="27"/>
      <c r="N28" s="20">
        <v>2409</v>
      </c>
      <c r="O28" s="18">
        <v>100</v>
      </c>
      <c r="P28" s="27"/>
      <c r="Q28" s="20">
        <v>321</v>
      </c>
      <c r="R28" s="18">
        <v>13.325031133250311</v>
      </c>
    </row>
    <row r="29" spans="1:18" ht="10.15" customHeight="1">
      <c r="A29" s="35" t="s">
        <v>63</v>
      </c>
      <c r="B29" s="20">
        <v>5944</v>
      </c>
      <c r="C29" s="18">
        <v>77.841801990570985</v>
      </c>
      <c r="D29" s="27"/>
      <c r="E29" s="20">
        <v>637</v>
      </c>
      <c r="F29" s="18">
        <v>10.716689098250336</v>
      </c>
      <c r="G29" s="20"/>
      <c r="H29" s="20">
        <v>1692</v>
      </c>
      <c r="I29" s="18">
        <v>22.158198009429022</v>
      </c>
      <c r="J29" s="27"/>
      <c r="K29" s="20">
        <v>138</v>
      </c>
      <c r="L29" s="18">
        <v>8.1560283687943276</v>
      </c>
      <c r="M29" s="27"/>
      <c r="N29" s="20">
        <v>7636</v>
      </c>
      <c r="O29" s="18">
        <v>100</v>
      </c>
      <c r="P29" s="27"/>
      <c r="Q29" s="20">
        <v>775</v>
      </c>
      <c r="R29" s="18">
        <v>10.149292823467784</v>
      </c>
    </row>
    <row r="30" spans="1:18" ht="10.15" customHeight="1">
      <c r="A30" s="35" t="s">
        <v>124</v>
      </c>
      <c r="B30" s="20">
        <v>9042</v>
      </c>
      <c r="C30" s="18">
        <v>76.763732065540367</v>
      </c>
      <c r="D30" s="27"/>
      <c r="E30" s="20">
        <v>750</v>
      </c>
      <c r="F30" s="18">
        <v>8.2946250829462507</v>
      </c>
      <c r="G30" s="20"/>
      <c r="H30" s="20">
        <v>2737</v>
      </c>
      <c r="I30" s="18">
        <v>23.236267934459633</v>
      </c>
      <c r="J30" s="27"/>
      <c r="K30" s="20">
        <v>235</v>
      </c>
      <c r="L30" s="18">
        <v>8.5860431128973325</v>
      </c>
      <c r="M30" s="27"/>
      <c r="N30" s="20">
        <v>11779</v>
      </c>
      <c r="O30" s="18">
        <v>100</v>
      </c>
      <c r="P30" s="27"/>
      <c r="Q30" s="20">
        <v>985</v>
      </c>
      <c r="R30" s="18">
        <v>8.3623397571950093</v>
      </c>
    </row>
    <row r="31" spans="1:18" ht="3" customHeight="1">
      <c r="A31" s="16"/>
      <c r="B31" s="31"/>
      <c r="C31" s="31"/>
      <c r="D31" s="32"/>
      <c r="E31" s="31"/>
      <c r="F31" s="31"/>
      <c r="G31" s="31"/>
      <c r="H31" s="31"/>
      <c r="I31" s="31"/>
      <c r="J31" s="32"/>
      <c r="K31" s="31"/>
      <c r="L31" s="32"/>
      <c r="M31" s="32"/>
      <c r="N31" s="32"/>
      <c r="O31" s="33"/>
      <c r="P31" s="32"/>
      <c r="Q31" s="34"/>
      <c r="R31" s="33"/>
    </row>
    <row r="32" spans="1:18" ht="10.15" customHeight="1">
      <c r="A32" s="27"/>
      <c r="B32" s="852" t="s">
        <v>90</v>
      </c>
      <c r="C32" s="852"/>
      <c r="D32" s="852"/>
      <c r="E32" s="852"/>
      <c r="F32" s="852"/>
      <c r="G32" s="852"/>
      <c r="H32" s="852"/>
      <c r="I32" s="852"/>
      <c r="J32" s="852"/>
      <c r="K32" s="852"/>
      <c r="L32" s="852"/>
      <c r="M32" s="852"/>
      <c r="N32" s="852"/>
      <c r="O32" s="852"/>
      <c r="P32" s="852"/>
      <c r="Q32" s="852"/>
      <c r="R32" s="852"/>
    </row>
    <row r="33" spans="1:19" ht="3" customHeight="1">
      <c r="B33" s="20"/>
      <c r="C33" s="20"/>
      <c r="D33" s="27"/>
      <c r="E33" s="20"/>
      <c r="F33" s="20"/>
      <c r="G33" s="20"/>
      <c r="H33" s="20"/>
      <c r="I33" s="20"/>
      <c r="J33" s="27"/>
      <c r="K33" s="20"/>
      <c r="L33" s="27"/>
      <c r="M33" s="27"/>
      <c r="N33" s="27"/>
      <c r="O33" s="33"/>
      <c r="P33" s="27"/>
      <c r="Q33" s="34"/>
      <c r="R33" s="33"/>
    </row>
    <row r="34" spans="1:19" ht="18">
      <c r="A34" s="401" t="s">
        <v>64</v>
      </c>
      <c r="B34" s="20">
        <v>5983</v>
      </c>
      <c r="C34" s="18">
        <v>78.558298319327733</v>
      </c>
      <c r="D34" s="27"/>
      <c r="E34" s="20">
        <v>643</v>
      </c>
      <c r="F34" s="18">
        <v>10.747116831021227</v>
      </c>
      <c r="G34" s="20"/>
      <c r="H34" s="20">
        <v>1633</v>
      </c>
      <c r="I34" s="18">
        <v>21.441701680672267</v>
      </c>
      <c r="J34" s="27"/>
      <c r="K34" s="20">
        <v>118</v>
      </c>
      <c r="L34" s="18">
        <v>7.2259644825474592</v>
      </c>
      <c r="M34" s="27"/>
      <c r="N34" s="20">
        <v>7616</v>
      </c>
      <c r="O34" s="18">
        <v>100</v>
      </c>
      <c r="P34" s="27"/>
      <c r="Q34" s="20">
        <v>761</v>
      </c>
      <c r="R34" s="18">
        <v>9.9921218487394956</v>
      </c>
    </row>
    <row r="35" spans="1:19">
      <c r="A35" s="158" t="s">
        <v>156</v>
      </c>
      <c r="B35" s="20">
        <v>10954</v>
      </c>
      <c r="C35" s="18">
        <v>77.097409909909913</v>
      </c>
      <c r="D35" s="27"/>
      <c r="E35" s="20">
        <v>1021</v>
      </c>
      <c r="F35" s="18">
        <v>9.3207960562351655</v>
      </c>
      <c r="G35" s="20"/>
      <c r="H35" s="20">
        <v>3254</v>
      </c>
      <c r="I35" s="18">
        <v>22.90259009009009</v>
      </c>
      <c r="J35" s="27"/>
      <c r="K35" s="20">
        <v>299</v>
      </c>
      <c r="L35" s="18">
        <v>9.1886908420405664</v>
      </c>
      <c r="M35" s="27"/>
      <c r="N35" s="20">
        <v>14208</v>
      </c>
      <c r="O35" s="18">
        <v>100</v>
      </c>
      <c r="P35" s="27"/>
      <c r="Q35" s="20">
        <v>1320</v>
      </c>
      <c r="R35" s="18">
        <v>9.2905405405405403</v>
      </c>
    </row>
    <row r="36" spans="1:19" ht="3" customHeight="1">
      <c r="B36" s="20"/>
      <c r="C36" s="18"/>
      <c r="D36" s="27"/>
      <c r="E36" s="20"/>
      <c r="F36" s="18"/>
      <c r="G36" s="20"/>
      <c r="H36" s="20"/>
      <c r="I36" s="18"/>
      <c r="J36" s="27"/>
      <c r="K36" s="20"/>
      <c r="L36" s="18"/>
      <c r="M36" s="27"/>
      <c r="N36" s="27"/>
      <c r="O36" s="18"/>
      <c r="P36" s="27"/>
      <c r="Q36" s="27"/>
      <c r="R36" s="18"/>
    </row>
    <row r="37" spans="1:19" ht="10.15" customHeight="1">
      <c r="A37" s="23" t="s">
        <v>0</v>
      </c>
      <c r="B37" s="31">
        <v>16937</v>
      </c>
      <c r="C37" s="22">
        <v>77.607221407624635</v>
      </c>
      <c r="D37" s="32"/>
      <c r="E37" s="31">
        <v>1664</v>
      </c>
      <c r="F37" s="22">
        <v>9.8246442699415493</v>
      </c>
      <c r="G37" s="31"/>
      <c r="H37" s="31">
        <v>4887</v>
      </c>
      <c r="I37" s="22">
        <v>22.392778592375368</v>
      </c>
      <c r="J37" s="32"/>
      <c r="K37" s="31">
        <v>417</v>
      </c>
      <c r="L37" s="22">
        <v>8.532842234499693</v>
      </c>
      <c r="M37" s="32"/>
      <c r="N37" s="31">
        <v>21824</v>
      </c>
      <c r="O37" s="22">
        <v>100</v>
      </c>
      <c r="P37" s="32"/>
      <c r="Q37" s="31">
        <v>2081</v>
      </c>
      <c r="R37" s="22">
        <v>9.5353739002932549</v>
      </c>
    </row>
    <row r="38" spans="1:19" ht="3" customHeight="1">
      <c r="A38" s="24"/>
      <c r="B38" s="24"/>
      <c r="C38" s="24"/>
      <c r="D38" s="24"/>
      <c r="E38" s="25"/>
      <c r="F38" s="24"/>
      <c r="G38" s="24"/>
      <c r="H38" s="24"/>
      <c r="I38" s="24"/>
      <c r="J38" s="24"/>
      <c r="K38" s="24"/>
      <c r="L38" s="24"/>
      <c r="M38" s="24"/>
      <c r="N38" s="26"/>
      <c r="O38" s="24"/>
      <c r="P38" s="24"/>
      <c r="Q38" s="24"/>
      <c r="R38" s="24"/>
    </row>
    <row r="39" spans="1:19" ht="3" customHeight="1"/>
    <row r="40" spans="1:19" ht="10.15" customHeight="1">
      <c r="A40" s="811" t="s">
        <v>163</v>
      </c>
      <c r="B40" s="811"/>
      <c r="C40" s="811"/>
      <c r="D40" s="811"/>
      <c r="E40" s="811"/>
      <c r="F40" s="811"/>
      <c r="G40" s="811"/>
      <c r="H40" s="811"/>
      <c r="I40" s="811"/>
      <c r="J40" s="811"/>
      <c r="K40" s="811"/>
      <c r="L40" s="811"/>
      <c r="M40" s="811"/>
      <c r="N40" s="811"/>
      <c r="O40" s="811"/>
      <c r="P40" s="811"/>
      <c r="Q40" s="811"/>
      <c r="R40" s="811"/>
      <c r="S40" s="403"/>
    </row>
    <row r="41" spans="1:19" ht="43.4" customHeight="1">
      <c r="A41" s="853" t="s">
        <v>162</v>
      </c>
      <c r="B41" s="854"/>
      <c r="C41" s="854"/>
      <c r="D41" s="854"/>
      <c r="E41" s="854"/>
      <c r="F41" s="854"/>
      <c r="G41" s="854"/>
      <c r="H41" s="854"/>
      <c r="I41" s="854"/>
      <c r="J41" s="854"/>
      <c r="K41" s="854"/>
      <c r="L41" s="854"/>
      <c r="M41" s="854"/>
      <c r="N41" s="854"/>
      <c r="O41" s="854"/>
      <c r="P41" s="854"/>
      <c r="Q41" s="854"/>
      <c r="R41" s="854"/>
    </row>
    <row r="42" spans="1:19" ht="10.15" customHeight="1">
      <c r="A42" s="854" t="s">
        <v>127</v>
      </c>
      <c r="B42" s="854"/>
      <c r="C42" s="854"/>
      <c r="D42" s="854"/>
      <c r="E42" s="854"/>
      <c r="F42" s="854"/>
      <c r="G42" s="854"/>
      <c r="H42" s="854"/>
      <c r="I42" s="854"/>
      <c r="J42" s="854"/>
      <c r="K42" s="854"/>
      <c r="L42" s="854"/>
      <c r="M42" s="854"/>
      <c r="N42" s="854"/>
      <c r="O42" s="854"/>
      <c r="P42" s="854"/>
      <c r="Q42" s="854"/>
      <c r="R42" s="854"/>
    </row>
    <row r="43" spans="1:19" ht="20.149999999999999" customHeight="1">
      <c r="A43" s="854" t="s">
        <v>128</v>
      </c>
      <c r="B43" s="854"/>
      <c r="C43" s="854"/>
      <c r="D43" s="854"/>
      <c r="E43" s="854"/>
      <c r="F43" s="854"/>
      <c r="G43" s="854"/>
      <c r="H43" s="854"/>
      <c r="I43" s="854"/>
      <c r="J43" s="854"/>
      <c r="K43" s="854"/>
      <c r="L43" s="854"/>
      <c r="M43" s="854"/>
      <c r="N43" s="854"/>
      <c r="O43" s="854"/>
      <c r="P43" s="854"/>
      <c r="Q43" s="854"/>
      <c r="R43" s="854"/>
    </row>
    <row r="44" spans="1:19">
      <c r="A44" s="20"/>
      <c r="B44" s="20"/>
      <c r="C44" s="20"/>
      <c r="D44" s="20"/>
      <c r="E44" s="20"/>
      <c r="F44" s="20"/>
      <c r="G44" s="20"/>
      <c r="H44" s="20"/>
      <c r="I44" s="20"/>
      <c r="J44" s="20"/>
      <c r="K44" s="20"/>
      <c r="L44" s="20"/>
      <c r="M44" s="20"/>
      <c r="N44" s="20"/>
      <c r="O44" s="20"/>
      <c r="P44" s="20"/>
      <c r="Q44" s="20"/>
      <c r="R44" s="20"/>
    </row>
    <row r="45" spans="1:19">
      <c r="A45" s="811"/>
      <c r="B45" s="811"/>
      <c r="C45" s="811"/>
      <c r="D45" s="811"/>
      <c r="E45" s="811"/>
      <c r="F45" s="811"/>
      <c r="G45" s="811"/>
      <c r="H45" s="811"/>
      <c r="I45" s="811"/>
      <c r="J45" s="811"/>
      <c r="K45" s="811"/>
      <c r="L45" s="811"/>
      <c r="M45" s="811"/>
      <c r="N45" s="811"/>
      <c r="O45" s="811"/>
      <c r="P45" s="811"/>
      <c r="Q45" s="811"/>
      <c r="R45" s="811"/>
    </row>
    <row r="46" spans="1:19">
      <c r="A46" s="20"/>
      <c r="B46" s="20"/>
      <c r="C46" s="20"/>
      <c r="D46" s="20"/>
      <c r="E46" s="20"/>
      <c r="F46" s="20"/>
      <c r="G46" s="20"/>
      <c r="H46" s="20"/>
      <c r="I46" s="20"/>
      <c r="J46" s="20"/>
      <c r="K46" s="20"/>
      <c r="L46" s="20"/>
      <c r="M46" s="20"/>
      <c r="N46" s="20"/>
      <c r="O46" s="20"/>
      <c r="P46" s="20"/>
      <c r="Q46" s="20"/>
      <c r="R46" s="20"/>
    </row>
    <row r="47" spans="1:19">
      <c r="A47" s="20"/>
      <c r="B47" s="20"/>
      <c r="C47" s="20"/>
      <c r="D47" s="20"/>
      <c r="E47" s="20"/>
      <c r="F47" s="20"/>
      <c r="G47" s="20"/>
      <c r="H47" s="20"/>
      <c r="I47" s="20"/>
      <c r="J47" s="20"/>
      <c r="K47" s="20"/>
      <c r="L47" s="20"/>
      <c r="M47" s="20"/>
      <c r="N47" s="20"/>
      <c r="O47" s="20"/>
      <c r="P47" s="20"/>
      <c r="Q47" s="20"/>
      <c r="R47" s="20"/>
    </row>
  </sheetData>
  <mergeCells count="23">
    <mergeCell ref="B20:R20"/>
    <mergeCell ref="A5:R5"/>
    <mergeCell ref="A8:A10"/>
    <mergeCell ref="B8:F8"/>
    <mergeCell ref="H8:L8"/>
    <mergeCell ref="N8:R8"/>
    <mergeCell ref="B9:B10"/>
    <mergeCell ref="C9:C10"/>
    <mergeCell ref="E9:F9"/>
    <mergeCell ref="H9:H10"/>
    <mergeCell ref="I9:I10"/>
    <mergeCell ref="K9:L9"/>
    <mergeCell ref="N9:N10"/>
    <mergeCell ref="O9:O10"/>
    <mergeCell ref="Q9:R9"/>
    <mergeCell ref="B18:R18"/>
    <mergeCell ref="A45:R45"/>
    <mergeCell ref="B26:R26"/>
    <mergeCell ref="B32:R32"/>
    <mergeCell ref="A40:R40"/>
    <mergeCell ref="A41:R41"/>
    <mergeCell ref="A42:R42"/>
    <mergeCell ref="A43:R43"/>
  </mergeCells>
  <pageMargins left="0.59055118110236227" right="0.59055118110236227" top="0.78740157480314965" bottom="0.7874015748031496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E640"/>
  <sheetViews>
    <sheetView zoomScaleNormal="100" workbookViewId="0">
      <selection activeCell="A4" sqref="A4"/>
    </sheetView>
  </sheetViews>
  <sheetFormatPr defaultRowHeight="14.5"/>
  <cols>
    <col min="1" max="1" width="12.54296875" customWidth="1"/>
    <col min="2" max="2" width="9.1796875" customWidth="1"/>
    <col min="3" max="3" width="9.1796875" style="268" customWidth="1"/>
    <col min="4" max="5" width="9.1796875" customWidth="1"/>
    <col min="6" max="6" width="0.81640625" customWidth="1"/>
    <col min="7" max="9" width="9.1796875" customWidth="1"/>
    <col min="10" max="10" width="7.81640625" customWidth="1"/>
    <col min="11" max="11" width="10.26953125" customWidth="1"/>
    <col min="12" max="12" width="10.453125" customWidth="1"/>
    <col min="22" max="29" width="4.7265625" customWidth="1"/>
    <col min="30" max="33" width="4" customWidth="1"/>
    <col min="186" max="186" width="12.54296875" customWidth="1"/>
    <col min="187" max="190" width="9.1796875" customWidth="1"/>
    <col min="191" max="191" width="0.81640625" customWidth="1"/>
    <col min="192" max="195" width="9.1796875" customWidth="1"/>
    <col min="442" max="442" width="12.54296875" customWidth="1"/>
    <col min="443" max="446" width="9.1796875" customWidth="1"/>
    <col min="447" max="447" width="0.81640625" customWidth="1"/>
    <col min="448" max="451" width="9.1796875" customWidth="1"/>
    <col min="698" max="698" width="12.54296875" customWidth="1"/>
    <col min="699" max="702" width="9.1796875" customWidth="1"/>
    <col min="703" max="703" width="0.81640625" customWidth="1"/>
    <col min="704" max="707" width="9.1796875" customWidth="1"/>
    <col min="954" max="954" width="12.54296875" customWidth="1"/>
    <col min="955" max="958" width="9.1796875" customWidth="1"/>
    <col min="959" max="959" width="0.81640625" customWidth="1"/>
    <col min="960" max="963" width="9.1796875" customWidth="1"/>
    <col min="1210" max="1210" width="12.54296875" customWidth="1"/>
    <col min="1211" max="1214" width="9.1796875" customWidth="1"/>
    <col min="1215" max="1215" width="0.81640625" customWidth="1"/>
    <col min="1216" max="1219" width="9.1796875" customWidth="1"/>
    <col min="1466" max="1466" width="12.54296875" customWidth="1"/>
    <col min="1467" max="1470" width="9.1796875" customWidth="1"/>
    <col min="1471" max="1471" width="0.81640625" customWidth="1"/>
    <col min="1472" max="1475" width="9.1796875" customWidth="1"/>
    <col min="1722" max="1722" width="12.54296875" customWidth="1"/>
    <col min="1723" max="1726" width="9.1796875" customWidth="1"/>
    <col min="1727" max="1727" width="0.81640625" customWidth="1"/>
    <col min="1728" max="1731" width="9.1796875" customWidth="1"/>
    <col min="1978" max="1978" width="12.54296875" customWidth="1"/>
    <col min="1979" max="1982" width="9.1796875" customWidth="1"/>
    <col min="1983" max="1983" width="0.81640625" customWidth="1"/>
    <col min="1984" max="1987" width="9.1796875" customWidth="1"/>
    <col min="2234" max="2234" width="12.54296875" customWidth="1"/>
    <col min="2235" max="2238" width="9.1796875" customWidth="1"/>
    <col min="2239" max="2239" width="0.81640625" customWidth="1"/>
    <col min="2240" max="2243" width="9.1796875" customWidth="1"/>
    <col min="2490" max="2490" width="12.54296875" customWidth="1"/>
    <col min="2491" max="2494" width="9.1796875" customWidth="1"/>
    <col min="2495" max="2495" width="0.81640625" customWidth="1"/>
    <col min="2496" max="2499" width="9.1796875" customWidth="1"/>
    <col min="2746" max="2746" width="12.54296875" customWidth="1"/>
    <col min="2747" max="2750" width="9.1796875" customWidth="1"/>
    <col min="2751" max="2751" width="0.81640625" customWidth="1"/>
    <col min="2752" max="2755" width="9.1796875" customWidth="1"/>
    <col min="3002" max="3002" width="12.54296875" customWidth="1"/>
    <col min="3003" max="3006" width="9.1796875" customWidth="1"/>
    <col min="3007" max="3007" width="0.81640625" customWidth="1"/>
    <col min="3008" max="3011" width="9.1796875" customWidth="1"/>
    <col min="3258" max="3258" width="12.54296875" customWidth="1"/>
    <col min="3259" max="3262" width="9.1796875" customWidth="1"/>
    <col min="3263" max="3263" width="0.81640625" customWidth="1"/>
    <col min="3264" max="3267" width="9.1796875" customWidth="1"/>
    <col min="3514" max="3514" width="12.54296875" customWidth="1"/>
    <col min="3515" max="3518" width="9.1796875" customWidth="1"/>
    <col min="3519" max="3519" width="0.81640625" customWidth="1"/>
    <col min="3520" max="3523" width="9.1796875" customWidth="1"/>
    <col min="3770" max="3770" width="12.54296875" customWidth="1"/>
    <col min="3771" max="3774" width="9.1796875" customWidth="1"/>
    <col min="3775" max="3775" width="0.81640625" customWidth="1"/>
    <col min="3776" max="3779" width="9.1796875" customWidth="1"/>
    <col min="4026" max="4026" width="12.54296875" customWidth="1"/>
    <col min="4027" max="4030" width="9.1796875" customWidth="1"/>
    <col min="4031" max="4031" width="0.81640625" customWidth="1"/>
    <col min="4032" max="4035" width="9.1796875" customWidth="1"/>
    <col min="4282" max="4282" width="12.54296875" customWidth="1"/>
    <col min="4283" max="4286" width="9.1796875" customWidth="1"/>
    <col min="4287" max="4287" width="0.81640625" customWidth="1"/>
    <col min="4288" max="4291" width="9.1796875" customWidth="1"/>
    <col min="4538" max="4538" width="12.54296875" customWidth="1"/>
    <col min="4539" max="4542" width="9.1796875" customWidth="1"/>
    <col min="4543" max="4543" width="0.81640625" customWidth="1"/>
    <col min="4544" max="4547" width="9.1796875" customWidth="1"/>
    <col min="4794" max="4794" width="12.54296875" customWidth="1"/>
    <col min="4795" max="4798" width="9.1796875" customWidth="1"/>
    <col min="4799" max="4799" width="0.81640625" customWidth="1"/>
    <col min="4800" max="4803" width="9.1796875" customWidth="1"/>
    <col min="5050" max="5050" width="12.54296875" customWidth="1"/>
    <col min="5051" max="5054" width="9.1796875" customWidth="1"/>
    <col min="5055" max="5055" width="0.81640625" customWidth="1"/>
    <col min="5056" max="5059" width="9.1796875" customWidth="1"/>
    <col min="5306" max="5306" width="12.54296875" customWidth="1"/>
    <col min="5307" max="5310" width="9.1796875" customWidth="1"/>
    <col min="5311" max="5311" width="0.81640625" customWidth="1"/>
    <col min="5312" max="5315" width="9.1796875" customWidth="1"/>
    <col min="5562" max="5562" width="12.54296875" customWidth="1"/>
    <col min="5563" max="5566" width="9.1796875" customWidth="1"/>
    <col min="5567" max="5567" width="0.81640625" customWidth="1"/>
    <col min="5568" max="5571" width="9.1796875" customWidth="1"/>
    <col min="5818" max="5818" width="12.54296875" customWidth="1"/>
    <col min="5819" max="5822" width="9.1796875" customWidth="1"/>
    <col min="5823" max="5823" width="0.81640625" customWidth="1"/>
    <col min="5824" max="5827" width="9.1796875" customWidth="1"/>
    <col min="6074" max="6074" width="12.54296875" customWidth="1"/>
    <col min="6075" max="6078" width="9.1796875" customWidth="1"/>
    <col min="6079" max="6079" width="0.81640625" customWidth="1"/>
    <col min="6080" max="6083" width="9.1796875" customWidth="1"/>
    <col min="6330" max="6330" width="12.54296875" customWidth="1"/>
    <col min="6331" max="6334" width="9.1796875" customWidth="1"/>
    <col min="6335" max="6335" width="0.81640625" customWidth="1"/>
    <col min="6336" max="6339" width="9.1796875" customWidth="1"/>
    <col min="6586" max="6586" width="12.54296875" customWidth="1"/>
    <col min="6587" max="6590" width="9.1796875" customWidth="1"/>
    <col min="6591" max="6591" width="0.81640625" customWidth="1"/>
    <col min="6592" max="6595" width="9.1796875" customWidth="1"/>
    <col min="6842" max="6842" width="12.54296875" customWidth="1"/>
    <col min="6843" max="6846" width="9.1796875" customWidth="1"/>
    <col min="6847" max="6847" width="0.81640625" customWidth="1"/>
    <col min="6848" max="6851" width="9.1796875" customWidth="1"/>
    <col min="7098" max="7098" width="12.54296875" customWidth="1"/>
    <col min="7099" max="7102" width="9.1796875" customWidth="1"/>
    <col min="7103" max="7103" width="0.81640625" customWidth="1"/>
    <col min="7104" max="7107" width="9.1796875" customWidth="1"/>
    <col min="7354" max="7354" width="12.54296875" customWidth="1"/>
    <col min="7355" max="7358" width="9.1796875" customWidth="1"/>
    <col min="7359" max="7359" width="0.81640625" customWidth="1"/>
    <col min="7360" max="7363" width="9.1796875" customWidth="1"/>
    <col min="7610" max="7610" width="12.54296875" customWidth="1"/>
    <col min="7611" max="7614" width="9.1796875" customWidth="1"/>
    <col min="7615" max="7615" width="0.81640625" customWidth="1"/>
    <col min="7616" max="7619" width="9.1796875" customWidth="1"/>
    <col min="7866" max="7866" width="12.54296875" customWidth="1"/>
    <col min="7867" max="7870" width="9.1796875" customWidth="1"/>
    <col min="7871" max="7871" width="0.81640625" customWidth="1"/>
    <col min="7872" max="7875" width="9.1796875" customWidth="1"/>
    <col min="8122" max="8122" width="12.54296875" customWidth="1"/>
    <col min="8123" max="8126" width="9.1796875" customWidth="1"/>
    <col min="8127" max="8127" width="0.81640625" customWidth="1"/>
    <col min="8128" max="8131" width="9.1796875" customWidth="1"/>
    <col min="8378" max="8378" width="12.54296875" customWidth="1"/>
    <col min="8379" max="8382" width="9.1796875" customWidth="1"/>
    <col min="8383" max="8383" width="0.81640625" customWidth="1"/>
    <col min="8384" max="8387" width="9.1796875" customWidth="1"/>
    <col min="8634" max="8634" width="12.54296875" customWidth="1"/>
    <col min="8635" max="8638" width="9.1796875" customWidth="1"/>
    <col min="8639" max="8639" width="0.81640625" customWidth="1"/>
    <col min="8640" max="8643" width="9.1796875" customWidth="1"/>
    <col min="8890" max="8890" width="12.54296875" customWidth="1"/>
    <col min="8891" max="8894" width="9.1796875" customWidth="1"/>
    <col min="8895" max="8895" width="0.81640625" customWidth="1"/>
    <col min="8896" max="8899" width="9.1796875" customWidth="1"/>
    <col min="9146" max="9146" width="12.54296875" customWidth="1"/>
    <col min="9147" max="9150" width="9.1796875" customWidth="1"/>
    <col min="9151" max="9151" width="0.81640625" customWidth="1"/>
    <col min="9152" max="9155" width="9.1796875" customWidth="1"/>
    <col min="9402" max="9402" width="12.54296875" customWidth="1"/>
    <col min="9403" max="9406" width="9.1796875" customWidth="1"/>
    <col min="9407" max="9407" width="0.81640625" customWidth="1"/>
    <col min="9408" max="9411" width="9.1796875" customWidth="1"/>
    <col min="9658" max="9658" width="12.54296875" customWidth="1"/>
    <col min="9659" max="9662" width="9.1796875" customWidth="1"/>
    <col min="9663" max="9663" width="0.81640625" customWidth="1"/>
    <col min="9664" max="9667" width="9.1796875" customWidth="1"/>
    <col min="9914" max="9914" width="12.54296875" customWidth="1"/>
    <col min="9915" max="9918" width="9.1796875" customWidth="1"/>
    <col min="9919" max="9919" width="0.81640625" customWidth="1"/>
    <col min="9920" max="9923" width="9.1796875" customWidth="1"/>
    <col min="10170" max="10170" width="12.54296875" customWidth="1"/>
    <col min="10171" max="10174" width="9.1796875" customWidth="1"/>
    <col min="10175" max="10175" width="0.81640625" customWidth="1"/>
    <col min="10176" max="10179" width="9.1796875" customWidth="1"/>
    <col min="10426" max="10426" width="12.54296875" customWidth="1"/>
    <col min="10427" max="10430" width="9.1796875" customWidth="1"/>
    <col min="10431" max="10431" width="0.81640625" customWidth="1"/>
    <col min="10432" max="10435" width="9.1796875" customWidth="1"/>
    <col min="10682" max="10682" width="12.54296875" customWidth="1"/>
    <col min="10683" max="10686" width="9.1796875" customWidth="1"/>
    <col min="10687" max="10687" width="0.81640625" customWidth="1"/>
    <col min="10688" max="10691" width="9.1796875" customWidth="1"/>
    <col min="10938" max="10938" width="12.54296875" customWidth="1"/>
    <col min="10939" max="10942" width="9.1796875" customWidth="1"/>
    <col min="10943" max="10943" width="0.81640625" customWidth="1"/>
    <col min="10944" max="10947" width="9.1796875" customWidth="1"/>
    <col min="11194" max="11194" width="12.54296875" customWidth="1"/>
    <col min="11195" max="11198" width="9.1796875" customWidth="1"/>
    <col min="11199" max="11199" width="0.81640625" customWidth="1"/>
    <col min="11200" max="11203" width="9.1796875" customWidth="1"/>
    <col min="11450" max="11450" width="12.54296875" customWidth="1"/>
    <col min="11451" max="11454" width="9.1796875" customWidth="1"/>
    <col min="11455" max="11455" width="0.81640625" customWidth="1"/>
    <col min="11456" max="11459" width="9.1796875" customWidth="1"/>
    <col min="11706" max="11706" width="12.54296875" customWidth="1"/>
    <col min="11707" max="11710" width="9.1796875" customWidth="1"/>
    <col min="11711" max="11711" width="0.81640625" customWidth="1"/>
    <col min="11712" max="11715" width="9.1796875" customWidth="1"/>
    <col min="11962" max="11962" width="12.54296875" customWidth="1"/>
    <col min="11963" max="11966" width="9.1796875" customWidth="1"/>
    <col min="11967" max="11967" width="0.81640625" customWidth="1"/>
    <col min="11968" max="11971" width="9.1796875" customWidth="1"/>
    <col min="12218" max="12218" width="12.54296875" customWidth="1"/>
    <col min="12219" max="12222" width="9.1796875" customWidth="1"/>
    <col min="12223" max="12223" width="0.81640625" customWidth="1"/>
    <col min="12224" max="12227" width="9.1796875" customWidth="1"/>
    <col min="12474" max="12474" width="12.54296875" customWidth="1"/>
    <col min="12475" max="12478" width="9.1796875" customWidth="1"/>
    <col min="12479" max="12479" width="0.81640625" customWidth="1"/>
    <col min="12480" max="12483" width="9.1796875" customWidth="1"/>
    <col min="12730" max="12730" width="12.54296875" customWidth="1"/>
    <col min="12731" max="12734" width="9.1796875" customWidth="1"/>
    <col min="12735" max="12735" width="0.81640625" customWidth="1"/>
    <col min="12736" max="12739" width="9.1796875" customWidth="1"/>
    <col min="12986" max="12986" width="12.54296875" customWidth="1"/>
    <col min="12987" max="12990" width="9.1796875" customWidth="1"/>
    <col min="12991" max="12991" width="0.81640625" customWidth="1"/>
    <col min="12992" max="12995" width="9.1796875" customWidth="1"/>
    <col min="13242" max="13242" width="12.54296875" customWidth="1"/>
    <col min="13243" max="13246" width="9.1796875" customWidth="1"/>
    <col min="13247" max="13247" width="0.81640625" customWidth="1"/>
    <col min="13248" max="13251" width="9.1796875" customWidth="1"/>
    <col min="13498" max="13498" width="12.54296875" customWidth="1"/>
    <col min="13499" max="13502" width="9.1796875" customWidth="1"/>
    <col min="13503" max="13503" width="0.81640625" customWidth="1"/>
    <col min="13504" max="13507" width="9.1796875" customWidth="1"/>
    <col min="13754" max="13754" width="12.54296875" customWidth="1"/>
    <col min="13755" max="13758" width="9.1796875" customWidth="1"/>
    <col min="13759" max="13759" width="0.81640625" customWidth="1"/>
    <col min="13760" max="13763" width="9.1796875" customWidth="1"/>
    <col min="14010" max="14010" width="12.54296875" customWidth="1"/>
    <col min="14011" max="14014" width="9.1796875" customWidth="1"/>
    <col min="14015" max="14015" width="0.81640625" customWidth="1"/>
    <col min="14016" max="14019" width="9.1796875" customWidth="1"/>
    <col min="14266" max="14266" width="12.54296875" customWidth="1"/>
    <col min="14267" max="14270" width="9.1796875" customWidth="1"/>
    <col min="14271" max="14271" width="0.81640625" customWidth="1"/>
    <col min="14272" max="14275" width="9.1796875" customWidth="1"/>
    <col min="14522" max="14522" width="12.54296875" customWidth="1"/>
    <col min="14523" max="14526" width="9.1796875" customWidth="1"/>
    <col min="14527" max="14527" width="0.81640625" customWidth="1"/>
    <col min="14528" max="14531" width="9.1796875" customWidth="1"/>
    <col min="14778" max="14778" width="12.54296875" customWidth="1"/>
    <col min="14779" max="14782" width="9.1796875" customWidth="1"/>
    <col min="14783" max="14783" width="0.81640625" customWidth="1"/>
    <col min="14784" max="14787" width="9.1796875" customWidth="1"/>
    <col min="15034" max="15034" width="12.54296875" customWidth="1"/>
    <col min="15035" max="15038" width="9.1796875" customWidth="1"/>
    <col min="15039" max="15039" width="0.81640625" customWidth="1"/>
    <col min="15040" max="15043" width="9.1796875" customWidth="1"/>
    <col min="15290" max="15290" width="12.54296875" customWidth="1"/>
    <col min="15291" max="15294" width="9.1796875" customWidth="1"/>
    <col min="15295" max="15295" width="0.81640625" customWidth="1"/>
    <col min="15296" max="15299" width="9.1796875" customWidth="1"/>
    <col min="15546" max="15546" width="12.54296875" customWidth="1"/>
    <col min="15547" max="15550" width="9.1796875" customWidth="1"/>
    <col min="15551" max="15551" width="0.81640625" customWidth="1"/>
    <col min="15552" max="15555" width="9.1796875" customWidth="1"/>
    <col min="15802" max="15802" width="12.54296875" customWidth="1"/>
    <col min="15803" max="15806" width="9.1796875" customWidth="1"/>
    <col min="15807" max="15807" width="0.81640625" customWidth="1"/>
    <col min="15808" max="15811" width="9.1796875" customWidth="1"/>
    <col min="16058" max="16058" width="12.54296875" customWidth="1"/>
    <col min="16059" max="16062" width="9.1796875" customWidth="1"/>
    <col min="16063" max="16063" width="0.81640625" customWidth="1"/>
    <col min="16064" max="16067" width="9.1796875" customWidth="1"/>
  </cols>
  <sheetData>
    <row r="1" spans="1:31" ht="12" customHeight="1"/>
    <row r="2" spans="1:31" ht="12" customHeight="1"/>
    <row r="3" spans="1:31" ht="12" customHeight="1">
      <c r="A3" s="269"/>
    </row>
    <row r="4" spans="1:31" s="246" customFormat="1" ht="12" customHeight="1">
      <c r="A4" s="270" t="s">
        <v>252</v>
      </c>
    </row>
    <row r="5" spans="1:31" s="246" customFormat="1" ht="12" customHeight="1">
      <c r="A5" s="245" t="s">
        <v>172</v>
      </c>
      <c r="B5" s="245"/>
    </row>
    <row r="6" spans="1:31" s="246" customFormat="1" ht="12" customHeight="1">
      <c r="A6" s="421" t="s">
        <v>397</v>
      </c>
      <c r="B6" s="271"/>
      <c r="C6" s="271"/>
      <c r="D6" s="271"/>
      <c r="E6" s="271"/>
      <c r="G6" s="271"/>
      <c r="H6" s="271"/>
      <c r="I6" s="271"/>
      <c r="J6" s="271"/>
    </row>
    <row r="7" spans="1:31" ht="6" customHeight="1">
      <c r="A7" s="422"/>
      <c r="B7" s="249"/>
      <c r="C7" s="249"/>
      <c r="D7" s="249"/>
      <c r="E7" s="249"/>
      <c r="F7" s="250"/>
      <c r="G7" s="250"/>
      <c r="H7" s="249"/>
      <c r="I7" s="249"/>
      <c r="J7" s="249"/>
    </row>
    <row r="8" spans="1:31" ht="12" customHeight="1">
      <c r="A8" s="695" t="s">
        <v>253</v>
      </c>
      <c r="B8" s="697" t="s">
        <v>254</v>
      </c>
      <c r="C8" s="697"/>
      <c r="D8" s="697"/>
      <c r="E8" s="697"/>
      <c r="F8" s="414"/>
      <c r="G8" s="697" t="s">
        <v>255</v>
      </c>
      <c r="H8" s="697"/>
      <c r="I8" s="697"/>
      <c r="J8" s="697"/>
    </row>
    <row r="9" spans="1:31" ht="30" customHeight="1">
      <c r="A9" s="696"/>
      <c r="B9" s="424" t="s">
        <v>407</v>
      </c>
      <c r="C9" s="424" t="s">
        <v>408</v>
      </c>
      <c r="D9" s="424" t="s">
        <v>409</v>
      </c>
      <c r="E9" s="253" t="s">
        <v>0</v>
      </c>
      <c r="F9" s="425"/>
      <c r="G9" s="424" t="s">
        <v>410</v>
      </c>
      <c r="H9" s="424" t="s">
        <v>409</v>
      </c>
      <c r="I9" s="424" t="s">
        <v>256</v>
      </c>
      <c r="J9" s="253" t="s">
        <v>0</v>
      </c>
    </row>
    <row r="10" spans="1:31" ht="3" customHeight="1">
      <c r="A10" s="416"/>
      <c r="B10" s="326"/>
      <c r="C10" s="426"/>
      <c r="D10" s="426"/>
      <c r="E10" s="326"/>
      <c r="F10" s="327"/>
      <c r="G10" s="426"/>
      <c r="H10" s="426"/>
      <c r="I10" s="426"/>
      <c r="J10" s="326"/>
    </row>
    <row r="11" spans="1:31" s="61" customFormat="1" ht="10" customHeight="1">
      <c r="A11" s="416"/>
      <c r="B11" s="698" t="s">
        <v>134</v>
      </c>
      <c r="C11" s="698"/>
      <c r="D11" s="698"/>
      <c r="E11" s="698"/>
      <c r="F11" s="698"/>
      <c r="G11" s="698"/>
      <c r="H11" s="698"/>
      <c r="I11" s="698"/>
      <c r="J11" s="698"/>
    </row>
    <row r="12" spans="1:31" ht="3" customHeight="1">
      <c r="A12" s="256"/>
      <c r="B12" s="249"/>
      <c r="C12" s="249"/>
      <c r="D12" s="249"/>
      <c r="E12" s="249"/>
      <c r="F12" s="249"/>
      <c r="G12" s="249"/>
      <c r="H12" s="249"/>
      <c r="I12" s="249"/>
      <c r="J12" s="249"/>
    </row>
    <row r="13" spans="1:31" s="61" customFormat="1" ht="10" customHeight="1">
      <c r="A13" s="249"/>
      <c r="B13" s="694" t="s">
        <v>257</v>
      </c>
      <c r="C13" s="694"/>
      <c r="D13" s="694"/>
      <c r="E13" s="694"/>
      <c r="F13" s="694"/>
      <c r="G13" s="694"/>
      <c r="H13" s="694"/>
      <c r="I13" s="694"/>
      <c r="J13" s="694"/>
    </row>
    <row r="14" spans="1:31" s="61" customFormat="1" ht="3" customHeight="1">
      <c r="A14" s="249"/>
      <c r="B14" s="414"/>
      <c r="C14" s="414"/>
      <c r="D14" s="414"/>
      <c r="E14" s="414"/>
      <c r="F14" s="414"/>
      <c r="G14" s="414"/>
      <c r="H14" s="414"/>
      <c r="I14" s="414"/>
      <c r="J14" s="414"/>
      <c r="L14" s="256"/>
      <c r="M14" s="257"/>
      <c r="N14" s="427"/>
      <c r="O14" s="427"/>
      <c r="P14" s="428"/>
      <c r="R14" s="427"/>
      <c r="S14" s="427"/>
      <c r="T14" s="427"/>
      <c r="U14" s="427"/>
    </row>
    <row r="15" spans="1:31" s="61" customFormat="1" ht="10" customHeight="1">
      <c r="A15" s="256">
        <v>2019</v>
      </c>
      <c r="B15" s="257">
        <v>947585</v>
      </c>
      <c r="C15" s="257">
        <v>2424094</v>
      </c>
      <c r="D15" s="427">
        <v>23464</v>
      </c>
      <c r="E15" s="428">
        <v>3395143</v>
      </c>
      <c r="G15" s="257">
        <v>22708</v>
      </c>
      <c r="H15" s="427">
        <v>89737</v>
      </c>
      <c r="I15" s="427">
        <v>38725</v>
      </c>
      <c r="J15" s="427">
        <v>151170</v>
      </c>
      <c r="K15" s="276"/>
      <c r="L15" s="256"/>
      <c r="M15" s="257"/>
      <c r="N15" s="257"/>
      <c r="O15" s="427"/>
      <c r="P15" s="428"/>
      <c r="R15" s="257"/>
      <c r="S15" s="427"/>
      <c r="T15" s="427"/>
      <c r="U15" s="427"/>
      <c r="W15" s="276"/>
      <c r="X15" s="276"/>
      <c r="Y15" s="276"/>
      <c r="Z15" s="276"/>
      <c r="AA15" s="276"/>
      <c r="AB15" s="276"/>
      <c r="AC15" s="276"/>
      <c r="AD15" s="276"/>
      <c r="AE15" s="276"/>
    </row>
    <row r="16" spans="1:31" s="61" customFormat="1" ht="10" customHeight="1">
      <c r="A16" s="256">
        <v>2020</v>
      </c>
      <c r="B16" s="257">
        <v>729120</v>
      </c>
      <c r="C16" s="429">
        <v>1884452</v>
      </c>
      <c r="D16" s="427">
        <v>19176</v>
      </c>
      <c r="E16" s="428">
        <v>2632748</v>
      </c>
      <c r="G16" s="257">
        <v>20812</v>
      </c>
      <c r="H16" s="430">
        <v>72849</v>
      </c>
      <c r="I16" s="427">
        <v>32548</v>
      </c>
      <c r="J16" s="427">
        <v>126209</v>
      </c>
      <c r="K16" s="276"/>
      <c r="L16" s="256"/>
      <c r="M16" s="257"/>
      <c r="N16" s="429"/>
      <c r="O16" s="427"/>
      <c r="P16" s="428"/>
      <c r="R16" s="257"/>
      <c r="S16" s="430"/>
      <c r="T16" s="427"/>
      <c r="U16" s="427"/>
      <c r="W16" s="276"/>
      <c r="X16" s="276"/>
      <c r="Y16" s="276"/>
      <c r="Z16" s="276"/>
      <c r="AA16" s="276"/>
      <c r="AB16" s="276"/>
      <c r="AC16" s="276"/>
      <c r="AD16" s="276"/>
      <c r="AE16" s="276"/>
    </row>
    <row r="17" spans="1:31" s="61" customFormat="1" ht="10" customHeight="1">
      <c r="A17" s="256">
        <v>2021</v>
      </c>
      <c r="B17" s="257">
        <v>834452</v>
      </c>
      <c r="C17" s="257">
        <v>2119486</v>
      </c>
      <c r="D17" s="257">
        <v>21896</v>
      </c>
      <c r="E17" s="257">
        <v>2975834</v>
      </c>
      <c r="F17" s="257"/>
      <c r="G17" s="257">
        <v>21042</v>
      </c>
      <c r="H17" s="257">
        <v>80632</v>
      </c>
      <c r="I17" s="257">
        <v>31544</v>
      </c>
      <c r="J17" s="257">
        <v>133218</v>
      </c>
      <c r="K17" s="276"/>
      <c r="L17" s="256"/>
      <c r="M17" s="257"/>
      <c r="N17" s="257"/>
      <c r="O17" s="257"/>
      <c r="P17" s="257"/>
      <c r="Q17" s="257"/>
      <c r="R17" s="257"/>
      <c r="S17" s="257"/>
      <c r="T17" s="257"/>
      <c r="U17" s="257"/>
      <c r="W17" s="276"/>
      <c r="X17" s="276"/>
      <c r="Y17" s="276"/>
      <c r="Z17" s="276"/>
      <c r="AA17" s="276"/>
      <c r="AB17" s="276"/>
      <c r="AC17" s="276"/>
      <c r="AD17" s="276"/>
      <c r="AE17" s="276"/>
    </row>
    <row r="18" spans="1:31" ht="9.75" customHeight="1">
      <c r="A18" s="256">
        <v>2022</v>
      </c>
      <c r="B18" s="257">
        <v>783784.99999999988</v>
      </c>
      <c r="C18" s="429">
        <v>2222494</v>
      </c>
      <c r="D18" s="427">
        <v>20235</v>
      </c>
      <c r="E18" s="428">
        <f>+C18+D18+B18</f>
        <v>3026514</v>
      </c>
      <c r="F18" s="61"/>
      <c r="G18" s="257">
        <v>21904</v>
      </c>
      <c r="H18" s="430">
        <v>76404</v>
      </c>
      <c r="I18" s="427">
        <v>29915</v>
      </c>
      <c r="J18" s="427">
        <f>+G18+H18+I18</f>
        <v>128223</v>
      </c>
      <c r="L18" s="256"/>
      <c r="M18" s="257"/>
      <c r="N18" s="429"/>
      <c r="O18" s="427"/>
      <c r="P18" s="428"/>
      <c r="Q18" s="61"/>
      <c r="R18" s="257"/>
      <c r="S18" s="430"/>
      <c r="T18" s="427"/>
      <c r="U18" s="427"/>
      <c r="W18" s="276"/>
      <c r="X18" s="276"/>
      <c r="Y18" s="276"/>
      <c r="Z18" s="276"/>
      <c r="AA18" s="276"/>
      <c r="AB18" s="276"/>
      <c r="AC18" s="276"/>
      <c r="AD18" s="276"/>
      <c r="AE18" s="276"/>
    </row>
    <row r="19" spans="1:31" ht="9.75" customHeight="1">
      <c r="A19" s="256">
        <v>2023</v>
      </c>
      <c r="B19" s="257">
        <v>849564</v>
      </c>
      <c r="C19" s="429">
        <v>2078807</v>
      </c>
      <c r="D19" s="427">
        <v>20238</v>
      </c>
      <c r="E19" s="428">
        <f>+B19+C19+D19</f>
        <v>2948609</v>
      </c>
      <c r="F19" s="61"/>
      <c r="G19" s="257">
        <v>21100</v>
      </c>
      <c r="H19" s="430">
        <v>73712</v>
      </c>
      <c r="I19" s="427">
        <v>24680</v>
      </c>
      <c r="J19" s="427">
        <f>+G19+H19+I19</f>
        <v>119492</v>
      </c>
      <c r="L19" s="431"/>
      <c r="M19" s="257"/>
      <c r="N19" s="429"/>
      <c r="O19" s="427"/>
      <c r="P19" s="428"/>
      <c r="Q19" s="61"/>
      <c r="R19" s="257"/>
      <c r="S19" s="430"/>
      <c r="T19" s="427"/>
      <c r="U19" s="427"/>
      <c r="W19" s="276"/>
      <c r="X19" s="276"/>
      <c r="Y19" s="276"/>
      <c r="Z19" s="276"/>
      <c r="AA19" s="276"/>
      <c r="AB19" s="276"/>
      <c r="AC19" s="276"/>
      <c r="AD19" s="276"/>
      <c r="AE19" s="276"/>
    </row>
    <row r="20" spans="1:31" s="61" customFormat="1" ht="10" customHeight="1">
      <c r="A20" s="249"/>
      <c r="K20" s="276"/>
      <c r="L20" s="265"/>
      <c r="M20" s="694"/>
      <c r="N20" s="694"/>
      <c r="O20" s="694"/>
      <c r="P20" s="694"/>
      <c r="Q20" s="694"/>
      <c r="R20" s="694"/>
      <c r="S20" s="694"/>
      <c r="T20" s="694"/>
      <c r="U20" s="694"/>
      <c r="W20" s="276"/>
      <c r="X20" s="276"/>
      <c r="Y20" s="276"/>
      <c r="Z20" s="276"/>
      <c r="AA20" s="276"/>
      <c r="AB20" s="276"/>
      <c r="AC20" s="276"/>
      <c r="AD20" s="276"/>
      <c r="AE20" s="276"/>
    </row>
    <row r="21" spans="1:31" s="61" customFormat="1" ht="10" customHeight="1">
      <c r="A21" s="256"/>
      <c r="B21" s="694" t="s">
        <v>258</v>
      </c>
      <c r="C21" s="694"/>
      <c r="D21" s="694"/>
      <c r="E21" s="694"/>
      <c r="F21" s="694"/>
      <c r="G21" s="694"/>
      <c r="H21" s="694"/>
      <c r="I21" s="694"/>
      <c r="J21" s="694"/>
      <c r="K21" s="276"/>
      <c r="L21" s="256"/>
      <c r="M21" s="257"/>
      <c r="N21" s="262"/>
      <c r="O21" s="249"/>
      <c r="P21" s="257"/>
      <c r="Q21" s="257"/>
      <c r="R21" s="249"/>
      <c r="S21" s="249"/>
      <c r="T21" s="257"/>
      <c r="U21" s="257"/>
      <c r="W21" s="276"/>
      <c r="X21" s="276"/>
      <c r="Y21" s="276"/>
      <c r="Z21" s="276"/>
      <c r="AA21" s="276"/>
      <c r="AB21" s="276"/>
      <c r="AC21" s="276"/>
      <c r="AD21" s="276"/>
      <c r="AE21" s="276"/>
    </row>
    <row r="22" spans="1:31" ht="3" customHeight="1">
      <c r="A22" s="256"/>
      <c r="B22" s="257"/>
      <c r="C22" s="427"/>
      <c r="D22" s="427"/>
      <c r="E22" s="428"/>
      <c r="F22" s="61"/>
      <c r="G22" s="427"/>
      <c r="H22" s="427"/>
      <c r="I22" s="427"/>
      <c r="J22" s="427"/>
      <c r="K22" s="276"/>
      <c r="L22" s="256"/>
      <c r="M22" s="257"/>
      <c r="N22" s="427"/>
      <c r="O22" s="427"/>
      <c r="P22" s="428"/>
      <c r="Q22" s="61"/>
      <c r="R22" s="427"/>
      <c r="S22" s="427"/>
      <c r="T22" s="427"/>
      <c r="U22" s="427"/>
      <c r="W22" s="276"/>
      <c r="X22" s="276"/>
      <c r="Y22" s="276"/>
      <c r="Z22" s="276"/>
      <c r="AA22" s="276"/>
      <c r="AB22" s="276"/>
      <c r="AC22" s="276"/>
      <c r="AD22" s="276"/>
      <c r="AE22" s="276"/>
    </row>
    <row r="23" spans="1:31" s="61" customFormat="1" ht="10" customHeight="1">
      <c r="A23" s="256">
        <v>2019</v>
      </c>
      <c r="B23" s="257">
        <v>947127</v>
      </c>
      <c r="C23" s="427">
        <v>2520150</v>
      </c>
      <c r="D23" s="427">
        <v>23289</v>
      </c>
      <c r="E23" s="428">
        <v>3490566</v>
      </c>
      <c r="G23" s="427">
        <v>27369</v>
      </c>
      <c r="H23" s="427">
        <v>117484</v>
      </c>
      <c r="I23" s="427">
        <v>33048</v>
      </c>
      <c r="J23" s="427">
        <v>177901</v>
      </c>
      <c r="K23" s="276"/>
      <c r="L23" s="256"/>
      <c r="M23" s="257"/>
      <c r="N23" s="427"/>
      <c r="O23" s="427"/>
      <c r="P23" s="428"/>
      <c r="R23" s="427"/>
      <c r="S23" s="427"/>
      <c r="T23" s="427"/>
      <c r="U23" s="427"/>
      <c r="W23" s="276"/>
      <c r="X23" s="276"/>
      <c r="Y23" s="276"/>
      <c r="Z23" s="276"/>
      <c r="AA23" s="276"/>
      <c r="AB23" s="276"/>
      <c r="AC23" s="276"/>
      <c r="AD23" s="276"/>
      <c r="AE23" s="276"/>
    </row>
    <row r="24" spans="1:31" s="61" customFormat="1" ht="10" customHeight="1">
      <c r="A24" s="256">
        <v>2020</v>
      </c>
      <c r="B24" s="257">
        <v>748020</v>
      </c>
      <c r="C24" s="430">
        <v>1920161</v>
      </c>
      <c r="D24" s="427">
        <v>18374</v>
      </c>
      <c r="E24" s="428">
        <v>2686555</v>
      </c>
      <c r="G24" s="427">
        <v>20761</v>
      </c>
      <c r="H24" s="430">
        <v>86359</v>
      </c>
      <c r="I24" s="427">
        <v>29108</v>
      </c>
      <c r="J24" s="427">
        <v>136228</v>
      </c>
      <c r="K24" s="276"/>
      <c r="L24" s="256"/>
      <c r="M24" s="257"/>
      <c r="N24" s="430"/>
      <c r="O24" s="427"/>
      <c r="P24" s="428"/>
      <c r="R24" s="427"/>
      <c r="S24" s="430"/>
      <c r="T24" s="427"/>
      <c r="U24" s="427"/>
      <c r="W24" s="276"/>
      <c r="X24" s="276"/>
      <c r="Y24" s="276"/>
      <c r="Z24" s="276"/>
      <c r="AA24" s="276"/>
      <c r="AB24" s="276"/>
      <c r="AC24" s="276"/>
      <c r="AD24" s="276"/>
      <c r="AE24" s="276"/>
    </row>
    <row r="25" spans="1:31" s="61" customFormat="1" ht="10" customHeight="1">
      <c r="A25" s="256">
        <v>2021</v>
      </c>
      <c r="B25" s="257">
        <v>850210</v>
      </c>
      <c r="C25" s="430">
        <v>2296782</v>
      </c>
      <c r="D25" s="427">
        <v>23213</v>
      </c>
      <c r="E25" s="428">
        <v>3170205</v>
      </c>
      <c r="G25" s="427">
        <v>25938</v>
      </c>
      <c r="H25" s="430">
        <v>98248</v>
      </c>
      <c r="I25" s="427">
        <v>40776</v>
      </c>
      <c r="J25" s="427">
        <v>164962</v>
      </c>
      <c r="K25" s="276"/>
      <c r="L25" s="256"/>
      <c r="M25" s="257"/>
      <c r="N25" s="430"/>
      <c r="O25" s="427"/>
      <c r="P25" s="428"/>
      <c r="R25" s="427"/>
      <c r="S25" s="430"/>
      <c r="T25" s="427"/>
      <c r="U25" s="427"/>
      <c r="W25" s="276"/>
      <c r="X25" s="276"/>
      <c r="Y25" s="276"/>
      <c r="Z25" s="276"/>
      <c r="AA25" s="276"/>
      <c r="AB25" s="276"/>
      <c r="AC25" s="276"/>
      <c r="AD25" s="276"/>
      <c r="AE25" s="276"/>
    </row>
    <row r="26" spans="1:31" s="61" customFormat="1" ht="10" customHeight="1">
      <c r="A26" s="256">
        <v>2022</v>
      </c>
      <c r="B26" s="257">
        <v>796890.00000000012</v>
      </c>
      <c r="C26" s="430">
        <v>2360965</v>
      </c>
      <c r="D26" s="427">
        <v>21314</v>
      </c>
      <c r="E26" s="428">
        <f>+C26+D26+B26</f>
        <v>3179169</v>
      </c>
      <c r="G26" s="427">
        <v>26641</v>
      </c>
      <c r="H26" s="430">
        <v>95965</v>
      </c>
      <c r="I26" s="427">
        <v>36284</v>
      </c>
      <c r="J26" s="427">
        <f>+G26+H26+I26</f>
        <v>158890</v>
      </c>
      <c r="K26" s="276"/>
      <c r="L26" s="256"/>
      <c r="M26" s="257"/>
      <c r="N26" s="430"/>
      <c r="O26" s="427"/>
      <c r="P26" s="428"/>
      <c r="R26" s="427"/>
      <c r="S26" s="430"/>
      <c r="T26" s="427"/>
      <c r="U26" s="427"/>
      <c r="W26" s="276"/>
      <c r="X26" s="276"/>
      <c r="Y26" s="276"/>
      <c r="Z26" s="276"/>
      <c r="AA26" s="276"/>
      <c r="AB26" s="276"/>
      <c r="AC26" s="276"/>
      <c r="AD26" s="276"/>
      <c r="AE26" s="276"/>
    </row>
    <row r="27" spans="1:31" s="61" customFormat="1" ht="10" customHeight="1">
      <c r="A27" s="256">
        <v>2023</v>
      </c>
      <c r="B27" s="257">
        <v>861420</v>
      </c>
      <c r="C27" s="430">
        <v>2242866</v>
      </c>
      <c r="D27" s="427">
        <v>21011</v>
      </c>
      <c r="E27" s="428">
        <f>+B27+C27+D27</f>
        <v>3125297</v>
      </c>
      <c r="G27" s="427">
        <v>27829</v>
      </c>
      <c r="H27" s="430">
        <v>91275</v>
      </c>
      <c r="I27" s="427">
        <v>34793</v>
      </c>
      <c r="J27" s="427">
        <f>+G27+H27+I27</f>
        <v>153897</v>
      </c>
      <c r="K27" s="276"/>
      <c r="L27" s="431"/>
      <c r="M27" s="257"/>
      <c r="N27" s="430"/>
      <c r="O27" s="427"/>
      <c r="P27" s="428"/>
      <c r="R27" s="427"/>
      <c r="S27" s="430"/>
      <c r="T27" s="427"/>
      <c r="U27" s="427"/>
      <c r="W27" s="276"/>
      <c r="X27" s="276"/>
      <c r="Y27" s="276"/>
      <c r="Z27" s="276"/>
      <c r="AA27" s="276"/>
      <c r="AB27" s="276"/>
      <c r="AC27" s="276"/>
      <c r="AD27" s="276"/>
      <c r="AE27" s="276"/>
    </row>
    <row r="28" spans="1:31" s="61" customFormat="1" ht="10" customHeight="1">
      <c r="A28" s="256"/>
      <c r="K28" s="276"/>
      <c r="L28" s="256"/>
      <c r="M28" s="694"/>
      <c r="N28" s="694"/>
      <c r="O28" s="694"/>
      <c r="P28" s="694"/>
      <c r="Q28" s="694"/>
      <c r="R28" s="694"/>
      <c r="S28" s="694"/>
      <c r="T28" s="694"/>
      <c r="U28" s="694"/>
      <c r="W28" s="276"/>
      <c r="X28" s="276"/>
      <c r="Y28" s="276"/>
      <c r="Z28" s="276"/>
      <c r="AA28" s="276"/>
      <c r="AB28" s="276"/>
      <c r="AC28" s="276"/>
      <c r="AD28" s="276"/>
      <c r="AE28" s="276"/>
    </row>
    <row r="29" spans="1:31" s="61" customFormat="1" ht="10" customHeight="1">
      <c r="A29" s="256"/>
      <c r="B29" s="694" t="s">
        <v>411</v>
      </c>
      <c r="C29" s="694"/>
      <c r="D29" s="694"/>
      <c r="E29" s="694"/>
      <c r="F29" s="694"/>
      <c r="G29" s="694"/>
      <c r="H29" s="694"/>
      <c r="I29" s="694"/>
      <c r="J29" s="694"/>
      <c r="K29" s="276"/>
      <c r="L29" s="256"/>
      <c r="M29" s="249"/>
      <c r="N29" s="249"/>
      <c r="O29" s="249"/>
      <c r="P29" s="249"/>
      <c r="Q29" s="249"/>
      <c r="R29" s="249"/>
      <c r="S29" s="249"/>
      <c r="T29" s="249"/>
      <c r="U29" s="249"/>
      <c r="W29" s="276"/>
      <c r="X29" s="276"/>
      <c r="Y29" s="276"/>
      <c r="Z29" s="276"/>
      <c r="AA29" s="276"/>
      <c r="AB29" s="276"/>
      <c r="AC29" s="276"/>
      <c r="AD29" s="276"/>
      <c r="AE29" s="276"/>
    </row>
    <row r="30" spans="1:31" ht="3" customHeight="1">
      <c r="A30" s="256"/>
      <c r="B30" s="257"/>
      <c r="C30" s="427"/>
      <c r="D30" s="428"/>
      <c r="E30" s="428"/>
      <c r="F30" s="61"/>
      <c r="G30" s="428"/>
      <c r="H30" s="427"/>
      <c r="I30" s="428"/>
      <c r="J30" s="427"/>
      <c r="K30" s="276"/>
      <c r="L30" s="256"/>
      <c r="M30" s="257"/>
      <c r="N30" s="427"/>
      <c r="O30" s="428"/>
      <c r="P30" s="428"/>
      <c r="Q30" s="61"/>
      <c r="R30" s="428"/>
      <c r="S30" s="427"/>
      <c r="T30" s="428"/>
      <c r="U30" s="427"/>
      <c r="W30" s="276"/>
      <c r="X30" s="276"/>
      <c r="Y30" s="276"/>
      <c r="Z30" s="276"/>
      <c r="AA30" s="276"/>
      <c r="AB30" s="276"/>
      <c r="AC30" s="276"/>
      <c r="AD30" s="276"/>
      <c r="AE30" s="276"/>
    </row>
    <row r="31" spans="1:31" s="61" customFormat="1" ht="10" customHeight="1">
      <c r="A31" s="256">
        <v>2019</v>
      </c>
      <c r="B31" s="257">
        <v>848986</v>
      </c>
      <c r="C31" s="427">
        <v>2570852</v>
      </c>
      <c r="D31" s="428">
        <v>11595</v>
      </c>
      <c r="E31" s="428">
        <v>3431433</v>
      </c>
      <c r="G31" s="428">
        <v>74984</v>
      </c>
      <c r="H31" s="427">
        <v>230078</v>
      </c>
      <c r="I31" s="428">
        <v>117033</v>
      </c>
      <c r="J31" s="427">
        <v>422095</v>
      </c>
      <c r="K31" s="276"/>
      <c r="L31" s="256"/>
      <c r="M31" s="257"/>
      <c r="N31" s="427"/>
      <c r="O31" s="428"/>
      <c r="P31" s="428"/>
      <c r="R31" s="428"/>
      <c r="S31" s="427"/>
      <c r="T31" s="428"/>
      <c r="U31" s="427"/>
      <c r="W31" s="276"/>
      <c r="X31" s="276"/>
      <c r="Y31" s="276"/>
      <c r="Z31" s="276"/>
      <c r="AA31" s="276"/>
      <c r="AB31" s="276"/>
      <c r="AC31" s="276"/>
      <c r="AD31" s="276"/>
      <c r="AE31" s="276"/>
    </row>
    <row r="32" spans="1:31" s="61" customFormat="1" ht="10" customHeight="1">
      <c r="A32" s="256">
        <v>2020</v>
      </c>
      <c r="B32" s="257">
        <v>841357</v>
      </c>
      <c r="C32" s="430">
        <v>2554738</v>
      </c>
      <c r="D32" s="428">
        <v>12300</v>
      </c>
      <c r="E32" s="428">
        <v>3408395</v>
      </c>
      <c r="G32" s="428">
        <v>75160</v>
      </c>
      <c r="H32" s="430">
        <v>216854</v>
      </c>
      <c r="I32" s="428">
        <v>120473</v>
      </c>
      <c r="J32" s="427">
        <v>412487</v>
      </c>
      <c r="L32" s="256"/>
      <c r="M32" s="257"/>
      <c r="N32" s="430"/>
      <c r="O32" s="428"/>
      <c r="P32" s="428"/>
      <c r="R32" s="428"/>
      <c r="S32" s="430"/>
      <c r="T32" s="428"/>
      <c r="U32" s="427"/>
      <c r="W32" s="276"/>
      <c r="X32" s="276"/>
      <c r="Y32" s="276"/>
      <c r="Z32" s="276"/>
      <c r="AA32" s="276"/>
      <c r="AB32" s="276"/>
      <c r="AC32" s="276"/>
      <c r="AD32" s="276"/>
      <c r="AE32" s="276"/>
    </row>
    <row r="33" spans="1:31" s="61" customFormat="1" ht="10" customHeight="1">
      <c r="A33" s="256">
        <v>2021</v>
      </c>
      <c r="B33" s="257">
        <v>847161</v>
      </c>
      <c r="C33" s="430">
        <v>2388605</v>
      </c>
      <c r="D33" s="428">
        <v>10673</v>
      </c>
      <c r="E33" s="428">
        <v>3246439</v>
      </c>
      <c r="G33" s="428">
        <v>70027</v>
      </c>
      <c r="H33" s="430">
        <v>198935</v>
      </c>
      <c r="I33" s="428">
        <v>111241</v>
      </c>
      <c r="J33" s="427">
        <v>380203</v>
      </c>
      <c r="L33" s="256"/>
      <c r="M33" s="257"/>
      <c r="N33" s="430"/>
      <c r="O33" s="428"/>
      <c r="P33" s="428"/>
      <c r="R33" s="428"/>
      <c r="S33" s="430"/>
      <c r="T33" s="428"/>
      <c r="U33" s="427"/>
      <c r="W33" s="276"/>
      <c r="X33" s="276"/>
      <c r="Y33" s="276"/>
      <c r="Z33" s="276"/>
      <c r="AA33" s="276"/>
      <c r="AB33" s="276"/>
      <c r="AC33" s="276"/>
      <c r="AD33" s="276"/>
      <c r="AE33" s="276"/>
    </row>
    <row r="34" spans="1:31" s="61" customFormat="1" ht="9.75" customHeight="1">
      <c r="A34" s="256">
        <v>2022</v>
      </c>
      <c r="B34" s="257">
        <v>807609</v>
      </c>
      <c r="C34" s="257">
        <v>2261274</v>
      </c>
      <c r="D34" s="257">
        <v>9557</v>
      </c>
      <c r="E34" s="257">
        <f>+C34+D34+B34</f>
        <v>3078440</v>
      </c>
      <c r="F34" s="249"/>
      <c r="G34" s="257">
        <v>65605</v>
      </c>
      <c r="H34" s="257">
        <v>180134</v>
      </c>
      <c r="I34" s="432">
        <v>104872</v>
      </c>
      <c r="J34" s="257">
        <f>+G34+H34+I34</f>
        <v>350611</v>
      </c>
      <c r="L34" s="256"/>
      <c r="M34" s="257"/>
      <c r="N34" s="257"/>
      <c r="O34" s="257"/>
      <c r="P34" s="428"/>
      <c r="Q34" s="249"/>
      <c r="R34" s="257"/>
      <c r="S34" s="257"/>
      <c r="T34" s="432"/>
      <c r="U34" s="427"/>
      <c r="W34" s="276"/>
      <c r="X34" s="276"/>
      <c r="Y34" s="276"/>
      <c r="Z34" s="276"/>
      <c r="AA34" s="276"/>
      <c r="AB34" s="276"/>
      <c r="AC34" s="276"/>
      <c r="AD34" s="276"/>
      <c r="AE34" s="276"/>
    </row>
    <row r="35" spans="1:31" s="61" customFormat="1" ht="9.75" customHeight="1">
      <c r="A35" s="256">
        <v>2023</v>
      </c>
      <c r="B35" s="257">
        <v>805199</v>
      </c>
      <c r="C35" s="257">
        <v>2118133</v>
      </c>
      <c r="D35" s="257">
        <v>8586</v>
      </c>
      <c r="E35" s="428">
        <f>+B35+C35+D35</f>
        <v>2931918</v>
      </c>
      <c r="F35" s="249"/>
      <c r="G35" s="257">
        <v>59301</v>
      </c>
      <c r="H35" s="257">
        <v>163256</v>
      </c>
      <c r="I35" s="432">
        <v>94759</v>
      </c>
      <c r="J35" s="427">
        <f>+G35+H35+I35</f>
        <v>317316</v>
      </c>
      <c r="L35" s="431"/>
      <c r="M35" s="257"/>
      <c r="N35" s="257"/>
      <c r="O35" s="257"/>
      <c r="P35" s="428"/>
      <c r="Q35" s="249"/>
      <c r="R35" s="257"/>
      <c r="S35" s="257"/>
      <c r="T35" s="432"/>
      <c r="U35" s="427"/>
      <c r="W35" s="276"/>
      <c r="X35" s="276"/>
      <c r="Y35" s="276"/>
      <c r="Z35" s="276"/>
      <c r="AA35" s="276"/>
      <c r="AB35" s="276"/>
      <c r="AC35" s="276"/>
      <c r="AD35" s="276"/>
      <c r="AE35" s="276"/>
    </row>
    <row r="36" spans="1:31" ht="10" customHeight="1">
      <c r="A36" s="256"/>
      <c r="B36" s="257"/>
      <c r="C36" s="257"/>
      <c r="D36" s="257"/>
      <c r="E36" s="257"/>
      <c r="F36" s="249"/>
      <c r="G36" s="257"/>
      <c r="H36" s="257"/>
      <c r="I36" s="432"/>
      <c r="J36" s="257"/>
      <c r="K36" s="61"/>
      <c r="L36" s="256"/>
      <c r="M36" s="699"/>
      <c r="N36" s="699"/>
      <c r="O36" s="699"/>
      <c r="P36" s="699"/>
      <c r="Q36" s="699"/>
      <c r="R36" s="699"/>
      <c r="S36" s="699"/>
      <c r="T36" s="699"/>
      <c r="U36" s="699"/>
      <c r="W36" s="276"/>
      <c r="X36" s="276"/>
      <c r="Y36" s="276"/>
      <c r="Z36" s="276"/>
      <c r="AA36" s="276"/>
      <c r="AB36" s="276"/>
      <c r="AC36" s="276"/>
      <c r="AD36" s="276"/>
      <c r="AE36" s="276"/>
    </row>
    <row r="37" spans="1:31" s="61" customFormat="1" ht="10" customHeight="1">
      <c r="A37" s="256"/>
      <c r="B37" s="699" t="s">
        <v>260</v>
      </c>
      <c r="C37" s="699"/>
      <c r="D37" s="699"/>
      <c r="E37" s="699"/>
      <c r="F37" s="699"/>
      <c r="G37" s="699"/>
      <c r="H37" s="699"/>
      <c r="I37" s="699"/>
      <c r="J37" s="699"/>
      <c r="K37" s="276"/>
      <c r="L37" s="256"/>
      <c r="M37" s="257"/>
      <c r="N37" s="257"/>
      <c r="O37" s="257"/>
      <c r="P37" s="257"/>
      <c r="Q37" s="249"/>
      <c r="R37" s="257"/>
      <c r="S37" s="257"/>
      <c r="T37" s="432"/>
      <c r="U37" s="257"/>
      <c r="W37" s="276"/>
      <c r="X37" s="276"/>
      <c r="Y37" s="276"/>
      <c r="Z37" s="276"/>
      <c r="AA37" s="276"/>
      <c r="AB37" s="276"/>
      <c r="AC37" s="276"/>
      <c r="AD37" s="276"/>
      <c r="AE37" s="276"/>
    </row>
    <row r="38" spans="1:31" ht="3" customHeight="1">
      <c r="A38" s="256"/>
      <c r="B38" s="257"/>
      <c r="C38" s="257"/>
      <c r="D38" s="257"/>
      <c r="E38" s="257"/>
      <c r="F38" s="249"/>
      <c r="G38" s="257"/>
      <c r="H38" s="257"/>
      <c r="I38" s="432"/>
      <c r="J38" s="257"/>
      <c r="K38" s="276"/>
      <c r="L38" s="249"/>
      <c r="M38" s="694"/>
      <c r="N38" s="694"/>
      <c r="O38" s="694"/>
      <c r="P38" s="694"/>
      <c r="Q38" s="694"/>
      <c r="R38" s="694"/>
      <c r="S38" s="694"/>
      <c r="T38" s="694"/>
      <c r="U38" s="694"/>
      <c r="W38" s="276"/>
      <c r="X38" s="276"/>
      <c r="Y38" s="276"/>
      <c r="Z38" s="276"/>
      <c r="AA38" s="276"/>
      <c r="AB38" s="276"/>
      <c r="AC38" s="276"/>
      <c r="AD38" s="276"/>
      <c r="AE38" s="276"/>
    </row>
    <row r="39" spans="1:31" s="61" customFormat="1" ht="10" customHeight="1">
      <c r="A39" s="249"/>
      <c r="B39" s="694" t="s">
        <v>257</v>
      </c>
      <c r="C39" s="694"/>
      <c r="D39" s="694"/>
      <c r="E39" s="694"/>
      <c r="F39" s="694"/>
      <c r="G39" s="694"/>
      <c r="H39" s="694"/>
      <c r="I39" s="694"/>
      <c r="J39" s="694"/>
      <c r="K39" s="276"/>
      <c r="L39" s="256"/>
      <c r="M39" s="249"/>
      <c r="N39" s="249"/>
      <c r="O39" s="249"/>
      <c r="P39" s="249"/>
      <c r="Q39" s="249"/>
      <c r="R39" s="249"/>
      <c r="S39" s="249"/>
      <c r="T39" s="249"/>
      <c r="U39" s="249"/>
      <c r="W39" s="276"/>
      <c r="X39" s="276"/>
      <c r="Y39" s="276"/>
      <c r="Z39" s="276"/>
      <c r="AA39" s="276"/>
      <c r="AB39" s="276"/>
      <c r="AC39" s="276"/>
      <c r="AD39" s="276"/>
      <c r="AE39" s="276"/>
    </row>
    <row r="40" spans="1:31" ht="3" customHeight="1">
      <c r="A40" s="256"/>
      <c r="B40" s="249"/>
      <c r="C40" s="249"/>
      <c r="D40" s="249"/>
      <c r="E40" s="249"/>
      <c r="F40" s="249"/>
      <c r="G40" s="249"/>
      <c r="H40" s="249"/>
      <c r="I40" s="249"/>
      <c r="J40" s="249"/>
      <c r="K40" s="276"/>
      <c r="L40" s="256"/>
      <c r="M40" s="279"/>
      <c r="N40" s="279"/>
      <c r="O40" s="279"/>
      <c r="P40" s="279"/>
      <c r="Q40" s="281"/>
      <c r="R40" s="279"/>
      <c r="S40" s="279"/>
      <c r="T40" s="280"/>
      <c r="U40" s="280"/>
      <c r="W40" s="276"/>
      <c r="X40" s="276"/>
      <c r="Y40" s="276"/>
      <c r="Z40" s="276"/>
      <c r="AA40" s="276"/>
      <c r="AB40" s="276"/>
      <c r="AC40" s="276"/>
      <c r="AD40" s="276"/>
      <c r="AE40" s="276"/>
    </row>
    <row r="41" spans="1:31" s="61" customFormat="1" ht="10" customHeight="1">
      <c r="A41" s="256">
        <v>2019</v>
      </c>
      <c r="B41" s="280">
        <f>+B15/$E15*100</f>
        <v>27.910017339475836</v>
      </c>
      <c r="C41" s="280">
        <f>+C15/$E15*100</f>
        <v>71.398877749773732</v>
      </c>
      <c r="D41" s="280">
        <f>+D15/$E15*100</f>
        <v>0.69110491075044556</v>
      </c>
      <c r="E41" s="280">
        <v>100</v>
      </c>
      <c r="F41" s="281"/>
      <c r="G41" s="282">
        <f t="shared" ref="G41:I45" si="0">+G15/$J15*100</f>
        <v>15.021498974664285</v>
      </c>
      <c r="H41" s="282">
        <f t="shared" si="0"/>
        <v>59.36164582919892</v>
      </c>
      <c r="I41" s="282">
        <f t="shared" si="0"/>
        <v>25.6168551961368</v>
      </c>
      <c r="J41" s="280">
        <v>100</v>
      </c>
      <c r="K41" s="276"/>
      <c r="L41" s="256"/>
      <c r="M41" s="279"/>
      <c r="N41" s="279"/>
      <c r="O41" s="279"/>
      <c r="P41" s="279"/>
      <c r="Q41" s="281"/>
      <c r="R41" s="279"/>
      <c r="S41" s="279"/>
      <c r="T41" s="280"/>
      <c r="U41" s="280"/>
      <c r="W41" s="276"/>
      <c r="X41" s="276"/>
      <c r="Y41" s="276"/>
      <c r="Z41" s="276"/>
      <c r="AA41" s="276"/>
      <c r="AB41" s="276"/>
      <c r="AC41" s="276"/>
      <c r="AD41" s="276"/>
      <c r="AE41" s="276"/>
    </row>
    <row r="42" spans="1:31" s="61" customFormat="1" ht="10" customHeight="1">
      <c r="A42" s="256">
        <v>2020</v>
      </c>
      <c r="B42" s="280">
        <f t="shared" ref="B42:D45" si="1">+B16/$E16*100</f>
        <v>27.694257103224462</v>
      </c>
      <c r="C42" s="280">
        <f t="shared" si="1"/>
        <v>71.577378465390538</v>
      </c>
      <c r="D42" s="280">
        <f t="shared" si="1"/>
        <v>0.72836443138500151</v>
      </c>
      <c r="E42" s="280">
        <v>100</v>
      </c>
      <c r="F42" s="281"/>
      <c r="G42" s="282">
        <f t="shared" si="0"/>
        <v>16.490107678533228</v>
      </c>
      <c r="H42" s="282">
        <f t="shared" si="0"/>
        <v>57.720923230514465</v>
      </c>
      <c r="I42" s="282">
        <f t="shared" si="0"/>
        <v>25.788969090952307</v>
      </c>
      <c r="J42" s="280">
        <v>100</v>
      </c>
      <c r="K42" s="276"/>
      <c r="L42" s="256"/>
      <c r="M42" s="279"/>
      <c r="N42" s="279"/>
      <c r="O42" s="279"/>
      <c r="P42" s="279"/>
      <c r="Q42" s="281"/>
      <c r="R42" s="279"/>
      <c r="S42" s="279"/>
      <c r="T42" s="280"/>
      <c r="U42" s="280"/>
      <c r="W42" s="276"/>
      <c r="X42" s="276"/>
      <c r="Y42" s="276"/>
      <c r="Z42" s="276"/>
      <c r="AA42" s="276"/>
      <c r="AB42" s="276"/>
      <c r="AC42" s="276"/>
      <c r="AD42" s="276"/>
      <c r="AE42" s="276"/>
    </row>
    <row r="43" spans="1:31" s="61" customFormat="1" ht="10" customHeight="1">
      <c r="A43" s="256">
        <v>2021</v>
      </c>
      <c r="B43" s="280">
        <f t="shared" si="1"/>
        <v>28.040945832328013</v>
      </c>
      <c r="C43" s="280">
        <f t="shared" si="1"/>
        <v>71.223260437242132</v>
      </c>
      <c r="D43" s="280">
        <f t="shared" si="1"/>
        <v>0.73579373042985596</v>
      </c>
      <c r="E43" s="280">
        <v>100</v>
      </c>
      <c r="F43" s="281"/>
      <c r="G43" s="282">
        <f t="shared" si="0"/>
        <v>15.795162815835697</v>
      </c>
      <c r="H43" s="282">
        <f t="shared" si="0"/>
        <v>60.526355297332188</v>
      </c>
      <c r="I43" s="282">
        <f t="shared" si="0"/>
        <v>23.67848188683211</v>
      </c>
      <c r="J43" s="280">
        <v>100</v>
      </c>
      <c r="K43" s="276"/>
      <c r="L43" s="256"/>
      <c r="M43" s="279"/>
      <c r="N43" s="279"/>
      <c r="O43" s="279"/>
      <c r="P43" s="279"/>
      <c r="Q43" s="281"/>
      <c r="R43" s="279"/>
      <c r="S43" s="279"/>
      <c r="T43" s="280"/>
      <c r="U43" s="280"/>
      <c r="W43" s="276"/>
      <c r="X43" s="276"/>
      <c r="Y43" s="276"/>
      <c r="Z43" s="276"/>
      <c r="AA43" s="276"/>
      <c r="AB43" s="276"/>
      <c r="AC43" s="276"/>
      <c r="AD43" s="276"/>
      <c r="AE43" s="276"/>
    </row>
    <row r="44" spans="1:31" s="61" customFormat="1" ht="10" customHeight="1">
      <c r="A44" s="256">
        <v>2022</v>
      </c>
      <c r="B44" s="280">
        <f t="shared" si="1"/>
        <v>25.897286449030133</v>
      </c>
      <c r="C44" s="280">
        <f t="shared" si="1"/>
        <v>73.434122558164276</v>
      </c>
      <c r="D44" s="280">
        <f t="shared" si="1"/>
        <v>0.66859099280558421</v>
      </c>
      <c r="E44" s="280">
        <v>100</v>
      </c>
      <c r="F44" s="281"/>
      <c r="G44" s="282">
        <f t="shared" si="0"/>
        <v>17.082738666229925</v>
      </c>
      <c r="H44" s="282">
        <f t="shared" si="0"/>
        <v>59.58681359818442</v>
      </c>
      <c r="I44" s="282">
        <f t="shared" si="0"/>
        <v>23.330447735585661</v>
      </c>
      <c r="J44" s="280">
        <v>100</v>
      </c>
      <c r="K44" s="276"/>
      <c r="L44" s="256"/>
      <c r="M44" s="279"/>
      <c r="N44" s="279"/>
      <c r="O44" s="279"/>
      <c r="P44" s="279"/>
      <c r="Q44" s="281"/>
      <c r="R44" s="279"/>
      <c r="S44" s="279"/>
      <c r="T44" s="280"/>
      <c r="U44" s="280"/>
      <c r="W44" s="276"/>
      <c r="X44" s="276"/>
      <c r="Y44" s="276"/>
      <c r="Z44" s="276"/>
      <c r="AA44" s="276"/>
      <c r="AB44" s="276"/>
      <c r="AC44" s="276"/>
      <c r="AD44" s="276"/>
      <c r="AE44" s="276"/>
    </row>
    <row r="45" spans="1:31" s="61" customFormat="1" ht="10" customHeight="1">
      <c r="A45" s="256">
        <v>2023</v>
      </c>
      <c r="B45" s="280">
        <f t="shared" si="1"/>
        <v>28.812365423832055</v>
      </c>
      <c r="C45" s="280">
        <f t="shared" si="1"/>
        <v>70.501277042836136</v>
      </c>
      <c r="D45" s="280">
        <f t="shared" si="1"/>
        <v>0.68635753333181848</v>
      </c>
      <c r="E45" s="280">
        <v>101</v>
      </c>
      <c r="F45" s="281"/>
      <c r="G45" s="282">
        <f t="shared" si="0"/>
        <v>17.658085896963811</v>
      </c>
      <c r="H45" s="282">
        <f t="shared" si="0"/>
        <v>61.687811736350554</v>
      </c>
      <c r="I45" s="282">
        <f t="shared" si="0"/>
        <v>20.654102366685638</v>
      </c>
      <c r="J45" s="280">
        <v>100</v>
      </c>
      <c r="K45" s="276"/>
      <c r="L45" s="256"/>
      <c r="M45" s="279"/>
      <c r="N45" s="279"/>
      <c r="O45" s="279"/>
      <c r="P45" s="279"/>
      <c r="Q45" s="281"/>
      <c r="R45" s="279"/>
      <c r="S45" s="279"/>
      <c r="T45" s="280"/>
      <c r="U45" s="280"/>
      <c r="W45" s="276"/>
      <c r="X45" s="276"/>
      <c r="Y45" s="276"/>
      <c r="Z45" s="276"/>
      <c r="AA45" s="276"/>
      <c r="AB45" s="276"/>
      <c r="AC45" s="276"/>
      <c r="AD45" s="276"/>
      <c r="AE45" s="276"/>
    </row>
    <row r="46" spans="1:31" s="61" customFormat="1" ht="10" customHeight="1">
      <c r="A46" s="249"/>
      <c r="K46" s="276"/>
      <c r="L46" s="249"/>
      <c r="M46" s="694"/>
      <c r="N46" s="694"/>
      <c r="O46" s="694"/>
      <c r="P46" s="694"/>
      <c r="Q46" s="694"/>
      <c r="R46" s="694"/>
      <c r="S46" s="694"/>
      <c r="T46" s="694"/>
      <c r="U46" s="694"/>
      <c r="W46" s="276"/>
      <c r="X46" s="276"/>
      <c r="Y46" s="276"/>
      <c r="Z46" s="276"/>
      <c r="AA46" s="276"/>
      <c r="AB46" s="276"/>
      <c r="AC46" s="276"/>
      <c r="AD46" s="276"/>
      <c r="AE46" s="276"/>
    </row>
    <row r="47" spans="1:31" s="61" customFormat="1" ht="10" customHeight="1">
      <c r="A47" s="256"/>
      <c r="B47" s="704" t="s">
        <v>258</v>
      </c>
      <c r="C47" s="704"/>
      <c r="D47" s="704"/>
      <c r="E47" s="704"/>
      <c r="F47" s="704"/>
      <c r="G47" s="704"/>
      <c r="H47" s="704"/>
      <c r="I47" s="704"/>
      <c r="J47" s="704"/>
      <c r="K47" s="276"/>
      <c r="L47" s="256"/>
      <c r="M47" s="433"/>
      <c r="N47" s="433"/>
      <c r="O47" s="433"/>
      <c r="P47" s="433"/>
      <c r="Q47" s="433"/>
      <c r="R47" s="433"/>
      <c r="S47" s="433"/>
      <c r="T47" s="433"/>
      <c r="U47" s="433"/>
      <c r="W47" s="276"/>
      <c r="X47" s="276"/>
      <c r="Y47" s="276"/>
      <c r="Z47" s="276"/>
      <c r="AA47" s="276"/>
      <c r="AB47" s="276"/>
      <c r="AC47" s="276"/>
      <c r="AD47" s="276"/>
      <c r="AE47" s="276"/>
    </row>
    <row r="48" spans="1:31" ht="3" customHeight="1">
      <c r="A48" s="256"/>
      <c r="B48" s="280"/>
      <c r="C48" s="280"/>
      <c r="D48" s="280"/>
      <c r="E48" s="280"/>
      <c r="F48" s="281"/>
      <c r="G48" s="282"/>
      <c r="H48" s="282"/>
      <c r="I48" s="282"/>
      <c r="J48" s="280"/>
      <c r="K48" s="276"/>
      <c r="L48" s="256"/>
      <c r="M48" s="279"/>
      <c r="N48" s="279"/>
      <c r="O48" s="279"/>
      <c r="P48" s="279"/>
      <c r="Q48" s="281"/>
      <c r="R48" s="279"/>
      <c r="S48" s="279"/>
      <c r="T48" s="280"/>
      <c r="U48" s="280"/>
      <c r="W48" s="276"/>
      <c r="X48" s="276"/>
      <c r="Y48" s="276"/>
      <c r="Z48" s="276"/>
      <c r="AA48" s="276"/>
      <c r="AB48" s="276"/>
      <c r="AC48" s="276"/>
      <c r="AD48" s="276"/>
      <c r="AE48" s="276"/>
    </row>
    <row r="49" spans="1:31" s="61" customFormat="1" ht="10" customHeight="1">
      <c r="A49" s="256">
        <v>2019</v>
      </c>
      <c r="B49" s="280">
        <f>+B23/$E23*100</f>
        <v>27.133908941988206</v>
      </c>
      <c r="C49" s="280">
        <f>+C23/$E23*100</f>
        <v>72.198892672420456</v>
      </c>
      <c r="D49" s="280">
        <f>+D23/$E23*100</f>
        <v>0.66719838559133382</v>
      </c>
      <c r="E49" s="280">
        <v>100</v>
      </c>
      <c r="F49" s="281"/>
      <c r="G49" s="282">
        <f>+G23/$J23*100</f>
        <v>15.384399188312599</v>
      </c>
      <c r="H49" s="282">
        <f>+H23/$J23*100</f>
        <v>66.038976734251079</v>
      </c>
      <c r="I49" s="282">
        <f>+I23/$J23*100</f>
        <v>18.576624077436328</v>
      </c>
      <c r="J49" s="280">
        <v>100</v>
      </c>
      <c r="K49" s="276"/>
      <c r="L49" s="256"/>
      <c r="M49" s="279"/>
      <c r="N49" s="279"/>
      <c r="O49" s="279"/>
      <c r="P49" s="279"/>
      <c r="Q49" s="281"/>
      <c r="R49" s="279"/>
      <c r="S49" s="279"/>
      <c r="T49" s="280"/>
      <c r="U49" s="280"/>
      <c r="W49" s="276"/>
      <c r="X49" s="276"/>
      <c r="Y49" s="276"/>
      <c r="Z49" s="276"/>
      <c r="AA49" s="276"/>
      <c r="AB49" s="276"/>
      <c r="AC49" s="276"/>
      <c r="AD49" s="276"/>
      <c r="AE49" s="276"/>
    </row>
    <row r="50" spans="1:31" s="61" customFormat="1" ht="10" customHeight="1">
      <c r="A50" s="256">
        <v>2020</v>
      </c>
      <c r="B50" s="280">
        <f t="shared" ref="B50:D53" si="2">+B24/$E24*100</f>
        <v>27.843092734003211</v>
      </c>
      <c r="C50" s="280">
        <f t="shared" si="2"/>
        <v>71.472983058228849</v>
      </c>
      <c r="D50" s="280">
        <f t="shared" si="2"/>
        <v>0.68392420776794072</v>
      </c>
      <c r="E50" s="280">
        <v>100</v>
      </c>
      <c r="F50" s="281"/>
      <c r="G50" s="282">
        <f t="shared" ref="G50:I53" si="3">+G24/$J24*100</f>
        <v>15.239891945855478</v>
      </c>
      <c r="H50" s="282">
        <f t="shared" si="3"/>
        <v>63.39298822562175</v>
      </c>
      <c r="I50" s="282">
        <f t="shared" si="3"/>
        <v>21.367119828522771</v>
      </c>
      <c r="J50" s="280">
        <v>100</v>
      </c>
      <c r="K50" s="276"/>
      <c r="L50" s="256"/>
      <c r="M50" s="279"/>
      <c r="N50" s="279"/>
      <c r="O50" s="279"/>
      <c r="P50" s="279"/>
      <c r="Q50" s="281"/>
      <c r="R50" s="279"/>
      <c r="S50" s="279"/>
      <c r="T50" s="280"/>
      <c r="U50" s="280"/>
      <c r="W50" s="276"/>
      <c r="X50" s="276"/>
      <c r="Y50" s="276"/>
      <c r="Z50" s="276"/>
      <c r="AA50" s="276"/>
      <c r="AB50" s="276"/>
      <c r="AC50" s="276"/>
      <c r="AD50" s="276"/>
      <c r="AE50" s="276"/>
    </row>
    <row r="51" spans="1:31" s="61" customFormat="1" ht="10" customHeight="1">
      <c r="A51" s="256">
        <v>2021</v>
      </c>
      <c r="B51" s="280">
        <f t="shared" si="2"/>
        <v>26.818770394974457</v>
      </c>
      <c r="C51" s="280">
        <f t="shared" si="2"/>
        <v>72.449005663671599</v>
      </c>
      <c r="D51" s="280">
        <f t="shared" si="2"/>
        <v>0.7322239413539503</v>
      </c>
      <c r="E51" s="280">
        <v>100</v>
      </c>
      <c r="F51" s="281"/>
      <c r="G51" s="282">
        <f t="shared" si="3"/>
        <v>15.723621197609146</v>
      </c>
      <c r="H51" s="282">
        <f t="shared" si="3"/>
        <v>59.557958802633337</v>
      </c>
      <c r="I51" s="282">
        <f t="shared" si="3"/>
        <v>24.718419999757522</v>
      </c>
      <c r="J51" s="280">
        <v>100</v>
      </c>
      <c r="K51" s="276"/>
      <c r="L51" s="256"/>
      <c r="M51" s="279"/>
      <c r="N51" s="279"/>
      <c r="O51" s="279"/>
      <c r="P51" s="279"/>
      <c r="Q51" s="281"/>
      <c r="R51" s="279"/>
      <c r="S51" s="279"/>
      <c r="T51" s="280"/>
      <c r="U51" s="280"/>
      <c r="W51" s="276"/>
      <c r="X51" s="276"/>
      <c r="Y51" s="276"/>
      <c r="Z51" s="276"/>
      <c r="AA51" s="276"/>
      <c r="AB51" s="276"/>
      <c r="AC51" s="276"/>
      <c r="AD51" s="276"/>
      <c r="AE51" s="276"/>
    </row>
    <row r="52" spans="1:31" s="61" customFormat="1" ht="9.75" customHeight="1">
      <c r="A52" s="256">
        <v>2022</v>
      </c>
      <c r="B52" s="280">
        <f t="shared" si="2"/>
        <v>25.065984224179338</v>
      </c>
      <c r="C52" s="280">
        <f t="shared" si="2"/>
        <v>74.263589007064425</v>
      </c>
      <c r="D52" s="280">
        <f t="shared" si="2"/>
        <v>0.67042676875623786</v>
      </c>
      <c r="E52" s="280">
        <v>100</v>
      </c>
      <c r="F52" s="433"/>
      <c r="G52" s="282">
        <f t="shared" si="3"/>
        <v>16.766945685694505</v>
      </c>
      <c r="H52" s="282">
        <f t="shared" si="3"/>
        <v>60.397130089999372</v>
      </c>
      <c r="I52" s="282">
        <f t="shared" si="3"/>
        <v>22.835924224306122</v>
      </c>
      <c r="J52" s="280">
        <v>100</v>
      </c>
      <c r="K52" s="276"/>
      <c r="L52" s="256"/>
      <c r="M52" s="279"/>
      <c r="N52" s="279"/>
      <c r="O52" s="279"/>
      <c r="P52" s="279"/>
      <c r="Q52" s="433"/>
      <c r="R52" s="279"/>
      <c r="S52" s="279"/>
      <c r="T52" s="280"/>
      <c r="U52" s="280"/>
      <c r="W52" s="276"/>
      <c r="X52" s="276"/>
      <c r="Y52" s="276"/>
      <c r="Z52" s="276"/>
      <c r="AA52" s="276"/>
      <c r="AB52" s="276"/>
      <c r="AC52" s="276"/>
      <c r="AD52" s="276"/>
      <c r="AE52" s="276"/>
    </row>
    <row r="53" spans="1:31" s="61" customFormat="1" ht="9.75" customHeight="1">
      <c r="A53" s="256">
        <v>2023</v>
      </c>
      <c r="B53" s="280">
        <f t="shared" si="2"/>
        <v>27.562820429546374</v>
      </c>
      <c r="C53" s="280">
        <f t="shared" si="2"/>
        <v>71.764891464715191</v>
      </c>
      <c r="D53" s="280">
        <f t="shared" si="2"/>
        <v>0.67228810573843067</v>
      </c>
      <c r="E53" s="280">
        <v>100</v>
      </c>
      <c r="F53" s="433"/>
      <c r="G53" s="282">
        <f t="shared" si="3"/>
        <v>18.082873610271804</v>
      </c>
      <c r="H53" s="282">
        <f t="shared" si="3"/>
        <v>59.309148326478102</v>
      </c>
      <c r="I53" s="282">
        <f t="shared" si="3"/>
        <v>22.607978063250094</v>
      </c>
      <c r="J53" s="280">
        <v>100</v>
      </c>
      <c r="K53" s="276"/>
      <c r="L53" s="256"/>
      <c r="M53" s="279"/>
      <c r="N53" s="279"/>
      <c r="O53" s="279"/>
      <c r="P53" s="279"/>
      <c r="Q53" s="433"/>
      <c r="R53" s="279"/>
      <c r="S53" s="279"/>
      <c r="T53" s="280"/>
      <c r="U53" s="280"/>
      <c r="W53" s="276"/>
      <c r="X53" s="276"/>
      <c r="Y53" s="276"/>
      <c r="Z53" s="276"/>
      <c r="AA53" s="276"/>
      <c r="AB53" s="276"/>
      <c r="AC53" s="276"/>
      <c r="AD53" s="276"/>
      <c r="AE53" s="276"/>
    </row>
    <row r="54" spans="1:31" ht="10" customHeight="1">
      <c r="A54" s="249"/>
      <c r="K54" s="276"/>
      <c r="L54" s="249"/>
      <c r="M54" s="704"/>
      <c r="N54" s="704"/>
      <c r="O54" s="704"/>
      <c r="P54" s="704"/>
      <c r="Q54" s="704"/>
      <c r="R54" s="704"/>
      <c r="S54" s="704"/>
      <c r="T54" s="704"/>
      <c r="U54" s="704"/>
      <c r="W54" s="276"/>
      <c r="X54" s="276"/>
      <c r="Y54" s="276"/>
      <c r="Z54" s="276"/>
      <c r="AA54" s="276"/>
      <c r="AB54" s="276"/>
      <c r="AC54" s="276"/>
      <c r="AD54" s="276"/>
      <c r="AE54" s="276"/>
    </row>
    <row r="55" spans="1:31" s="61" customFormat="1" ht="10" customHeight="1">
      <c r="A55" s="249"/>
      <c r="B55" s="704" t="s">
        <v>259</v>
      </c>
      <c r="C55" s="704"/>
      <c r="D55" s="704"/>
      <c r="E55" s="704"/>
      <c r="F55" s="704"/>
      <c r="G55" s="704"/>
      <c r="H55" s="704"/>
      <c r="I55" s="704"/>
      <c r="J55" s="704"/>
      <c r="K55" s="276"/>
      <c r="L55" s="249"/>
      <c r="M55" s="434"/>
      <c r="N55" s="434"/>
      <c r="O55" s="434"/>
      <c r="P55" s="434"/>
      <c r="Q55" s="434"/>
      <c r="R55" s="434"/>
      <c r="S55" s="434"/>
      <c r="T55" s="434"/>
      <c r="U55" s="434"/>
      <c r="W55" s="276"/>
      <c r="X55" s="276"/>
      <c r="Y55" s="276"/>
      <c r="Z55" s="276"/>
      <c r="AA55" s="276"/>
      <c r="AB55" s="276"/>
      <c r="AC55" s="276"/>
      <c r="AD55" s="276"/>
      <c r="AE55" s="276"/>
    </row>
    <row r="56" spans="1:31" s="61" customFormat="1" ht="3" customHeight="1">
      <c r="A56" s="256"/>
      <c r="B56" s="280"/>
      <c r="C56" s="280"/>
      <c r="D56" s="280"/>
      <c r="E56" s="280"/>
      <c r="F56" s="281"/>
      <c r="G56" s="282"/>
      <c r="H56" s="282"/>
      <c r="I56" s="282"/>
      <c r="J56" s="280"/>
      <c r="K56" s="276"/>
      <c r="L56" s="256"/>
      <c r="M56" s="279"/>
      <c r="N56" s="279"/>
      <c r="O56" s="279"/>
      <c r="P56" s="279"/>
      <c r="Q56" s="281"/>
      <c r="R56" s="279"/>
      <c r="S56" s="279"/>
      <c r="T56" s="280"/>
      <c r="U56" s="280"/>
      <c r="W56" s="276"/>
      <c r="X56" s="276"/>
      <c r="Y56" s="276"/>
      <c r="Z56" s="276"/>
      <c r="AA56" s="276"/>
      <c r="AB56" s="276"/>
      <c r="AC56" s="276"/>
      <c r="AD56" s="276"/>
      <c r="AE56" s="276"/>
    </row>
    <row r="57" spans="1:31" s="61" customFormat="1" ht="10" customHeight="1">
      <c r="A57" s="256">
        <v>2019</v>
      </c>
      <c r="B57" s="280">
        <f t="shared" ref="B57:D59" si="4">+B31/$E31*100</f>
        <v>24.741441840770314</v>
      </c>
      <c r="C57" s="280">
        <f t="shared" si="4"/>
        <v>74.920652683587292</v>
      </c>
      <c r="D57" s="280">
        <f t="shared" si="4"/>
        <v>0.33790547564239198</v>
      </c>
      <c r="E57" s="280">
        <v>100</v>
      </c>
      <c r="F57" s="281"/>
      <c r="G57" s="282">
        <f t="shared" ref="G57:I61" si="5">+G31/$J31*100</f>
        <v>17.76472121204942</v>
      </c>
      <c r="H57" s="282">
        <f t="shared" si="5"/>
        <v>54.508582191212874</v>
      </c>
      <c r="I57" s="282">
        <f t="shared" si="5"/>
        <v>27.7266965967377</v>
      </c>
      <c r="J57" s="280">
        <v>100</v>
      </c>
      <c r="K57" s="276"/>
      <c r="L57" s="256"/>
      <c r="M57" s="279"/>
      <c r="N57" s="279"/>
      <c r="O57" s="279"/>
      <c r="P57" s="279"/>
      <c r="Q57" s="281"/>
      <c r="R57" s="279"/>
      <c r="S57" s="279"/>
      <c r="T57" s="280"/>
      <c r="U57" s="280"/>
      <c r="W57" s="276"/>
      <c r="X57" s="276"/>
      <c r="Y57" s="276"/>
      <c r="Z57" s="276"/>
      <c r="AA57" s="276"/>
      <c r="AB57" s="276"/>
      <c r="AC57" s="276"/>
      <c r="AD57" s="276"/>
      <c r="AE57" s="276"/>
    </row>
    <row r="58" spans="1:31" s="61" customFormat="1" ht="10" customHeight="1">
      <c r="A58" s="256">
        <v>2020</v>
      </c>
      <c r="B58" s="280">
        <f t="shared" si="4"/>
        <v>24.684844332889821</v>
      </c>
      <c r="C58" s="280">
        <f t="shared" si="4"/>
        <v>74.954282000765758</v>
      </c>
      <c r="D58" s="280">
        <f t="shared" si="4"/>
        <v>0.36087366634442308</v>
      </c>
      <c r="E58" s="280">
        <v>100</v>
      </c>
      <c r="F58" s="281"/>
      <c r="G58" s="282">
        <f t="shared" si="5"/>
        <v>18.22118030386412</v>
      </c>
      <c r="H58" s="282">
        <f t="shared" si="5"/>
        <v>52.572323491407005</v>
      </c>
      <c r="I58" s="282">
        <f t="shared" si="5"/>
        <v>29.206496204728875</v>
      </c>
      <c r="J58" s="280">
        <v>100</v>
      </c>
      <c r="K58" s="276"/>
      <c r="L58" s="256"/>
      <c r="M58" s="279"/>
      <c r="N58" s="279"/>
      <c r="O58" s="279"/>
      <c r="P58" s="279"/>
      <c r="Q58" s="281"/>
      <c r="R58" s="279"/>
      <c r="S58" s="279"/>
      <c r="T58" s="280"/>
      <c r="U58" s="280"/>
      <c r="W58" s="276"/>
      <c r="X58" s="276"/>
      <c r="Y58" s="276"/>
      <c r="Z58" s="276"/>
      <c r="AA58" s="276"/>
      <c r="AB58" s="276"/>
      <c r="AC58" s="276"/>
      <c r="AD58" s="276"/>
      <c r="AE58" s="276"/>
    </row>
    <row r="59" spans="1:31" s="61" customFormat="1" ht="10" customHeight="1">
      <c r="A59" s="256">
        <v>2021</v>
      </c>
      <c r="B59" s="280">
        <f>+B33/$E33*100</f>
        <v>26.095084491037717</v>
      </c>
      <c r="C59" s="280">
        <f t="shared" si="4"/>
        <v>73.576155288918102</v>
      </c>
      <c r="D59" s="280">
        <f t="shared" si="4"/>
        <v>0.3287602200441776</v>
      </c>
      <c r="E59" s="280">
        <v>100</v>
      </c>
      <c r="F59" s="281"/>
      <c r="G59" s="282">
        <f t="shared" si="5"/>
        <v>18.418318635044965</v>
      </c>
      <c r="H59" s="282">
        <f t="shared" si="5"/>
        <v>52.323364097600489</v>
      </c>
      <c r="I59" s="282">
        <f t="shared" si="5"/>
        <v>29.258317267354546</v>
      </c>
      <c r="J59" s="280">
        <v>100</v>
      </c>
      <c r="K59" s="276"/>
      <c r="L59" s="256"/>
      <c r="M59" s="279"/>
      <c r="N59" s="279"/>
      <c r="O59" s="279"/>
      <c r="P59" s="279"/>
      <c r="Q59" s="281"/>
      <c r="R59" s="279"/>
      <c r="S59" s="279"/>
      <c r="T59" s="280"/>
      <c r="U59" s="280"/>
      <c r="W59" s="276"/>
      <c r="X59" s="276"/>
      <c r="Y59" s="276"/>
      <c r="Z59" s="276"/>
      <c r="AA59" s="276"/>
      <c r="AB59" s="276"/>
      <c r="AC59" s="276"/>
      <c r="AD59" s="276"/>
      <c r="AE59" s="276"/>
    </row>
    <row r="60" spans="1:31" s="61" customFormat="1" ht="10" customHeight="1">
      <c r="A60" s="256">
        <v>2022</v>
      </c>
      <c r="B60" s="280">
        <f>+B34/$E34*100</f>
        <v>26.234358961032211</v>
      </c>
      <c r="C60" s="280">
        <f>+C34/$E34*100</f>
        <v>73.455191590545866</v>
      </c>
      <c r="D60" s="280">
        <f>+D34/$E34*100</f>
        <v>0.31044944842192801</v>
      </c>
      <c r="E60" s="280">
        <v>100</v>
      </c>
      <c r="F60" s="260"/>
      <c r="G60" s="282">
        <f t="shared" si="5"/>
        <v>18.711620570946145</v>
      </c>
      <c r="H60" s="282">
        <f t="shared" si="5"/>
        <v>51.377167287963012</v>
      </c>
      <c r="I60" s="282">
        <f t="shared" si="5"/>
        <v>29.911212141090836</v>
      </c>
      <c r="J60" s="280">
        <v>100</v>
      </c>
      <c r="K60" s="276"/>
      <c r="L60" s="435"/>
      <c r="M60" s="279"/>
      <c r="N60" s="279"/>
      <c r="O60" s="279"/>
      <c r="P60" s="279"/>
      <c r="Q60" s="260"/>
      <c r="R60" s="279"/>
      <c r="S60" s="279"/>
      <c r="T60" s="280"/>
      <c r="U60" s="280"/>
      <c r="W60" s="276"/>
      <c r="X60" s="276"/>
      <c r="Y60" s="276"/>
      <c r="Z60" s="276"/>
      <c r="AA60" s="276"/>
      <c r="AB60" s="276"/>
      <c r="AC60" s="276"/>
      <c r="AD60" s="276"/>
      <c r="AE60" s="276"/>
    </row>
    <row r="61" spans="1:31" s="61" customFormat="1" ht="10" customHeight="1">
      <c r="A61" s="256">
        <v>2023</v>
      </c>
      <c r="B61" s="280">
        <f>+B35/$E35*100</f>
        <v>27.463216911250587</v>
      </c>
      <c r="C61" s="280">
        <f>+C35/$E35*100</f>
        <v>72.243937245175331</v>
      </c>
      <c r="D61" s="280">
        <f>+D35/$E35*100</f>
        <v>0.29284584357406995</v>
      </c>
      <c r="E61" s="280">
        <v>101</v>
      </c>
      <c r="F61" s="260"/>
      <c r="G61" s="282">
        <f t="shared" si="5"/>
        <v>18.688310706046966</v>
      </c>
      <c r="H61" s="282">
        <f t="shared" si="5"/>
        <v>51.449028728459957</v>
      </c>
      <c r="I61" s="282">
        <f t="shared" si="5"/>
        <v>29.862660565493073</v>
      </c>
      <c r="J61" s="280">
        <v>100</v>
      </c>
      <c r="K61" s="276"/>
      <c r="L61" s="435"/>
      <c r="M61" s="279"/>
      <c r="N61" s="279"/>
      <c r="O61" s="279"/>
      <c r="P61" s="279"/>
      <c r="Q61" s="260"/>
      <c r="R61" s="279"/>
      <c r="S61" s="279"/>
      <c r="T61" s="280"/>
      <c r="U61" s="280"/>
      <c r="W61" s="276"/>
      <c r="X61" s="276"/>
      <c r="Y61" s="276"/>
      <c r="Z61" s="276"/>
      <c r="AA61" s="276"/>
      <c r="AB61" s="276"/>
      <c r="AC61" s="276"/>
      <c r="AD61" s="276"/>
      <c r="AE61" s="276"/>
    </row>
    <row r="62" spans="1:31" s="61" customFormat="1" ht="21" customHeight="1">
      <c r="A62" s="415"/>
      <c r="B62" s="283"/>
      <c r="C62" s="284"/>
      <c r="D62" s="283"/>
      <c r="E62" s="283"/>
      <c r="F62" s="283"/>
      <c r="G62" s="283"/>
      <c r="H62" s="283"/>
      <c r="I62" s="283"/>
      <c r="J62" s="283"/>
      <c r="K62" s="276"/>
    </row>
    <row r="63" spans="1:31" ht="3" customHeight="1">
      <c r="A63" s="260"/>
      <c r="B63" s="260"/>
      <c r="C63" s="254"/>
      <c r="D63" s="260"/>
      <c r="E63" s="260"/>
      <c r="F63" s="260"/>
      <c r="G63" s="260"/>
      <c r="H63" s="260"/>
      <c r="I63" s="260"/>
      <c r="J63" s="260"/>
      <c r="K63" s="276"/>
    </row>
    <row r="64" spans="1:31" ht="20.149999999999999" customHeight="1">
      <c r="A64" s="701" t="s">
        <v>261</v>
      </c>
      <c r="B64" s="701"/>
      <c r="C64" s="701"/>
      <c r="D64" s="701"/>
      <c r="E64" s="701"/>
      <c r="F64" s="701"/>
      <c r="G64" s="701"/>
      <c r="H64" s="701"/>
      <c r="I64" s="701"/>
      <c r="J64" s="701"/>
      <c r="K64" s="249"/>
      <c r="L64" s="249"/>
    </row>
    <row r="65" spans="1:12" ht="21.75" customHeight="1">
      <c r="A65" s="700" t="s">
        <v>412</v>
      </c>
      <c r="B65" s="701"/>
      <c r="C65" s="701"/>
      <c r="D65" s="701"/>
      <c r="E65" s="701"/>
      <c r="F65" s="701"/>
      <c r="G65" s="701"/>
      <c r="H65" s="701"/>
      <c r="I65" s="701"/>
      <c r="J65" s="701"/>
      <c r="K65" s="249"/>
      <c r="L65" s="249"/>
    </row>
    <row r="66" spans="1:12" s="249" customFormat="1" ht="10" customHeight="1">
      <c r="A66" s="702" t="s">
        <v>413</v>
      </c>
      <c r="B66" s="702"/>
      <c r="C66" s="702"/>
      <c r="D66" s="702"/>
      <c r="E66" s="702"/>
      <c r="F66" s="702"/>
      <c r="G66" s="702"/>
      <c r="H66" s="702"/>
      <c r="I66" s="702"/>
      <c r="J66" s="702"/>
      <c r="K66" s="437"/>
      <c r="L66"/>
    </row>
    <row r="67" spans="1:12" s="249" customFormat="1" ht="36" customHeight="1">
      <c r="A67" s="703" t="s">
        <v>414</v>
      </c>
      <c r="B67" s="703"/>
      <c r="C67" s="703"/>
      <c r="D67" s="703"/>
      <c r="E67" s="703"/>
      <c r="F67" s="703"/>
      <c r="G67" s="703"/>
      <c r="H67" s="703"/>
      <c r="I67" s="703"/>
      <c r="J67" s="703"/>
      <c r="K67" s="437"/>
      <c r="L67"/>
    </row>
    <row r="68" spans="1:12" ht="9.75" customHeight="1"/>
    <row r="69" spans="1:12">
      <c r="A69" s="260"/>
      <c r="B69" s="287"/>
      <c r="C69" s="287"/>
      <c r="D69" s="287"/>
      <c r="E69" s="287"/>
      <c r="F69" s="260"/>
      <c r="G69" s="287"/>
      <c r="H69" s="287"/>
      <c r="I69" s="287"/>
      <c r="J69" s="287"/>
      <c r="K69" s="437"/>
    </row>
    <row r="70" spans="1:12">
      <c r="A70" s="260"/>
      <c r="B70" s="287"/>
      <c r="C70" s="287"/>
      <c r="D70" s="287"/>
      <c r="E70" s="287"/>
      <c r="F70" s="260"/>
      <c r="G70" s="287"/>
      <c r="H70" s="287"/>
      <c r="I70" s="287"/>
      <c r="J70" s="287"/>
      <c r="K70" s="437"/>
    </row>
    <row r="71" spans="1:12">
      <c r="A71" s="260"/>
      <c r="B71" s="260"/>
      <c r="C71" s="254"/>
      <c r="D71" s="260"/>
      <c r="E71" s="260"/>
      <c r="F71" s="260"/>
      <c r="G71" s="260"/>
      <c r="H71" s="254"/>
      <c r="I71" s="260"/>
      <c r="J71" s="260"/>
      <c r="K71" s="437"/>
    </row>
    <row r="72" spans="1:12">
      <c r="A72" s="260"/>
      <c r="B72" s="260"/>
      <c r="C72" s="254"/>
      <c r="D72" s="260"/>
      <c r="E72" s="260"/>
      <c r="F72" s="260"/>
      <c r="G72" s="260"/>
      <c r="H72" s="254"/>
      <c r="I72" s="260"/>
      <c r="J72" s="260"/>
      <c r="K72" s="437"/>
    </row>
    <row r="73" spans="1:12">
      <c r="A73" s="260"/>
      <c r="B73" s="287"/>
      <c r="C73" s="287"/>
      <c r="D73" s="287"/>
      <c r="E73" s="287"/>
      <c r="F73" s="260"/>
      <c r="G73" s="287"/>
      <c r="H73" s="287"/>
      <c r="I73" s="287"/>
      <c r="J73" s="287"/>
      <c r="K73" s="437"/>
    </row>
    <row r="74" spans="1:12">
      <c r="A74" s="260"/>
      <c r="B74" s="287"/>
      <c r="C74" s="287"/>
      <c r="D74" s="287"/>
      <c r="E74" s="287"/>
      <c r="F74" s="260"/>
      <c r="G74" s="287"/>
      <c r="H74" s="287"/>
      <c r="I74" s="287"/>
      <c r="J74" s="287"/>
      <c r="K74" s="437"/>
    </row>
    <row r="75" spans="1:12">
      <c r="A75" s="260"/>
      <c r="B75" s="287"/>
      <c r="C75" s="287"/>
      <c r="D75" s="287"/>
      <c r="E75" s="287"/>
      <c r="F75" s="260"/>
      <c r="G75" s="287"/>
      <c r="H75" s="287"/>
      <c r="I75" s="287"/>
      <c r="J75" s="287"/>
      <c r="K75" s="437"/>
    </row>
    <row r="76" spans="1:12">
      <c r="A76" s="260"/>
      <c r="B76" s="287"/>
      <c r="C76" s="287"/>
      <c r="D76" s="287"/>
      <c r="E76" s="287"/>
      <c r="F76" s="260"/>
      <c r="G76" s="287"/>
      <c r="H76" s="287"/>
      <c r="I76" s="287"/>
      <c r="J76" s="287"/>
      <c r="K76" s="437"/>
    </row>
    <row r="77" spans="1:12">
      <c r="A77" s="260"/>
      <c r="B77" s="287"/>
      <c r="C77" s="287"/>
      <c r="D77" s="287"/>
      <c r="E77" s="287"/>
      <c r="F77" s="260"/>
      <c r="G77" s="287"/>
      <c r="H77" s="287"/>
      <c r="I77" s="287"/>
      <c r="J77" s="287"/>
      <c r="K77" s="437"/>
    </row>
    <row r="78" spans="1:12">
      <c r="A78" s="260"/>
      <c r="B78" s="260"/>
      <c r="C78" s="254"/>
      <c r="D78" s="260"/>
      <c r="E78" s="260"/>
      <c r="F78" s="260"/>
      <c r="G78" s="260"/>
      <c r="H78" s="254"/>
      <c r="I78" s="260"/>
      <c r="J78" s="260"/>
      <c r="K78" s="437"/>
    </row>
    <row r="79" spans="1:12">
      <c r="A79" s="260"/>
      <c r="B79" s="260"/>
      <c r="C79" s="254"/>
      <c r="D79" s="260"/>
      <c r="E79" s="260"/>
      <c r="F79" s="260"/>
      <c r="G79" s="260"/>
      <c r="H79" s="254"/>
      <c r="I79" s="260"/>
      <c r="J79" s="260"/>
      <c r="K79" s="437"/>
    </row>
    <row r="80" spans="1:12">
      <c r="A80" s="260"/>
      <c r="B80" s="287"/>
      <c r="C80" s="287"/>
      <c r="D80" s="287"/>
      <c r="E80" s="287"/>
      <c r="F80" s="260"/>
      <c r="G80" s="287"/>
      <c r="H80" s="287"/>
      <c r="I80" s="287"/>
      <c r="J80" s="287"/>
      <c r="K80" s="437"/>
    </row>
    <row r="81" spans="1:11">
      <c r="A81" s="260"/>
      <c r="B81" s="287"/>
      <c r="C81" s="287"/>
      <c r="D81" s="287"/>
      <c r="E81" s="287"/>
      <c r="F81" s="260"/>
      <c r="G81" s="287"/>
      <c r="H81" s="287"/>
      <c r="I81" s="287"/>
      <c r="J81" s="287"/>
      <c r="K81" s="437"/>
    </row>
    <row r="82" spans="1:11">
      <c r="A82" s="260"/>
      <c r="B82" s="287"/>
      <c r="C82" s="287"/>
      <c r="D82" s="287"/>
      <c r="E82" s="287"/>
      <c r="F82" s="260"/>
      <c r="G82" s="287"/>
      <c r="H82" s="287"/>
      <c r="I82" s="287"/>
      <c r="J82" s="287"/>
      <c r="K82" s="437"/>
    </row>
    <row r="83" spans="1:11">
      <c r="A83" s="260"/>
      <c r="B83" s="287"/>
      <c r="C83" s="287"/>
      <c r="D83" s="287"/>
      <c r="E83" s="287"/>
      <c r="F83" s="260"/>
      <c r="G83" s="287"/>
      <c r="H83" s="287"/>
      <c r="I83" s="287"/>
      <c r="J83" s="287"/>
      <c r="K83" s="437"/>
    </row>
    <row r="84" spans="1:11">
      <c r="A84" s="260"/>
      <c r="B84" s="287"/>
      <c r="C84" s="287"/>
      <c r="D84" s="287"/>
      <c r="E84" s="287"/>
      <c r="F84" s="260"/>
      <c r="G84" s="287"/>
      <c r="H84" s="287"/>
      <c r="I84" s="287"/>
      <c r="J84" s="287"/>
      <c r="K84" s="437"/>
    </row>
    <row r="85" spans="1:11">
      <c r="A85" s="260"/>
      <c r="B85" s="260"/>
      <c r="C85" s="254"/>
      <c r="D85" s="260"/>
      <c r="E85" s="260"/>
      <c r="F85" s="260"/>
      <c r="G85" s="260"/>
      <c r="H85" s="254"/>
      <c r="I85" s="260"/>
      <c r="J85" s="260"/>
      <c r="K85" s="437"/>
    </row>
    <row r="86" spans="1:11">
      <c r="A86" s="260"/>
      <c r="B86" s="260"/>
      <c r="C86" s="254"/>
      <c r="D86" s="260"/>
      <c r="E86" s="260"/>
      <c r="F86" s="260"/>
      <c r="G86" s="260"/>
      <c r="H86" s="254"/>
      <c r="I86" s="260"/>
      <c r="J86" s="260"/>
      <c r="K86" s="437"/>
    </row>
    <row r="87" spans="1:11">
      <c r="A87" s="260"/>
      <c r="B87" s="260"/>
      <c r="C87" s="254"/>
      <c r="D87" s="260"/>
      <c r="E87" s="260"/>
      <c r="F87" s="260"/>
      <c r="G87" s="260"/>
      <c r="H87" s="254"/>
      <c r="I87" s="260"/>
      <c r="J87" s="260"/>
      <c r="K87" s="437"/>
    </row>
    <row r="88" spans="1:11">
      <c r="A88" s="260"/>
      <c r="B88" s="260"/>
      <c r="C88" s="254"/>
      <c r="D88" s="260"/>
      <c r="E88" s="260"/>
      <c r="F88" s="260"/>
      <c r="G88" s="260"/>
      <c r="H88" s="254"/>
      <c r="I88" s="260"/>
      <c r="J88" s="260"/>
      <c r="K88" s="437"/>
    </row>
    <row r="89" spans="1:11">
      <c r="A89" s="260"/>
      <c r="B89" s="260"/>
      <c r="C89" s="254"/>
      <c r="D89" s="260"/>
      <c r="E89" s="260"/>
      <c r="F89" s="260"/>
      <c r="G89" s="260"/>
      <c r="H89" s="254"/>
      <c r="I89" s="260"/>
      <c r="J89" s="260"/>
      <c r="K89" s="437"/>
    </row>
    <row r="90" spans="1:11">
      <c r="A90" s="260"/>
      <c r="B90" s="260"/>
      <c r="C90" s="254"/>
      <c r="D90" s="260"/>
      <c r="E90" s="260"/>
      <c r="F90" s="260"/>
      <c r="G90" s="260"/>
      <c r="H90" s="254"/>
      <c r="I90" s="260"/>
      <c r="J90" s="260"/>
      <c r="K90" s="437"/>
    </row>
    <row r="91" spans="1:11">
      <c r="A91" s="260"/>
      <c r="B91" s="260"/>
      <c r="C91" s="254"/>
      <c r="D91" s="260"/>
      <c r="E91" s="260"/>
      <c r="F91" s="260"/>
      <c r="G91" s="260"/>
      <c r="H91" s="254"/>
      <c r="I91" s="260"/>
      <c r="J91" s="260"/>
      <c r="K91" s="437"/>
    </row>
    <row r="92" spans="1:11">
      <c r="A92" s="260"/>
      <c r="B92" s="260"/>
      <c r="C92" s="254"/>
      <c r="D92" s="260"/>
      <c r="E92" s="260"/>
      <c r="F92" s="260"/>
      <c r="G92" s="260"/>
      <c r="H92" s="254"/>
      <c r="I92" s="260"/>
      <c r="J92" s="260"/>
      <c r="K92" s="437"/>
    </row>
    <row r="93" spans="1:11">
      <c r="A93" s="260"/>
      <c r="B93" s="260"/>
      <c r="C93" s="254"/>
      <c r="D93" s="260"/>
      <c r="E93" s="260"/>
      <c r="F93" s="260"/>
      <c r="G93" s="260"/>
      <c r="H93" s="254"/>
      <c r="I93" s="260"/>
      <c r="J93" s="260"/>
      <c r="K93" s="437"/>
    </row>
    <row r="94" spans="1:11">
      <c r="A94" s="260"/>
      <c r="B94" s="260"/>
      <c r="C94" s="254"/>
      <c r="D94" s="260"/>
      <c r="E94" s="260"/>
      <c r="F94" s="260"/>
      <c r="G94" s="260"/>
      <c r="H94" s="254"/>
      <c r="I94" s="260"/>
      <c r="J94" s="260"/>
      <c r="K94" s="437"/>
    </row>
    <row r="95" spans="1:11">
      <c r="A95" s="260"/>
      <c r="B95" s="260"/>
      <c r="C95" s="254"/>
      <c r="D95" s="260"/>
      <c r="E95" s="260"/>
      <c r="F95" s="260"/>
      <c r="G95" s="260"/>
      <c r="H95" s="254"/>
      <c r="I95" s="260"/>
      <c r="J95" s="260"/>
      <c r="K95" s="437"/>
    </row>
    <row r="96" spans="1:11">
      <c r="A96" s="260"/>
      <c r="B96" s="260"/>
      <c r="C96" s="254"/>
      <c r="D96" s="260"/>
      <c r="E96" s="260"/>
      <c r="F96" s="260"/>
      <c r="G96" s="260"/>
      <c r="H96" s="254"/>
      <c r="I96" s="260"/>
      <c r="J96" s="260"/>
      <c r="K96" s="437"/>
    </row>
    <row r="97" spans="1:11">
      <c r="A97" s="260"/>
      <c r="B97" s="260"/>
      <c r="C97" s="254"/>
      <c r="D97" s="260"/>
      <c r="E97" s="260"/>
      <c r="F97" s="260"/>
      <c r="G97" s="260"/>
      <c r="H97" s="254"/>
      <c r="I97" s="260"/>
      <c r="J97" s="260"/>
      <c r="K97" s="437"/>
    </row>
    <row r="98" spans="1:11">
      <c r="A98" s="260"/>
      <c r="B98" s="260"/>
      <c r="C98" s="254"/>
      <c r="D98" s="260"/>
      <c r="E98" s="260"/>
      <c r="F98" s="260"/>
      <c r="G98" s="260"/>
      <c r="H98" s="254"/>
      <c r="I98" s="260"/>
      <c r="J98" s="260"/>
      <c r="K98" s="437"/>
    </row>
    <row r="99" spans="1:11">
      <c r="A99" s="260"/>
      <c r="B99" s="260"/>
      <c r="C99" s="254"/>
      <c r="D99" s="260"/>
      <c r="E99" s="260"/>
      <c r="F99" s="260"/>
      <c r="G99" s="260"/>
      <c r="H99" s="254"/>
      <c r="I99" s="260"/>
      <c r="J99" s="260"/>
      <c r="K99" s="437"/>
    </row>
    <row r="100" spans="1:11">
      <c r="A100" s="260"/>
      <c r="B100" s="260"/>
      <c r="C100" s="254"/>
      <c r="D100" s="260"/>
      <c r="E100" s="260"/>
      <c r="F100" s="260"/>
      <c r="G100" s="260"/>
      <c r="H100" s="260"/>
      <c r="I100" s="260"/>
      <c r="J100" s="260"/>
      <c r="K100" s="437"/>
    </row>
    <row r="101" spans="1:11">
      <c r="A101" s="260"/>
      <c r="B101" s="260"/>
      <c r="C101" s="254"/>
      <c r="D101" s="260"/>
      <c r="E101" s="260"/>
      <c r="F101" s="260"/>
      <c r="G101" s="260"/>
      <c r="H101" s="260"/>
      <c r="I101" s="260"/>
      <c r="J101" s="260"/>
      <c r="K101" s="437"/>
    </row>
    <row r="102" spans="1:11">
      <c r="A102" s="260"/>
      <c r="B102" s="260"/>
      <c r="C102" s="254"/>
      <c r="D102" s="260"/>
      <c r="E102" s="260"/>
      <c r="F102" s="260"/>
      <c r="G102" s="260"/>
      <c r="H102" s="260"/>
      <c r="I102" s="260"/>
      <c r="J102" s="260"/>
      <c r="K102" s="437"/>
    </row>
    <row r="103" spans="1:11">
      <c r="A103" s="260"/>
      <c r="B103" s="260"/>
      <c r="C103" s="254"/>
      <c r="D103" s="260"/>
      <c r="E103" s="260"/>
      <c r="F103" s="260"/>
      <c r="G103" s="260"/>
      <c r="H103" s="260"/>
      <c r="I103" s="260"/>
      <c r="J103" s="260"/>
      <c r="K103" s="437"/>
    </row>
    <row r="104" spans="1:11">
      <c r="A104" s="260"/>
      <c r="B104" s="260"/>
      <c r="C104" s="254"/>
      <c r="D104" s="260"/>
      <c r="E104" s="260"/>
      <c r="F104" s="260"/>
      <c r="G104" s="260"/>
      <c r="H104" s="260"/>
      <c r="I104" s="260"/>
      <c r="J104" s="260"/>
      <c r="K104" s="437"/>
    </row>
    <row r="105" spans="1:11">
      <c r="A105" s="260"/>
      <c r="B105" s="260"/>
      <c r="C105" s="254"/>
      <c r="D105" s="260"/>
      <c r="E105" s="260"/>
      <c r="F105" s="260"/>
      <c r="G105" s="260"/>
      <c r="H105" s="260"/>
      <c r="I105" s="260"/>
      <c r="J105" s="260"/>
      <c r="K105" s="437"/>
    </row>
    <row r="106" spans="1:11">
      <c r="A106" s="260"/>
      <c r="B106" s="260"/>
      <c r="C106" s="254"/>
      <c r="D106" s="260"/>
      <c r="E106" s="260"/>
      <c r="F106" s="260"/>
      <c r="G106" s="260"/>
      <c r="H106" s="260"/>
      <c r="I106" s="260"/>
      <c r="J106" s="260"/>
    </row>
    <row r="107" spans="1:11">
      <c r="A107" s="260"/>
      <c r="B107" s="260"/>
      <c r="C107" s="254"/>
      <c r="D107" s="260"/>
      <c r="E107" s="260"/>
      <c r="F107" s="260"/>
      <c r="G107" s="260"/>
      <c r="H107" s="260"/>
      <c r="I107" s="260"/>
      <c r="J107" s="260"/>
    </row>
    <row r="108" spans="1:11">
      <c r="A108" s="260"/>
      <c r="B108" s="260"/>
      <c r="C108" s="254"/>
      <c r="D108" s="260"/>
      <c r="E108" s="260"/>
      <c r="F108" s="260"/>
      <c r="G108" s="260"/>
      <c r="H108" s="260"/>
      <c r="I108" s="260"/>
      <c r="J108" s="260"/>
    </row>
    <row r="109" spans="1:11">
      <c r="A109" s="260"/>
      <c r="B109" s="260"/>
      <c r="C109" s="254"/>
      <c r="D109" s="260"/>
      <c r="E109" s="260"/>
      <c r="F109" s="260"/>
      <c r="G109" s="260"/>
      <c r="H109" s="260"/>
      <c r="I109" s="260"/>
      <c r="J109" s="260"/>
    </row>
    <row r="110" spans="1:11">
      <c r="A110" s="260"/>
      <c r="B110" s="260"/>
      <c r="C110" s="254"/>
      <c r="D110" s="260"/>
      <c r="E110" s="260"/>
      <c r="F110" s="260"/>
      <c r="G110" s="260"/>
      <c r="H110" s="260"/>
      <c r="I110" s="260"/>
      <c r="J110" s="260"/>
    </row>
    <row r="111" spans="1:11">
      <c r="A111" s="260"/>
      <c r="B111" s="260"/>
      <c r="C111" s="254"/>
      <c r="D111" s="260"/>
      <c r="E111" s="260"/>
      <c r="F111" s="260"/>
      <c r="G111" s="260"/>
      <c r="H111" s="260"/>
      <c r="I111" s="260"/>
      <c r="J111" s="260"/>
    </row>
    <row r="112" spans="1:11">
      <c r="A112" s="260"/>
      <c r="B112" s="260"/>
      <c r="C112" s="254"/>
      <c r="D112" s="260"/>
      <c r="E112" s="260"/>
      <c r="F112" s="260"/>
      <c r="G112" s="260"/>
      <c r="H112" s="260"/>
      <c r="I112" s="260"/>
      <c r="J112" s="260"/>
    </row>
    <row r="113" spans="1:10">
      <c r="A113" s="260"/>
      <c r="B113" s="260"/>
      <c r="C113" s="254"/>
      <c r="D113" s="260"/>
      <c r="E113" s="260"/>
      <c r="F113" s="260"/>
      <c r="G113" s="260"/>
      <c r="H113" s="260"/>
      <c r="I113" s="260"/>
      <c r="J113" s="260"/>
    </row>
    <row r="114" spans="1:10">
      <c r="A114" s="260"/>
      <c r="B114" s="260"/>
      <c r="C114" s="254"/>
      <c r="D114" s="260"/>
      <c r="E114" s="260"/>
      <c r="F114" s="260"/>
      <c r="G114" s="260"/>
      <c r="H114" s="260"/>
      <c r="I114" s="260"/>
      <c r="J114" s="260"/>
    </row>
    <row r="115" spans="1:10">
      <c r="A115" s="260"/>
      <c r="B115" s="260"/>
      <c r="C115" s="254"/>
      <c r="D115" s="260"/>
      <c r="E115" s="260"/>
      <c r="F115" s="260"/>
      <c r="G115" s="260"/>
      <c r="H115" s="260"/>
      <c r="I115" s="260"/>
      <c r="J115" s="260"/>
    </row>
    <row r="116" spans="1:10">
      <c r="A116" s="260"/>
      <c r="B116" s="260"/>
      <c r="C116" s="254"/>
      <c r="D116" s="260"/>
      <c r="E116" s="260"/>
      <c r="F116" s="260"/>
      <c r="G116" s="260"/>
      <c r="H116" s="260"/>
      <c r="I116" s="260"/>
      <c r="J116" s="260"/>
    </row>
    <row r="117" spans="1:10">
      <c r="A117" s="260"/>
      <c r="B117" s="260"/>
      <c r="C117" s="254"/>
      <c r="D117" s="260"/>
      <c r="E117" s="260"/>
      <c r="F117" s="260"/>
      <c r="G117" s="260"/>
      <c r="H117" s="260"/>
      <c r="I117" s="260"/>
      <c r="J117" s="260"/>
    </row>
    <row r="118" spans="1:10">
      <c r="A118" s="260"/>
      <c r="B118" s="260"/>
      <c r="C118" s="254"/>
      <c r="D118" s="260"/>
      <c r="E118" s="260"/>
      <c r="F118" s="260"/>
      <c r="G118" s="260"/>
      <c r="H118" s="260"/>
      <c r="I118" s="260"/>
      <c r="J118" s="260"/>
    </row>
    <row r="119" spans="1:10">
      <c r="A119" s="260"/>
      <c r="B119" s="260"/>
      <c r="C119" s="254"/>
      <c r="D119" s="260"/>
      <c r="E119" s="260"/>
      <c r="F119" s="260"/>
      <c r="G119" s="260"/>
      <c r="H119" s="260"/>
      <c r="I119" s="260"/>
      <c r="J119" s="260"/>
    </row>
    <row r="120" spans="1:10">
      <c r="A120" s="260"/>
      <c r="B120" s="260"/>
      <c r="C120" s="254"/>
      <c r="D120" s="260"/>
      <c r="E120" s="260"/>
      <c r="F120" s="260"/>
      <c r="G120" s="260"/>
      <c r="H120" s="260"/>
      <c r="I120" s="260"/>
      <c r="J120" s="260"/>
    </row>
    <row r="121" spans="1:10">
      <c r="A121" s="260"/>
      <c r="B121" s="260"/>
      <c r="C121" s="254"/>
      <c r="D121" s="260"/>
      <c r="E121" s="260"/>
      <c r="F121" s="260"/>
      <c r="G121" s="260"/>
      <c r="H121" s="260"/>
      <c r="I121" s="260"/>
      <c r="J121" s="260"/>
    </row>
    <row r="122" spans="1:10">
      <c r="A122" s="260"/>
      <c r="B122" s="260"/>
      <c r="C122" s="254"/>
      <c r="D122" s="260"/>
      <c r="E122" s="260"/>
      <c r="F122" s="260"/>
      <c r="G122" s="260"/>
      <c r="H122" s="260"/>
      <c r="I122" s="260"/>
      <c r="J122" s="260"/>
    </row>
    <row r="123" spans="1:10">
      <c r="A123" s="260"/>
      <c r="B123" s="260"/>
      <c r="C123" s="254"/>
      <c r="D123" s="260"/>
      <c r="E123" s="260"/>
      <c r="F123" s="260"/>
      <c r="G123" s="260"/>
      <c r="H123" s="260"/>
      <c r="I123" s="260"/>
      <c r="J123" s="260"/>
    </row>
    <row r="124" spans="1:10">
      <c r="A124" s="260"/>
      <c r="B124" s="260"/>
      <c r="C124" s="254"/>
      <c r="D124" s="260"/>
      <c r="E124" s="260"/>
      <c r="F124" s="260"/>
      <c r="G124" s="260"/>
      <c r="H124" s="260"/>
      <c r="I124" s="260"/>
      <c r="J124" s="260"/>
    </row>
    <row r="125" spans="1:10">
      <c r="A125" s="260"/>
      <c r="B125" s="260"/>
      <c r="C125" s="254"/>
      <c r="D125" s="260"/>
      <c r="E125" s="260"/>
      <c r="F125" s="260"/>
      <c r="G125" s="260"/>
      <c r="H125" s="260"/>
      <c r="I125" s="260"/>
      <c r="J125" s="260"/>
    </row>
    <row r="126" spans="1:10">
      <c r="A126" s="260"/>
      <c r="B126" s="260"/>
      <c r="C126" s="254"/>
      <c r="D126" s="260"/>
      <c r="E126" s="260"/>
      <c r="F126" s="260"/>
      <c r="G126" s="260"/>
      <c r="H126" s="260"/>
      <c r="I126" s="260"/>
      <c r="J126" s="260"/>
    </row>
    <row r="127" spans="1:10">
      <c r="A127" s="260"/>
      <c r="B127" s="260"/>
      <c r="C127" s="254"/>
      <c r="D127" s="260"/>
      <c r="E127" s="260"/>
      <c r="F127" s="260"/>
      <c r="G127" s="260"/>
      <c r="H127" s="260"/>
      <c r="I127" s="260"/>
      <c r="J127" s="260"/>
    </row>
    <row r="128" spans="1:10">
      <c r="A128" s="260"/>
      <c r="B128" s="260"/>
      <c r="C128" s="254"/>
      <c r="D128" s="260"/>
      <c r="E128" s="260"/>
      <c r="F128" s="260"/>
      <c r="G128" s="260"/>
      <c r="H128" s="260"/>
      <c r="I128" s="260"/>
      <c r="J128" s="260"/>
    </row>
    <row r="129" spans="1:10">
      <c r="A129" s="260"/>
      <c r="B129" s="260"/>
      <c r="C129" s="254"/>
      <c r="D129" s="260"/>
      <c r="E129" s="260"/>
      <c r="F129" s="260"/>
      <c r="G129" s="260"/>
      <c r="H129" s="260"/>
      <c r="I129" s="260"/>
      <c r="J129" s="260"/>
    </row>
    <row r="130" spans="1:10">
      <c r="A130" s="260"/>
      <c r="B130" s="260"/>
      <c r="C130" s="254"/>
      <c r="D130" s="260"/>
      <c r="E130" s="260"/>
      <c r="F130" s="260"/>
      <c r="G130" s="260"/>
      <c r="H130" s="260"/>
      <c r="I130" s="260"/>
      <c r="J130" s="260"/>
    </row>
    <row r="131" spans="1:10">
      <c r="A131" s="260"/>
      <c r="B131" s="260"/>
      <c r="C131" s="254"/>
      <c r="D131" s="260"/>
      <c r="E131" s="260"/>
      <c r="F131" s="260"/>
      <c r="G131" s="260"/>
      <c r="H131" s="260"/>
      <c r="I131" s="260"/>
      <c r="J131" s="260"/>
    </row>
    <row r="132" spans="1:10">
      <c r="A132" s="260"/>
      <c r="B132" s="260"/>
      <c r="C132" s="254"/>
      <c r="D132" s="260"/>
      <c r="E132" s="260"/>
      <c r="F132" s="260"/>
      <c r="G132" s="260"/>
      <c r="H132" s="260"/>
      <c r="I132" s="260"/>
      <c r="J132" s="260"/>
    </row>
    <row r="133" spans="1:10">
      <c r="A133" s="260"/>
      <c r="B133" s="260"/>
      <c r="C133" s="254"/>
      <c r="D133" s="260"/>
      <c r="E133" s="260"/>
      <c r="F133" s="260"/>
      <c r="G133" s="260"/>
      <c r="H133" s="260"/>
      <c r="I133" s="260"/>
      <c r="J133" s="260"/>
    </row>
    <row r="134" spans="1:10">
      <c r="A134" s="260"/>
      <c r="B134" s="260"/>
      <c r="C134" s="254"/>
      <c r="D134" s="260"/>
      <c r="E134" s="260"/>
      <c r="F134" s="260"/>
      <c r="G134" s="260"/>
      <c r="H134" s="260"/>
      <c r="I134" s="260"/>
      <c r="J134" s="260"/>
    </row>
    <row r="135" spans="1:10">
      <c r="A135" s="260"/>
      <c r="B135" s="260"/>
      <c r="C135" s="254"/>
      <c r="D135" s="260"/>
      <c r="E135" s="260"/>
      <c r="F135" s="260"/>
      <c r="G135" s="260"/>
      <c r="H135" s="260"/>
      <c r="I135" s="260"/>
      <c r="J135" s="260"/>
    </row>
    <row r="136" spans="1:10">
      <c r="A136" s="260"/>
      <c r="B136" s="260"/>
      <c r="C136" s="254"/>
      <c r="D136" s="260"/>
      <c r="E136" s="260"/>
      <c r="F136" s="260"/>
      <c r="G136" s="260"/>
      <c r="H136" s="260"/>
      <c r="I136" s="260"/>
      <c r="J136" s="260"/>
    </row>
    <row r="137" spans="1:10">
      <c r="A137" s="260"/>
      <c r="B137" s="260"/>
      <c r="C137" s="254"/>
      <c r="D137" s="260"/>
      <c r="E137" s="260"/>
      <c r="F137" s="260"/>
      <c r="G137" s="260"/>
      <c r="H137" s="260"/>
      <c r="I137" s="260"/>
      <c r="J137" s="260"/>
    </row>
    <row r="138" spans="1:10">
      <c r="A138" s="260"/>
      <c r="B138" s="260"/>
      <c r="C138" s="254"/>
      <c r="D138" s="260"/>
      <c r="E138" s="260"/>
      <c r="F138" s="260"/>
      <c r="G138" s="260"/>
      <c r="H138" s="260"/>
      <c r="I138" s="260"/>
      <c r="J138" s="260"/>
    </row>
    <row r="139" spans="1:10">
      <c r="A139" s="260"/>
      <c r="B139" s="260"/>
      <c r="C139" s="254"/>
      <c r="D139" s="260"/>
      <c r="E139" s="260"/>
      <c r="F139" s="260"/>
      <c r="G139" s="260"/>
      <c r="H139" s="260"/>
      <c r="I139" s="260"/>
      <c r="J139" s="260"/>
    </row>
    <row r="140" spans="1:10">
      <c r="A140" s="260"/>
      <c r="B140" s="260"/>
      <c r="C140" s="254"/>
      <c r="D140" s="260"/>
      <c r="E140" s="260"/>
      <c r="F140" s="260"/>
      <c r="G140" s="260"/>
      <c r="H140" s="260"/>
      <c r="I140" s="260"/>
      <c r="J140" s="260"/>
    </row>
    <row r="141" spans="1:10">
      <c r="A141" s="260"/>
      <c r="B141" s="260"/>
      <c r="C141" s="254"/>
      <c r="D141" s="260"/>
      <c r="E141" s="260"/>
      <c r="F141" s="260"/>
      <c r="G141" s="260"/>
      <c r="H141" s="260"/>
      <c r="I141" s="260"/>
      <c r="J141" s="260"/>
    </row>
    <row r="142" spans="1:10">
      <c r="A142" s="260"/>
      <c r="B142" s="260"/>
      <c r="C142" s="254"/>
      <c r="D142" s="260"/>
      <c r="E142" s="260"/>
      <c r="F142" s="260"/>
      <c r="G142" s="260"/>
      <c r="H142" s="260"/>
      <c r="I142" s="260"/>
      <c r="J142" s="260"/>
    </row>
    <row r="143" spans="1:10">
      <c r="A143" s="260"/>
      <c r="B143" s="260"/>
      <c r="C143" s="254"/>
      <c r="D143" s="260"/>
      <c r="E143" s="260"/>
      <c r="F143" s="260"/>
      <c r="G143" s="260"/>
      <c r="H143" s="260"/>
      <c r="I143" s="260"/>
      <c r="J143" s="260"/>
    </row>
    <row r="144" spans="1:10">
      <c r="A144" s="260"/>
      <c r="B144" s="260"/>
      <c r="C144" s="254"/>
      <c r="D144" s="260"/>
      <c r="E144" s="260"/>
      <c r="F144" s="260"/>
      <c r="G144" s="260"/>
      <c r="H144" s="260"/>
      <c r="I144" s="260"/>
      <c r="J144" s="260"/>
    </row>
    <row r="145" spans="1:10">
      <c r="A145" s="260"/>
      <c r="B145" s="260"/>
      <c r="C145" s="254"/>
      <c r="D145" s="260"/>
      <c r="E145" s="260"/>
      <c r="F145" s="260"/>
      <c r="G145" s="260"/>
      <c r="H145" s="260"/>
      <c r="I145" s="260"/>
      <c r="J145" s="260"/>
    </row>
    <row r="146" spans="1:10">
      <c r="A146" s="260"/>
      <c r="B146" s="260"/>
      <c r="C146" s="254"/>
      <c r="D146" s="260"/>
      <c r="E146" s="260"/>
      <c r="F146" s="260"/>
      <c r="G146" s="260"/>
      <c r="H146" s="260"/>
      <c r="I146" s="260"/>
      <c r="J146" s="260"/>
    </row>
    <row r="147" spans="1:10">
      <c r="A147" s="260"/>
      <c r="B147" s="260"/>
      <c r="C147" s="254"/>
      <c r="D147" s="260"/>
      <c r="E147" s="260"/>
      <c r="F147" s="260"/>
      <c r="G147" s="260"/>
      <c r="H147" s="260"/>
      <c r="I147" s="260"/>
      <c r="J147" s="260"/>
    </row>
    <row r="148" spans="1:10">
      <c r="A148" s="260"/>
      <c r="B148" s="260"/>
      <c r="C148" s="254"/>
      <c r="D148" s="260"/>
      <c r="E148" s="260"/>
      <c r="F148" s="260"/>
      <c r="G148" s="260"/>
      <c r="H148" s="260"/>
      <c r="I148" s="260"/>
      <c r="J148" s="260"/>
    </row>
    <row r="149" spans="1:10">
      <c r="A149" s="260"/>
      <c r="B149" s="260"/>
      <c r="C149" s="254"/>
      <c r="D149" s="260"/>
      <c r="E149" s="260"/>
      <c r="F149" s="260"/>
      <c r="G149" s="260"/>
      <c r="H149" s="260"/>
      <c r="I149" s="260"/>
      <c r="J149" s="260"/>
    </row>
    <row r="150" spans="1:10">
      <c r="A150" s="260"/>
      <c r="B150" s="260"/>
      <c r="C150" s="254"/>
      <c r="D150" s="260"/>
      <c r="E150" s="260"/>
      <c r="F150" s="260"/>
      <c r="G150" s="260"/>
      <c r="H150" s="260"/>
      <c r="I150" s="260"/>
      <c r="J150" s="260"/>
    </row>
    <row r="151" spans="1:10">
      <c r="A151" s="260"/>
      <c r="B151" s="260"/>
      <c r="C151" s="254"/>
      <c r="D151" s="260"/>
      <c r="E151" s="260"/>
      <c r="F151" s="260"/>
      <c r="G151" s="260"/>
      <c r="H151" s="260"/>
      <c r="I151" s="260"/>
      <c r="J151" s="260"/>
    </row>
    <row r="152" spans="1:10">
      <c r="A152" s="260"/>
      <c r="B152" s="260"/>
      <c r="C152" s="254"/>
      <c r="D152" s="260"/>
      <c r="E152" s="260"/>
      <c r="F152" s="260"/>
      <c r="G152" s="260"/>
      <c r="H152" s="260"/>
      <c r="I152" s="260"/>
      <c r="J152" s="260"/>
    </row>
    <row r="153" spans="1:10">
      <c r="A153" s="260"/>
      <c r="B153" s="260"/>
      <c r="C153" s="254"/>
      <c r="D153" s="260"/>
      <c r="E153" s="260"/>
      <c r="F153" s="260"/>
      <c r="G153" s="260"/>
      <c r="H153" s="260"/>
      <c r="I153" s="260"/>
      <c r="J153" s="260"/>
    </row>
    <row r="154" spans="1:10">
      <c r="A154" s="260"/>
      <c r="B154" s="260"/>
      <c r="C154" s="254"/>
      <c r="D154" s="260"/>
      <c r="E154" s="260"/>
      <c r="F154" s="260"/>
      <c r="G154" s="260"/>
      <c r="H154" s="260"/>
      <c r="I154" s="260"/>
      <c r="J154" s="260"/>
    </row>
    <row r="155" spans="1:10">
      <c r="A155" s="260"/>
      <c r="B155" s="260"/>
      <c r="C155" s="254"/>
      <c r="D155" s="260"/>
      <c r="E155" s="260"/>
      <c r="F155" s="260"/>
      <c r="G155" s="260"/>
      <c r="H155" s="260"/>
      <c r="I155" s="260"/>
      <c r="J155" s="260"/>
    </row>
    <row r="156" spans="1:10">
      <c r="A156" s="260"/>
      <c r="B156" s="260"/>
      <c r="C156" s="254"/>
      <c r="D156" s="260"/>
      <c r="E156" s="260"/>
      <c r="F156" s="260"/>
      <c r="G156" s="260"/>
      <c r="H156" s="260"/>
      <c r="I156" s="260"/>
      <c r="J156" s="260"/>
    </row>
    <row r="157" spans="1:10">
      <c r="A157" s="260"/>
      <c r="B157" s="260"/>
      <c r="C157" s="254"/>
      <c r="D157" s="260"/>
      <c r="E157" s="260"/>
      <c r="F157" s="260"/>
      <c r="G157" s="260"/>
      <c r="H157" s="260"/>
      <c r="I157" s="260"/>
      <c r="J157" s="260"/>
    </row>
    <row r="158" spans="1:10">
      <c r="A158" s="260"/>
      <c r="B158" s="260"/>
      <c r="C158" s="254"/>
      <c r="D158" s="260"/>
      <c r="E158" s="260"/>
      <c r="F158" s="260"/>
      <c r="G158" s="260"/>
      <c r="H158" s="260"/>
      <c r="I158" s="260"/>
      <c r="J158" s="260"/>
    </row>
    <row r="159" spans="1:10">
      <c r="A159" s="260"/>
      <c r="B159" s="260"/>
      <c r="C159" s="254"/>
      <c r="D159" s="260"/>
      <c r="E159" s="260"/>
      <c r="F159" s="260"/>
      <c r="G159" s="260"/>
      <c r="H159" s="260"/>
      <c r="I159" s="260"/>
      <c r="J159" s="260"/>
    </row>
    <row r="160" spans="1:10">
      <c r="A160" s="260"/>
      <c r="B160" s="260"/>
      <c r="C160" s="254"/>
      <c r="D160" s="260"/>
      <c r="E160" s="260"/>
      <c r="F160" s="260"/>
      <c r="G160" s="260"/>
      <c r="H160" s="260"/>
      <c r="I160" s="260"/>
      <c r="J160" s="260"/>
    </row>
    <row r="161" spans="1:10">
      <c r="A161" s="260"/>
      <c r="B161" s="260"/>
      <c r="C161" s="254"/>
      <c r="D161" s="260"/>
      <c r="E161" s="260"/>
      <c r="F161" s="260"/>
      <c r="G161" s="260"/>
      <c r="H161" s="260"/>
      <c r="I161" s="260"/>
      <c r="J161" s="260"/>
    </row>
    <row r="162" spans="1:10">
      <c r="A162" s="260"/>
      <c r="B162" s="260"/>
      <c r="C162" s="254"/>
      <c r="D162" s="260"/>
      <c r="E162" s="260"/>
      <c r="F162" s="260"/>
      <c r="G162" s="260"/>
      <c r="H162" s="260"/>
      <c r="I162" s="260"/>
      <c r="J162" s="260"/>
    </row>
    <row r="163" spans="1:10">
      <c r="A163" s="260"/>
      <c r="B163" s="260"/>
      <c r="C163" s="254"/>
      <c r="D163" s="260"/>
      <c r="E163" s="260"/>
      <c r="F163" s="260"/>
      <c r="G163" s="260"/>
      <c r="H163" s="260"/>
      <c r="I163" s="260"/>
      <c r="J163" s="260"/>
    </row>
    <row r="164" spans="1:10">
      <c r="A164" s="260"/>
      <c r="B164" s="260"/>
      <c r="C164" s="254"/>
      <c r="D164" s="260"/>
      <c r="E164" s="260"/>
      <c r="F164" s="260"/>
      <c r="G164" s="260"/>
      <c r="H164" s="260"/>
      <c r="I164" s="260"/>
      <c r="J164" s="260"/>
    </row>
    <row r="165" spans="1:10">
      <c r="A165" s="260"/>
      <c r="B165" s="260"/>
      <c r="C165" s="254"/>
      <c r="D165" s="260"/>
      <c r="E165" s="260"/>
      <c r="F165" s="260"/>
      <c r="G165" s="260"/>
      <c r="H165" s="260"/>
      <c r="I165" s="260"/>
      <c r="J165" s="260"/>
    </row>
    <row r="166" spans="1:10">
      <c r="A166" s="260"/>
      <c r="B166" s="260"/>
      <c r="C166" s="254"/>
      <c r="D166" s="260"/>
      <c r="E166" s="260"/>
      <c r="F166" s="260"/>
      <c r="G166" s="260"/>
      <c r="H166" s="260"/>
      <c r="I166" s="260"/>
      <c r="J166" s="260"/>
    </row>
    <row r="167" spans="1:10">
      <c r="A167" s="260"/>
      <c r="B167" s="260"/>
      <c r="C167" s="254"/>
      <c r="D167" s="260"/>
      <c r="E167" s="260"/>
      <c r="F167" s="260"/>
      <c r="G167" s="260"/>
      <c r="H167" s="260"/>
      <c r="I167" s="260"/>
      <c r="J167" s="260"/>
    </row>
    <row r="168" spans="1:10">
      <c r="A168" s="260"/>
      <c r="B168" s="260"/>
      <c r="C168" s="254"/>
      <c r="D168" s="260"/>
      <c r="E168" s="260"/>
      <c r="F168" s="260"/>
      <c r="G168" s="260"/>
      <c r="H168" s="260"/>
      <c r="I168" s="260"/>
      <c r="J168" s="260"/>
    </row>
    <row r="169" spans="1:10">
      <c r="A169" s="260"/>
      <c r="B169" s="260"/>
      <c r="C169" s="254"/>
      <c r="D169" s="260"/>
      <c r="E169" s="260"/>
      <c r="F169" s="260"/>
      <c r="G169" s="260"/>
      <c r="H169" s="260"/>
      <c r="I169" s="260"/>
      <c r="J169" s="260"/>
    </row>
    <row r="170" spans="1:10">
      <c r="A170" s="260"/>
      <c r="B170" s="260"/>
      <c r="C170" s="254"/>
      <c r="D170" s="260"/>
      <c r="E170" s="260"/>
      <c r="F170" s="260"/>
      <c r="G170" s="260"/>
      <c r="H170" s="260"/>
      <c r="I170" s="260"/>
      <c r="J170" s="260"/>
    </row>
    <row r="171" spans="1:10">
      <c r="A171" s="260"/>
      <c r="B171" s="260"/>
      <c r="C171" s="254"/>
      <c r="D171" s="260"/>
      <c r="E171" s="260"/>
      <c r="F171" s="260"/>
      <c r="G171" s="260"/>
      <c r="H171" s="260"/>
      <c r="I171" s="260"/>
      <c r="J171" s="260"/>
    </row>
    <row r="172" spans="1:10">
      <c r="A172" s="260"/>
      <c r="B172" s="260"/>
      <c r="C172" s="254"/>
      <c r="D172" s="260"/>
      <c r="E172" s="260"/>
      <c r="F172" s="260"/>
      <c r="G172" s="260"/>
      <c r="H172" s="260"/>
      <c r="I172" s="260"/>
      <c r="J172" s="260"/>
    </row>
    <row r="173" spans="1:10">
      <c r="A173" s="260"/>
      <c r="B173" s="260"/>
      <c r="C173" s="254"/>
      <c r="D173" s="260"/>
      <c r="E173" s="260"/>
      <c r="F173" s="260"/>
      <c r="G173" s="260"/>
      <c r="H173" s="260"/>
      <c r="I173" s="260"/>
      <c r="J173" s="260"/>
    </row>
    <row r="174" spans="1:10">
      <c r="A174" s="260"/>
      <c r="B174" s="260"/>
      <c r="C174" s="254"/>
      <c r="D174" s="260"/>
      <c r="E174" s="260"/>
      <c r="F174" s="260"/>
      <c r="G174" s="260"/>
      <c r="H174" s="260"/>
      <c r="I174" s="260"/>
      <c r="J174" s="260"/>
    </row>
    <row r="175" spans="1:10">
      <c r="A175" s="260"/>
      <c r="B175" s="260"/>
      <c r="C175" s="254"/>
      <c r="D175" s="260"/>
      <c r="E175" s="260"/>
      <c r="F175" s="260"/>
      <c r="G175" s="260"/>
      <c r="H175" s="260"/>
      <c r="I175" s="260"/>
      <c r="J175" s="260"/>
    </row>
    <row r="176" spans="1:10">
      <c r="A176" s="260"/>
      <c r="B176" s="260"/>
      <c r="C176" s="254"/>
      <c r="D176" s="260"/>
      <c r="E176" s="260"/>
      <c r="F176" s="260"/>
      <c r="G176" s="260"/>
      <c r="H176" s="260"/>
      <c r="I176" s="260"/>
      <c r="J176" s="260"/>
    </row>
    <row r="177" spans="1:10">
      <c r="A177" s="260"/>
      <c r="B177" s="260"/>
      <c r="C177" s="254"/>
      <c r="D177" s="260"/>
      <c r="E177" s="260"/>
      <c r="F177" s="260"/>
      <c r="G177" s="260"/>
      <c r="H177" s="260"/>
      <c r="I177" s="260"/>
      <c r="J177" s="260"/>
    </row>
    <row r="178" spans="1:10">
      <c r="A178" s="260"/>
      <c r="B178" s="260"/>
      <c r="C178" s="254"/>
      <c r="D178" s="260"/>
      <c r="E178" s="260"/>
      <c r="F178" s="260"/>
      <c r="G178" s="260"/>
      <c r="H178" s="260"/>
      <c r="I178" s="260"/>
      <c r="J178" s="260"/>
    </row>
    <row r="179" spans="1:10">
      <c r="A179" s="260"/>
      <c r="B179" s="260"/>
      <c r="C179" s="254"/>
      <c r="D179" s="260"/>
      <c r="E179" s="260"/>
      <c r="F179" s="260"/>
      <c r="G179" s="260"/>
      <c r="H179" s="260"/>
      <c r="I179" s="260"/>
      <c r="J179" s="260"/>
    </row>
    <row r="180" spans="1:10">
      <c r="A180" s="260"/>
      <c r="B180" s="260"/>
      <c r="C180" s="254"/>
      <c r="D180" s="260"/>
      <c r="E180" s="260"/>
      <c r="F180" s="260"/>
      <c r="G180" s="260"/>
      <c r="H180" s="260"/>
      <c r="I180" s="260"/>
      <c r="J180" s="260"/>
    </row>
    <row r="181" spans="1:10">
      <c r="A181" s="260"/>
      <c r="B181" s="260"/>
      <c r="C181" s="254"/>
      <c r="D181" s="260"/>
      <c r="E181" s="260"/>
      <c r="F181" s="260"/>
      <c r="G181" s="260"/>
      <c r="H181" s="260"/>
      <c r="I181" s="260"/>
      <c r="J181" s="260"/>
    </row>
    <row r="182" spans="1:10">
      <c r="A182" s="260"/>
      <c r="B182" s="260"/>
      <c r="C182" s="254"/>
      <c r="D182" s="260"/>
      <c r="E182" s="260"/>
      <c r="F182" s="260"/>
      <c r="G182" s="260"/>
      <c r="H182" s="260"/>
      <c r="I182" s="260"/>
      <c r="J182" s="260"/>
    </row>
    <row r="183" spans="1:10">
      <c r="A183" s="260"/>
      <c r="B183" s="260"/>
      <c r="C183" s="254"/>
      <c r="D183" s="260"/>
      <c r="E183" s="260"/>
      <c r="F183" s="260"/>
      <c r="G183" s="260"/>
      <c r="H183" s="260"/>
      <c r="I183" s="260"/>
      <c r="J183" s="260"/>
    </row>
    <row r="184" spans="1:10">
      <c r="A184" s="260"/>
      <c r="B184" s="260"/>
      <c r="C184" s="254"/>
      <c r="D184" s="260"/>
      <c r="E184" s="260"/>
      <c r="F184" s="260"/>
      <c r="G184" s="260"/>
      <c r="H184" s="260"/>
      <c r="I184" s="260"/>
      <c r="J184" s="260"/>
    </row>
    <row r="185" spans="1:10">
      <c r="A185" s="260"/>
      <c r="B185" s="260"/>
      <c r="C185" s="254"/>
      <c r="D185" s="260"/>
      <c r="E185" s="260"/>
      <c r="F185" s="260"/>
      <c r="G185" s="260"/>
      <c r="H185" s="260"/>
      <c r="I185" s="260"/>
      <c r="J185" s="260"/>
    </row>
    <row r="186" spans="1:10">
      <c r="A186" s="260"/>
      <c r="B186" s="260"/>
      <c r="C186" s="254"/>
      <c r="D186" s="260"/>
      <c r="E186" s="260"/>
      <c r="F186" s="260"/>
      <c r="G186" s="260"/>
      <c r="H186" s="260"/>
      <c r="I186" s="260"/>
      <c r="J186" s="260"/>
    </row>
    <row r="187" spans="1:10">
      <c r="A187" s="260"/>
      <c r="B187" s="260"/>
      <c r="C187" s="254"/>
      <c r="D187" s="260"/>
      <c r="E187" s="260"/>
      <c r="F187" s="260"/>
      <c r="G187" s="260"/>
      <c r="H187" s="260"/>
      <c r="I187" s="260"/>
      <c r="J187" s="260"/>
    </row>
    <row r="188" spans="1:10">
      <c r="A188" s="260"/>
      <c r="B188" s="260"/>
      <c r="C188" s="254"/>
      <c r="D188" s="260"/>
      <c r="E188" s="260"/>
      <c r="F188" s="260"/>
      <c r="G188" s="260"/>
      <c r="H188" s="260"/>
      <c r="I188" s="260"/>
      <c r="J188" s="260"/>
    </row>
    <row r="189" spans="1:10">
      <c r="A189" s="260"/>
      <c r="B189" s="260"/>
      <c r="C189" s="254"/>
      <c r="D189" s="260"/>
      <c r="E189" s="260"/>
      <c r="F189" s="260"/>
      <c r="G189" s="260"/>
      <c r="H189" s="260"/>
      <c r="I189" s="260"/>
      <c r="J189" s="260"/>
    </row>
    <row r="190" spans="1:10">
      <c r="A190" s="260"/>
      <c r="B190" s="260"/>
      <c r="C190" s="254"/>
      <c r="D190" s="260"/>
      <c r="E190" s="260"/>
      <c r="F190" s="260"/>
      <c r="G190" s="260"/>
      <c r="H190" s="260"/>
      <c r="I190" s="260"/>
      <c r="J190" s="260"/>
    </row>
    <row r="191" spans="1:10">
      <c r="A191" s="260"/>
      <c r="B191" s="260"/>
      <c r="C191" s="254"/>
      <c r="D191" s="260"/>
      <c r="E191" s="260"/>
      <c r="F191" s="260"/>
      <c r="G191" s="260"/>
      <c r="H191" s="260"/>
      <c r="I191" s="260"/>
      <c r="J191" s="260"/>
    </row>
    <row r="192" spans="1:10">
      <c r="A192" s="260"/>
      <c r="B192" s="260"/>
      <c r="C192" s="254"/>
      <c r="D192" s="260"/>
      <c r="E192" s="260"/>
      <c r="F192" s="260"/>
      <c r="G192" s="260"/>
      <c r="H192" s="260"/>
      <c r="I192" s="260"/>
      <c r="J192" s="260"/>
    </row>
    <row r="193" spans="1:10">
      <c r="A193" s="260"/>
      <c r="B193" s="260"/>
      <c r="C193" s="254"/>
      <c r="D193" s="260"/>
      <c r="E193" s="260"/>
      <c r="F193" s="260"/>
      <c r="G193" s="260"/>
      <c r="H193" s="260"/>
      <c r="I193" s="260"/>
      <c r="J193" s="260"/>
    </row>
    <row r="194" spans="1:10">
      <c r="A194" s="260"/>
      <c r="B194" s="260"/>
      <c r="C194" s="254"/>
      <c r="D194" s="260"/>
      <c r="E194" s="260"/>
      <c r="F194" s="260"/>
      <c r="G194" s="260"/>
      <c r="H194" s="260"/>
      <c r="I194" s="260"/>
      <c r="J194" s="260"/>
    </row>
    <row r="195" spans="1:10">
      <c r="A195" s="260"/>
      <c r="B195" s="260"/>
      <c r="C195" s="254"/>
      <c r="D195" s="260"/>
      <c r="E195" s="260"/>
      <c r="F195" s="260"/>
      <c r="G195" s="260"/>
      <c r="H195" s="260"/>
      <c r="I195" s="260"/>
      <c r="J195" s="260"/>
    </row>
    <row r="196" spans="1:10">
      <c r="A196" s="260"/>
      <c r="B196" s="260"/>
      <c r="C196" s="254"/>
      <c r="D196" s="260"/>
      <c r="E196" s="260"/>
      <c r="F196" s="260"/>
      <c r="G196" s="260"/>
      <c r="H196" s="260"/>
      <c r="I196" s="260"/>
      <c r="J196" s="260"/>
    </row>
    <row r="197" spans="1:10">
      <c r="A197" s="260"/>
      <c r="B197" s="260"/>
      <c r="C197" s="254"/>
      <c r="D197" s="260"/>
      <c r="E197" s="260"/>
      <c r="F197" s="260"/>
      <c r="G197" s="260"/>
      <c r="H197" s="260"/>
      <c r="I197" s="260"/>
      <c r="J197" s="260"/>
    </row>
    <row r="198" spans="1:10">
      <c r="A198" s="260"/>
      <c r="B198" s="260"/>
      <c r="C198" s="254"/>
      <c r="D198" s="260"/>
      <c r="E198" s="260"/>
      <c r="F198" s="260"/>
      <c r="G198" s="260"/>
      <c r="H198" s="260"/>
      <c r="I198" s="260"/>
      <c r="J198" s="260"/>
    </row>
    <row r="199" spans="1:10">
      <c r="A199" s="260"/>
      <c r="B199" s="260"/>
      <c r="C199" s="254"/>
      <c r="D199" s="260"/>
      <c r="E199" s="260"/>
      <c r="F199" s="260"/>
      <c r="G199" s="260"/>
      <c r="H199" s="260"/>
      <c r="I199" s="260"/>
      <c r="J199" s="260"/>
    </row>
    <row r="200" spans="1:10">
      <c r="A200" s="260"/>
      <c r="B200" s="260"/>
      <c r="C200" s="254"/>
      <c r="D200" s="260"/>
      <c r="E200" s="260"/>
      <c r="F200" s="260"/>
      <c r="G200" s="260"/>
      <c r="H200" s="260"/>
      <c r="I200" s="260"/>
      <c r="J200" s="260"/>
    </row>
    <row r="201" spans="1:10">
      <c r="A201" s="260"/>
      <c r="B201" s="260"/>
      <c r="C201" s="254"/>
      <c r="D201" s="260"/>
      <c r="E201" s="260"/>
      <c r="F201" s="260"/>
      <c r="G201" s="260"/>
      <c r="H201" s="260"/>
      <c r="I201" s="260"/>
      <c r="J201" s="260"/>
    </row>
    <row r="202" spans="1:10">
      <c r="A202" s="260"/>
      <c r="B202" s="260"/>
      <c r="C202" s="254"/>
      <c r="D202" s="260"/>
      <c r="E202" s="260"/>
      <c r="F202" s="260"/>
      <c r="G202" s="260"/>
      <c r="H202" s="260"/>
      <c r="I202" s="260"/>
      <c r="J202" s="260"/>
    </row>
    <row r="203" spans="1:10">
      <c r="A203" s="260"/>
      <c r="B203" s="260"/>
      <c r="C203" s="254"/>
      <c r="D203" s="260"/>
      <c r="E203" s="260"/>
      <c r="F203" s="260"/>
      <c r="G203" s="260"/>
      <c r="H203" s="260"/>
      <c r="I203" s="260"/>
      <c r="J203" s="260"/>
    </row>
    <row r="204" spans="1:10">
      <c r="A204" s="260"/>
      <c r="B204" s="260"/>
      <c r="C204" s="254"/>
      <c r="D204" s="260"/>
      <c r="E204" s="260"/>
      <c r="F204" s="260"/>
      <c r="G204" s="260"/>
      <c r="H204" s="260"/>
      <c r="I204" s="260"/>
      <c r="J204" s="260"/>
    </row>
    <row r="205" spans="1:10">
      <c r="A205" s="260"/>
      <c r="B205" s="260"/>
      <c r="C205" s="254"/>
      <c r="D205" s="260"/>
      <c r="E205" s="260"/>
      <c r="F205" s="260"/>
      <c r="G205" s="260"/>
      <c r="H205" s="260"/>
      <c r="I205" s="260"/>
      <c r="J205" s="260"/>
    </row>
    <row r="206" spans="1:10">
      <c r="A206" s="260"/>
      <c r="B206" s="260"/>
      <c r="C206" s="254"/>
      <c r="D206" s="260"/>
      <c r="E206" s="260"/>
      <c r="F206" s="260"/>
      <c r="G206" s="260"/>
      <c r="H206" s="260"/>
      <c r="I206" s="260"/>
      <c r="J206" s="260"/>
    </row>
    <row r="207" spans="1:10">
      <c r="A207" s="260"/>
      <c r="B207" s="260"/>
      <c r="C207" s="254"/>
      <c r="D207" s="260"/>
      <c r="E207" s="260"/>
      <c r="F207" s="260"/>
      <c r="G207" s="260"/>
      <c r="H207" s="260"/>
      <c r="I207" s="260"/>
      <c r="J207" s="260"/>
    </row>
    <row r="208" spans="1:10">
      <c r="A208" s="260"/>
      <c r="B208" s="260"/>
      <c r="C208" s="254"/>
      <c r="D208" s="260"/>
      <c r="E208" s="260"/>
      <c r="F208" s="260"/>
      <c r="G208" s="260"/>
      <c r="H208" s="260"/>
      <c r="I208" s="260"/>
      <c r="J208" s="260"/>
    </row>
    <row r="209" spans="1:10">
      <c r="A209" s="260"/>
      <c r="B209" s="260"/>
      <c r="C209" s="254"/>
      <c r="D209" s="260"/>
      <c r="E209" s="260"/>
      <c r="F209" s="260"/>
      <c r="G209" s="260"/>
      <c r="H209" s="260"/>
      <c r="I209" s="260"/>
      <c r="J209" s="260"/>
    </row>
    <row r="210" spans="1:10">
      <c r="A210" s="260"/>
      <c r="B210" s="260"/>
      <c r="C210" s="254"/>
      <c r="D210" s="260"/>
      <c r="E210" s="260"/>
      <c r="F210" s="260"/>
      <c r="G210" s="260"/>
      <c r="H210" s="260"/>
      <c r="I210" s="260"/>
      <c r="J210" s="260"/>
    </row>
    <row r="211" spans="1:10">
      <c r="A211" s="260"/>
      <c r="B211" s="260"/>
      <c r="C211" s="254"/>
      <c r="D211" s="260"/>
      <c r="E211" s="260"/>
      <c r="F211" s="260"/>
      <c r="G211" s="260"/>
      <c r="H211" s="260"/>
      <c r="I211" s="260"/>
      <c r="J211" s="260"/>
    </row>
    <row r="212" spans="1:10">
      <c r="A212" s="260"/>
      <c r="B212" s="260"/>
      <c r="C212" s="254"/>
      <c r="D212" s="260"/>
      <c r="E212" s="260"/>
      <c r="F212" s="260"/>
      <c r="G212" s="260"/>
      <c r="H212" s="260"/>
      <c r="I212" s="260"/>
      <c r="J212" s="260"/>
    </row>
    <row r="213" spans="1:10">
      <c r="A213" s="260"/>
      <c r="B213" s="260"/>
      <c r="C213" s="254"/>
      <c r="D213" s="260"/>
      <c r="E213" s="260"/>
      <c r="F213" s="260"/>
      <c r="G213" s="260"/>
      <c r="H213" s="260"/>
      <c r="I213" s="260"/>
      <c r="J213" s="260"/>
    </row>
    <row r="214" spans="1:10">
      <c r="A214" s="260"/>
      <c r="B214" s="260"/>
      <c r="C214" s="254"/>
      <c r="D214" s="260"/>
      <c r="E214" s="260"/>
      <c r="F214" s="260"/>
      <c r="G214" s="260"/>
      <c r="H214" s="260"/>
      <c r="I214" s="260"/>
      <c r="J214" s="260"/>
    </row>
    <row r="215" spans="1:10">
      <c r="A215" s="260"/>
      <c r="B215" s="260"/>
      <c r="C215" s="254"/>
      <c r="D215" s="260"/>
      <c r="E215" s="260"/>
      <c r="F215" s="260"/>
      <c r="G215" s="260"/>
      <c r="H215" s="260"/>
      <c r="I215" s="260"/>
      <c r="J215" s="260"/>
    </row>
    <row r="216" spans="1:10">
      <c r="A216" s="260"/>
      <c r="B216" s="260"/>
      <c r="C216" s="254"/>
      <c r="D216" s="260"/>
      <c r="E216" s="260"/>
      <c r="F216" s="260"/>
      <c r="G216" s="260"/>
      <c r="H216" s="260"/>
      <c r="I216" s="260"/>
      <c r="J216" s="260"/>
    </row>
    <row r="217" spans="1:10">
      <c r="A217" s="260"/>
      <c r="B217" s="260"/>
      <c r="C217" s="254"/>
      <c r="D217" s="260"/>
      <c r="E217" s="260"/>
      <c r="F217" s="260"/>
      <c r="G217" s="260"/>
      <c r="H217" s="260"/>
      <c r="I217" s="260"/>
      <c r="J217" s="260"/>
    </row>
    <row r="218" spans="1:10">
      <c r="A218" s="260"/>
      <c r="B218" s="260"/>
      <c r="C218" s="254"/>
      <c r="D218" s="260"/>
      <c r="E218" s="260"/>
      <c r="F218" s="260"/>
      <c r="G218" s="260"/>
      <c r="H218" s="260"/>
      <c r="I218" s="260"/>
      <c r="J218" s="260"/>
    </row>
    <row r="219" spans="1:10">
      <c r="A219" s="260"/>
      <c r="B219" s="260"/>
      <c r="C219" s="254"/>
      <c r="D219" s="260"/>
      <c r="E219" s="260"/>
      <c r="F219" s="260"/>
      <c r="G219" s="260"/>
      <c r="H219" s="260"/>
      <c r="I219" s="260"/>
      <c r="J219" s="260"/>
    </row>
    <row r="220" spans="1:10">
      <c r="A220" s="260"/>
      <c r="B220" s="260"/>
      <c r="C220" s="254"/>
      <c r="D220" s="260"/>
      <c r="E220" s="260"/>
      <c r="F220" s="260"/>
      <c r="G220" s="260"/>
      <c r="H220" s="260"/>
      <c r="I220" s="260"/>
      <c r="J220" s="260"/>
    </row>
    <row r="221" spans="1:10">
      <c r="A221" s="260"/>
      <c r="B221" s="260"/>
      <c r="C221" s="254"/>
      <c r="D221" s="260"/>
      <c r="E221" s="260"/>
      <c r="F221" s="260"/>
      <c r="G221" s="260"/>
      <c r="H221" s="260"/>
      <c r="I221" s="260"/>
      <c r="J221" s="260"/>
    </row>
    <row r="222" spans="1:10">
      <c r="A222" s="260"/>
      <c r="B222" s="260"/>
      <c r="C222" s="254"/>
      <c r="D222" s="260"/>
      <c r="E222" s="260"/>
      <c r="F222" s="260"/>
      <c r="G222" s="260"/>
      <c r="H222" s="260"/>
      <c r="I222" s="260"/>
      <c r="J222" s="260"/>
    </row>
    <row r="223" spans="1:10">
      <c r="A223" s="260"/>
      <c r="B223" s="260"/>
      <c r="C223" s="254"/>
      <c r="D223" s="260"/>
      <c r="E223" s="260"/>
      <c r="F223" s="260"/>
      <c r="G223" s="260"/>
      <c r="H223" s="260"/>
      <c r="I223" s="260"/>
      <c r="J223" s="260"/>
    </row>
    <row r="224" spans="1:10">
      <c r="A224" s="260"/>
      <c r="B224" s="260"/>
      <c r="C224" s="254"/>
      <c r="D224" s="260"/>
      <c r="E224" s="260"/>
      <c r="F224" s="260"/>
      <c r="G224" s="260"/>
      <c r="H224" s="260"/>
      <c r="I224" s="260"/>
      <c r="J224" s="260"/>
    </row>
    <row r="225" spans="1:10">
      <c r="A225" s="260"/>
      <c r="B225" s="260"/>
      <c r="C225" s="254"/>
      <c r="D225" s="260"/>
      <c r="E225" s="260"/>
      <c r="F225" s="260"/>
      <c r="G225" s="260"/>
      <c r="H225" s="260"/>
      <c r="I225" s="260"/>
      <c r="J225" s="260"/>
    </row>
    <row r="226" spans="1:10">
      <c r="A226" s="260"/>
      <c r="B226" s="260"/>
      <c r="C226" s="254"/>
      <c r="D226" s="260"/>
      <c r="E226" s="260"/>
      <c r="F226" s="260"/>
      <c r="G226" s="260"/>
      <c r="H226" s="260"/>
      <c r="I226" s="260"/>
      <c r="J226" s="260"/>
    </row>
    <row r="227" spans="1:10">
      <c r="A227" s="260"/>
      <c r="B227" s="260"/>
      <c r="C227" s="254"/>
      <c r="D227" s="260"/>
      <c r="E227" s="260"/>
      <c r="F227" s="260"/>
      <c r="G227" s="260"/>
      <c r="H227" s="260"/>
      <c r="I227" s="260"/>
      <c r="J227" s="260"/>
    </row>
    <row r="228" spans="1:10">
      <c r="A228" s="260"/>
      <c r="B228" s="260"/>
      <c r="C228" s="254"/>
      <c r="D228" s="260"/>
      <c r="E228" s="260"/>
      <c r="F228" s="260"/>
      <c r="G228" s="260"/>
      <c r="H228" s="260"/>
      <c r="I228" s="260"/>
      <c r="J228" s="260"/>
    </row>
    <row r="229" spans="1:10">
      <c r="A229" s="260"/>
      <c r="B229" s="260"/>
      <c r="C229" s="254"/>
      <c r="D229" s="260"/>
      <c r="E229" s="260"/>
      <c r="F229" s="260"/>
      <c r="G229" s="260"/>
      <c r="H229" s="260"/>
      <c r="I229" s="260"/>
      <c r="J229" s="260"/>
    </row>
    <row r="230" spans="1:10">
      <c r="A230" s="260"/>
      <c r="B230" s="260"/>
      <c r="C230" s="254"/>
      <c r="D230" s="260"/>
      <c r="E230" s="260"/>
      <c r="F230" s="260"/>
      <c r="G230" s="260"/>
      <c r="H230" s="260"/>
      <c r="I230" s="260"/>
      <c r="J230" s="260"/>
    </row>
    <row r="231" spans="1:10">
      <c r="A231" s="260"/>
      <c r="B231" s="260"/>
      <c r="C231" s="254"/>
      <c r="D231" s="260"/>
      <c r="E231" s="260"/>
      <c r="F231" s="260"/>
      <c r="G231" s="260"/>
      <c r="H231" s="260"/>
      <c r="I231" s="260"/>
      <c r="J231" s="260"/>
    </row>
    <row r="232" spans="1:10">
      <c r="A232" s="260"/>
      <c r="B232" s="260"/>
      <c r="C232" s="254"/>
      <c r="D232" s="260"/>
      <c r="E232" s="260"/>
      <c r="F232" s="260"/>
      <c r="G232" s="260"/>
      <c r="H232" s="260"/>
      <c r="I232" s="260"/>
      <c r="J232" s="260"/>
    </row>
    <row r="233" spans="1:10">
      <c r="A233" s="260"/>
      <c r="B233" s="260"/>
      <c r="C233" s="254"/>
      <c r="D233" s="260"/>
      <c r="E233" s="260"/>
      <c r="F233" s="260"/>
      <c r="G233" s="260"/>
      <c r="H233" s="260"/>
      <c r="I233" s="260"/>
      <c r="J233" s="260"/>
    </row>
    <row r="234" spans="1:10">
      <c r="A234" s="260"/>
      <c r="B234" s="260"/>
      <c r="C234" s="254"/>
      <c r="D234" s="260"/>
      <c r="E234" s="260"/>
      <c r="F234" s="260"/>
      <c r="G234" s="260"/>
      <c r="H234" s="260"/>
      <c r="I234" s="260"/>
      <c r="J234" s="260"/>
    </row>
    <row r="235" spans="1:10">
      <c r="A235" s="260"/>
      <c r="B235" s="260"/>
      <c r="C235" s="254"/>
      <c r="D235" s="260"/>
      <c r="E235" s="260"/>
      <c r="F235" s="260"/>
      <c r="G235" s="260"/>
      <c r="H235" s="260"/>
      <c r="I235" s="260"/>
      <c r="J235" s="260"/>
    </row>
    <row r="236" spans="1:10">
      <c r="A236" s="260"/>
      <c r="B236" s="260"/>
      <c r="C236" s="254"/>
      <c r="D236" s="260"/>
      <c r="E236" s="260"/>
      <c r="F236" s="260"/>
      <c r="G236" s="260"/>
      <c r="H236" s="260"/>
      <c r="I236" s="260"/>
      <c r="J236" s="260"/>
    </row>
    <row r="237" spans="1:10">
      <c r="A237" s="260"/>
      <c r="B237" s="260"/>
      <c r="C237" s="254"/>
      <c r="D237" s="260"/>
      <c r="E237" s="260"/>
      <c r="F237" s="260"/>
      <c r="G237" s="260"/>
      <c r="H237" s="260"/>
      <c r="I237" s="260"/>
      <c r="J237" s="260"/>
    </row>
    <row r="238" spans="1:10">
      <c r="A238" s="260"/>
      <c r="B238" s="260"/>
      <c r="C238" s="254"/>
      <c r="D238" s="260"/>
      <c r="E238" s="260"/>
      <c r="F238" s="260"/>
      <c r="G238" s="260"/>
      <c r="H238" s="260"/>
      <c r="I238" s="260"/>
      <c r="J238" s="260"/>
    </row>
    <row r="239" spans="1:10">
      <c r="A239" s="260"/>
      <c r="B239" s="260"/>
      <c r="C239" s="254"/>
      <c r="D239" s="260"/>
      <c r="E239" s="260"/>
      <c r="F239" s="260"/>
      <c r="G239" s="260"/>
      <c r="H239" s="260"/>
      <c r="I239" s="260"/>
      <c r="J239" s="260"/>
    </row>
    <row r="240" spans="1:10">
      <c r="A240" s="260"/>
      <c r="B240" s="260"/>
      <c r="C240" s="254"/>
      <c r="D240" s="260"/>
      <c r="E240" s="260"/>
      <c r="F240" s="260"/>
      <c r="G240" s="260"/>
      <c r="H240" s="260"/>
      <c r="I240" s="260"/>
      <c r="J240" s="260"/>
    </row>
    <row r="241" spans="1:10">
      <c r="A241" s="260"/>
      <c r="B241" s="260"/>
      <c r="C241" s="254"/>
      <c r="D241" s="260"/>
      <c r="E241" s="260"/>
      <c r="F241" s="260"/>
      <c r="G241" s="260"/>
      <c r="H241" s="260"/>
      <c r="I241" s="260"/>
      <c r="J241" s="260"/>
    </row>
    <row r="242" spans="1:10">
      <c r="A242" s="260"/>
      <c r="B242" s="260"/>
      <c r="C242" s="254"/>
      <c r="D242" s="260"/>
      <c r="E242" s="260"/>
      <c r="F242" s="260"/>
      <c r="G242" s="260"/>
      <c r="H242" s="260"/>
      <c r="I242" s="260"/>
      <c r="J242" s="260"/>
    </row>
    <row r="243" spans="1:10">
      <c r="A243" s="260"/>
      <c r="B243" s="260"/>
      <c r="C243" s="254"/>
      <c r="D243" s="260"/>
      <c r="E243" s="260"/>
      <c r="F243" s="260"/>
      <c r="G243" s="260"/>
      <c r="H243" s="260"/>
      <c r="I243" s="260"/>
      <c r="J243" s="260"/>
    </row>
    <row r="244" spans="1:10">
      <c r="A244" s="260"/>
      <c r="B244" s="260"/>
      <c r="C244" s="254"/>
      <c r="D244" s="260"/>
      <c r="E244" s="260"/>
      <c r="F244" s="260"/>
      <c r="G244" s="260"/>
      <c r="H244" s="260"/>
      <c r="I244" s="260"/>
      <c r="J244" s="260"/>
    </row>
    <row r="245" spans="1:10">
      <c r="A245" s="260"/>
      <c r="B245" s="260"/>
      <c r="C245" s="254"/>
      <c r="D245" s="260"/>
      <c r="E245" s="260"/>
      <c r="F245" s="260"/>
      <c r="G245" s="260"/>
      <c r="H245" s="260"/>
      <c r="I245" s="260"/>
      <c r="J245" s="260"/>
    </row>
    <row r="246" spans="1:10">
      <c r="A246" s="260"/>
      <c r="B246" s="260"/>
      <c r="C246" s="254"/>
      <c r="D246" s="260"/>
      <c r="E246" s="260"/>
      <c r="F246" s="260"/>
      <c r="G246" s="260"/>
      <c r="H246" s="260"/>
      <c r="I246" s="260"/>
      <c r="J246" s="260"/>
    </row>
    <row r="247" spans="1:10">
      <c r="A247" s="260"/>
      <c r="B247" s="260"/>
      <c r="C247" s="254"/>
      <c r="D247" s="260"/>
      <c r="E247" s="260"/>
      <c r="F247" s="260"/>
      <c r="G247" s="260"/>
      <c r="H247" s="260"/>
      <c r="I247" s="260"/>
      <c r="J247" s="260"/>
    </row>
    <row r="248" spans="1:10">
      <c r="A248" s="260"/>
      <c r="B248" s="260"/>
      <c r="C248" s="254"/>
      <c r="D248" s="260"/>
      <c r="E248" s="260"/>
      <c r="F248" s="260"/>
      <c r="G248" s="260"/>
      <c r="H248" s="260"/>
      <c r="I248" s="260"/>
      <c r="J248" s="260"/>
    </row>
    <row r="249" spans="1:10">
      <c r="A249" s="260"/>
      <c r="B249" s="260"/>
      <c r="C249" s="254"/>
      <c r="D249" s="260"/>
      <c r="E249" s="260"/>
      <c r="F249" s="260"/>
      <c r="G249" s="260"/>
      <c r="H249" s="260"/>
      <c r="I249" s="260"/>
      <c r="J249" s="260"/>
    </row>
    <row r="250" spans="1:10">
      <c r="A250" s="260"/>
      <c r="B250" s="260"/>
      <c r="C250" s="254"/>
      <c r="D250" s="260"/>
      <c r="E250" s="260"/>
      <c r="F250" s="260"/>
      <c r="G250" s="260"/>
      <c r="H250" s="260"/>
      <c r="I250" s="260"/>
      <c r="J250" s="260"/>
    </row>
    <row r="251" spans="1:10">
      <c r="A251" s="260"/>
      <c r="B251" s="260"/>
      <c r="C251" s="254"/>
      <c r="D251" s="260"/>
      <c r="E251" s="260"/>
      <c r="F251" s="260"/>
      <c r="G251" s="260"/>
      <c r="H251" s="260"/>
      <c r="I251" s="260"/>
      <c r="J251" s="260"/>
    </row>
    <row r="252" spans="1:10">
      <c r="A252" s="260"/>
      <c r="B252" s="260"/>
      <c r="C252" s="254"/>
      <c r="D252" s="260"/>
      <c r="E252" s="260"/>
      <c r="F252" s="260"/>
      <c r="G252" s="260"/>
      <c r="H252" s="260"/>
      <c r="I252" s="260"/>
      <c r="J252" s="260"/>
    </row>
    <row r="253" spans="1:10">
      <c r="A253" s="260"/>
      <c r="B253" s="260"/>
      <c r="C253" s="254"/>
      <c r="D253" s="260"/>
      <c r="E253" s="260"/>
      <c r="F253" s="260"/>
      <c r="G253" s="260"/>
      <c r="H253" s="260"/>
      <c r="I253" s="260"/>
      <c r="J253" s="260"/>
    </row>
    <row r="254" spans="1:10">
      <c r="A254" s="260"/>
      <c r="B254" s="260"/>
      <c r="C254" s="254"/>
      <c r="D254" s="260"/>
      <c r="E254" s="260"/>
      <c r="F254" s="260"/>
      <c r="G254" s="260"/>
      <c r="H254" s="260"/>
      <c r="I254" s="260"/>
      <c r="J254" s="260"/>
    </row>
    <row r="255" spans="1:10">
      <c r="A255" s="260"/>
      <c r="B255" s="260"/>
      <c r="C255" s="254"/>
      <c r="D255" s="260"/>
      <c r="E255" s="260"/>
      <c r="F255" s="260"/>
      <c r="G255" s="260"/>
      <c r="H255" s="260"/>
      <c r="I255" s="260"/>
      <c r="J255" s="260"/>
    </row>
    <row r="256" spans="1:10">
      <c r="A256" s="260"/>
      <c r="B256" s="260"/>
      <c r="C256" s="254"/>
      <c r="D256" s="260"/>
      <c r="E256" s="260"/>
      <c r="F256" s="260"/>
      <c r="G256" s="260"/>
      <c r="H256" s="260"/>
      <c r="I256" s="260"/>
      <c r="J256" s="260"/>
    </row>
    <row r="257" spans="1:10">
      <c r="A257" s="260"/>
      <c r="B257" s="260"/>
      <c r="C257" s="254"/>
      <c r="D257" s="260"/>
      <c r="E257" s="260"/>
      <c r="F257" s="260"/>
      <c r="G257" s="260"/>
      <c r="H257" s="260"/>
      <c r="I257" s="260"/>
      <c r="J257" s="260"/>
    </row>
    <row r="258" spans="1:10">
      <c r="A258" s="260"/>
      <c r="B258" s="260"/>
      <c r="C258" s="254"/>
      <c r="D258" s="260"/>
      <c r="E258" s="260"/>
      <c r="F258" s="260"/>
      <c r="G258" s="260"/>
      <c r="H258" s="260"/>
      <c r="I258" s="260"/>
      <c r="J258" s="260"/>
    </row>
    <row r="259" spans="1:10">
      <c r="A259" s="260"/>
      <c r="B259" s="260"/>
      <c r="C259" s="254"/>
      <c r="D259" s="260"/>
      <c r="E259" s="260"/>
      <c r="F259" s="260"/>
      <c r="G259" s="260"/>
      <c r="H259" s="260"/>
      <c r="I259" s="260"/>
      <c r="J259" s="260"/>
    </row>
    <row r="260" spans="1:10">
      <c r="A260" s="260"/>
      <c r="B260" s="260"/>
      <c r="C260" s="254"/>
      <c r="D260" s="260"/>
      <c r="E260" s="260"/>
      <c r="F260" s="260"/>
      <c r="G260" s="260"/>
      <c r="H260" s="260"/>
      <c r="I260" s="260"/>
      <c r="J260" s="260"/>
    </row>
    <row r="261" spans="1:10">
      <c r="A261" s="260"/>
      <c r="B261" s="260"/>
      <c r="C261" s="254"/>
      <c r="D261" s="260"/>
      <c r="E261" s="260"/>
      <c r="F261" s="260"/>
      <c r="G261" s="260"/>
      <c r="H261" s="260"/>
      <c r="I261" s="260"/>
      <c r="J261" s="260"/>
    </row>
    <row r="262" spans="1:10">
      <c r="A262" s="260"/>
      <c r="B262" s="260"/>
      <c r="C262" s="254"/>
      <c r="D262" s="260"/>
      <c r="E262" s="260"/>
      <c r="F262" s="260"/>
      <c r="G262" s="260"/>
      <c r="H262" s="260"/>
      <c r="I262" s="260"/>
      <c r="J262" s="260"/>
    </row>
    <row r="263" spans="1:10">
      <c r="A263" s="260"/>
      <c r="B263" s="260"/>
      <c r="C263" s="254"/>
      <c r="D263" s="260"/>
      <c r="E263" s="260"/>
      <c r="F263" s="260"/>
      <c r="G263" s="260"/>
      <c r="H263" s="260"/>
      <c r="I263" s="260"/>
      <c r="J263" s="260"/>
    </row>
    <row r="264" spans="1:10">
      <c r="A264" s="260"/>
      <c r="B264" s="260"/>
      <c r="C264" s="254"/>
      <c r="D264" s="260"/>
      <c r="E264" s="260"/>
      <c r="F264" s="260"/>
      <c r="G264" s="260"/>
      <c r="H264" s="260"/>
      <c r="I264" s="260"/>
      <c r="J264" s="260"/>
    </row>
    <row r="265" spans="1:10">
      <c r="A265" s="260"/>
      <c r="B265" s="260"/>
      <c r="C265" s="254"/>
      <c r="D265" s="260"/>
      <c r="E265" s="260"/>
      <c r="F265" s="260"/>
      <c r="G265" s="260"/>
      <c r="H265" s="260"/>
      <c r="I265" s="260"/>
      <c r="J265" s="260"/>
    </row>
    <row r="266" spans="1:10">
      <c r="A266" s="260"/>
      <c r="B266" s="260"/>
      <c r="C266" s="254"/>
      <c r="D266" s="260"/>
      <c r="E266" s="260"/>
      <c r="F266" s="260"/>
      <c r="G266" s="260"/>
      <c r="H266" s="260"/>
      <c r="I266" s="260"/>
      <c r="J266" s="260"/>
    </row>
    <row r="267" spans="1:10">
      <c r="A267" s="260"/>
      <c r="B267" s="260"/>
      <c r="C267" s="254"/>
      <c r="D267" s="260"/>
      <c r="E267" s="260"/>
      <c r="F267" s="260"/>
      <c r="G267" s="260"/>
      <c r="H267" s="260"/>
      <c r="I267" s="260"/>
      <c r="J267" s="260"/>
    </row>
    <row r="268" spans="1:10">
      <c r="A268" s="260"/>
      <c r="B268" s="260"/>
      <c r="C268" s="254"/>
      <c r="D268" s="260"/>
      <c r="E268" s="260"/>
      <c r="F268" s="260"/>
      <c r="G268" s="260"/>
      <c r="H268" s="260"/>
      <c r="I268" s="260"/>
      <c r="J268" s="260"/>
    </row>
    <row r="269" spans="1:10">
      <c r="A269" s="260"/>
      <c r="B269" s="260"/>
      <c r="C269" s="254"/>
      <c r="D269" s="260"/>
      <c r="E269" s="260"/>
      <c r="F269" s="260"/>
      <c r="G269" s="260"/>
      <c r="H269" s="260"/>
      <c r="I269" s="260"/>
      <c r="J269" s="260"/>
    </row>
    <row r="270" spans="1:10">
      <c r="A270" s="260"/>
      <c r="B270" s="260"/>
      <c r="C270" s="254"/>
      <c r="D270" s="260"/>
      <c r="E270" s="260"/>
      <c r="F270" s="260"/>
      <c r="G270" s="260"/>
      <c r="H270" s="260"/>
      <c r="I270" s="260"/>
      <c r="J270" s="260"/>
    </row>
    <row r="271" spans="1:10">
      <c r="A271" s="260"/>
      <c r="B271" s="260"/>
      <c r="C271" s="254"/>
      <c r="D271" s="260"/>
      <c r="E271" s="260"/>
      <c r="F271" s="260"/>
      <c r="G271" s="260"/>
      <c r="H271" s="260"/>
      <c r="I271" s="260"/>
      <c r="J271" s="260"/>
    </row>
    <row r="272" spans="1:10">
      <c r="A272" s="260"/>
      <c r="B272" s="260"/>
      <c r="C272" s="254"/>
      <c r="D272" s="260"/>
      <c r="E272" s="260"/>
      <c r="F272" s="260"/>
      <c r="G272" s="260"/>
      <c r="H272" s="260"/>
      <c r="I272" s="260"/>
      <c r="J272" s="260"/>
    </row>
    <row r="273" spans="1:10">
      <c r="A273" s="260"/>
      <c r="B273" s="260"/>
      <c r="C273" s="254"/>
      <c r="D273" s="260"/>
      <c r="E273" s="260"/>
      <c r="F273" s="260"/>
      <c r="G273" s="260"/>
      <c r="H273" s="260"/>
      <c r="I273" s="260"/>
      <c r="J273" s="260"/>
    </row>
    <row r="274" spans="1:10">
      <c r="A274" s="260"/>
      <c r="B274" s="260"/>
      <c r="C274" s="254"/>
      <c r="D274" s="260"/>
      <c r="E274" s="260"/>
      <c r="F274" s="260"/>
      <c r="G274" s="260"/>
      <c r="H274" s="260"/>
      <c r="I274" s="260"/>
      <c r="J274" s="260"/>
    </row>
    <row r="275" spans="1:10">
      <c r="A275" s="260"/>
      <c r="B275" s="260"/>
      <c r="C275" s="254"/>
      <c r="D275" s="260"/>
      <c r="E275" s="260"/>
      <c r="F275" s="260"/>
      <c r="G275" s="260"/>
      <c r="H275" s="260"/>
      <c r="I275" s="260"/>
      <c r="J275" s="260"/>
    </row>
    <row r="276" spans="1:10">
      <c r="A276" s="260"/>
      <c r="B276" s="260"/>
      <c r="C276" s="254"/>
      <c r="D276" s="260"/>
      <c r="E276" s="260"/>
      <c r="F276" s="260"/>
      <c r="G276" s="260"/>
      <c r="H276" s="260"/>
      <c r="I276" s="260"/>
      <c r="J276" s="260"/>
    </row>
    <row r="277" spans="1:10">
      <c r="A277" s="260"/>
      <c r="B277" s="260"/>
      <c r="C277" s="254"/>
      <c r="D277" s="260"/>
      <c r="E277" s="260"/>
      <c r="F277" s="260"/>
      <c r="G277" s="260"/>
      <c r="H277" s="260"/>
      <c r="I277" s="260"/>
      <c r="J277" s="260"/>
    </row>
    <row r="278" spans="1:10">
      <c r="A278" s="260"/>
      <c r="B278" s="260"/>
      <c r="C278" s="254"/>
      <c r="D278" s="260"/>
      <c r="E278" s="260"/>
      <c r="F278" s="260"/>
      <c r="G278" s="260"/>
      <c r="H278" s="260"/>
      <c r="I278" s="260"/>
      <c r="J278" s="260"/>
    </row>
    <row r="279" spans="1:10">
      <c r="A279" s="260"/>
      <c r="B279" s="260"/>
      <c r="C279" s="254"/>
      <c r="D279" s="260"/>
      <c r="E279" s="260"/>
      <c r="F279" s="260"/>
      <c r="G279" s="260"/>
      <c r="H279" s="260"/>
      <c r="I279" s="260"/>
      <c r="J279" s="260"/>
    </row>
    <row r="280" spans="1:10">
      <c r="A280" s="260"/>
      <c r="B280" s="260"/>
      <c r="C280" s="254"/>
      <c r="D280" s="260"/>
      <c r="E280" s="260"/>
      <c r="F280" s="260"/>
      <c r="G280" s="260"/>
      <c r="H280" s="260"/>
      <c r="I280" s="260"/>
      <c r="J280" s="260"/>
    </row>
    <row r="281" spans="1:10">
      <c r="A281" s="260"/>
      <c r="B281" s="260"/>
      <c r="C281" s="254"/>
      <c r="D281" s="260"/>
      <c r="E281" s="260"/>
      <c r="F281" s="260"/>
      <c r="G281" s="260"/>
      <c r="H281" s="260"/>
      <c r="I281" s="260"/>
      <c r="J281" s="260"/>
    </row>
    <row r="282" spans="1:10">
      <c r="A282" s="260"/>
      <c r="B282" s="260"/>
      <c r="C282" s="254"/>
      <c r="D282" s="260"/>
      <c r="E282" s="260"/>
      <c r="F282" s="260"/>
      <c r="G282" s="260"/>
      <c r="H282" s="260"/>
      <c r="I282" s="260"/>
      <c r="J282" s="260"/>
    </row>
    <row r="283" spans="1:10">
      <c r="A283" s="260"/>
      <c r="B283" s="260"/>
      <c r="C283" s="254"/>
      <c r="D283" s="260"/>
      <c r="E283" s="260"/>
      <c r="F283" s="260"/>
      <c r="G283" s="260"/>
      <c r="H283" s="260"/>
      <c r="I283" s="260"/>
      <c r="J283" s="260"/>
    </row>
    <row r="284" spans="1:10">
      <c r="A284" s="260"/>
      <c r="B284" s="260"/>
      <c r="C284" s="254"/>
      <c r="D284" s="260"/>
      <c r="E284" s="260"/>
      <c r="F284" s="260"/>
      <c r="G284" s="260"/>
      <c r="H284" s="260"/>
      <c r="I284" s="260"/>
      <c r="J284" s="260"/>
    </row>
    <row r="285" spans="1:10">
      <c r="A285" s="260"/>
      <c r="B285" s="260"/>
      <c r="C285" s="254"/>
      <c r="D285" s="260"/>
      <c r="E285" s="260"/>
      <c r="F285" s="260"/>
      <c r="G285" s="260"/>
      <c r="H285" s="260"/>
      <c r="I285" s="260"/>
      <c r="J285" s="260"/>
    </row>
    <row r="286" spans="1:10">
      <c r="A286" s="260"/>
      <c r="B286" s="260"/>
      <c r="C286" s="254"/>
      <c r="D286" s="260"/>
      <c r="E286" s="260"/>
      <c r="F286" s="260"/>
      <c r="G286" s="260"/>
      <c r="H286" s="260"/>
      <c r="I286" s="260"/>
      <c r="J286" s="260"/>
    </row>
    <row r="287" spans="1:10">
      <c r="A287" s="260"/>
      <c r="B287" s="260"/>
      <c r="C287" s="254"/>
      <c r="D287" s="260"/>
      <c r="E287" s="260"/>
      <c r="F287" s="260"/>
      <c r="G287" s="260"/>
      <c r="H287" s="260"/>
      <c r="I287" s="260"/>
      <c r="J287" s="260"/>
    </row>
    <row r="288" spans="1:10">
      <c r="A288" s="260"/>
      <c r="B288" s="260"/>
      <c r="C288" s="254"/>
      <c r="D288" s="260"/>
      <c r="E288" s="260"/>
      <c r="F288" s="260"/>
      <c r="G288" s="260"/>
      <c r="H288" s="260"/>
      <c r="I288" s="260"/>
      <c r="J288" s="260"/>
    </row>
    <row r="289" spans="1:10">
      <c r="A289" s="260"/>
      <c r="B289" s="260"/>
      <c r="C289" s="254"/>
      <c r="D289" s="260"/>
      <c r="E289" s="260"/>
      <c r="F289" s="260"/>
      <c r="G289" s="260"/>
      <c r="H289" s="260"/>
      <c r="I289" s="260"/>
      <c r="J289" s="260"/>
    </row>
    <row r="290" spans="1:10">
      <c r="A290" s="260"/>
      <c r="B290" s="260"/>
      <c r="C290" s="254"/>
      <c r="D290" s="260"/>
      <c r="E290" s="260"/>
      <c r="F290" s="260"/>
      <c r="G290" s="260"/>
      <c r="H290" s="260"/>
      <c r="I290" s="260"/>
      <c r="J290" s="260"/>
    </row>
    <row r="291" spans="1:10">
      <c r="A291" s="260"/>
      <c r="B291" s="260"/>
      <c r="C291" s="254"/>
      <c r="D291" s="260"/>
      <c r="E291" s="260"/>
      <c r="F291" s="260"/>
      <c r="G291" s="260"/>
      <c r="H291" s="260"/>
      <c r="I291" s="260"/>
      <c r="J291" s="260"/>
    </row>
    <row r="292" spans="1:10">
      <c r="A292" s="260"/>
      <c r="B292" s="260"/>
      <c r="C292" s="254"/>
      <c r="D292" s="260"/>
      <c r="E292" s="260"/>
      <c r="F292" s="260"/>
      <c r="G292" s="260"/>
      <c r="H292" s="260"/>
      <c r="I292" s="260"/>
      <c r="J292" s="260"/>
    </row>
    <row r="293" spans="1:10">
      <c r="A293" s="260"/>
      <c r="B293" s="260"/>
      <c r="C293" s="254"/>
      <c r="D293" s="260"/>
      <c r="E293" s="260"/>
      <c r="F293" s="260"/>
      <c r="G293" s="260"/>
      <c r="H293" s="260"/>
      <c r="I293" s="260"/>
      <c r="J293" s="260"/>
    </row>
    <row r="294" spans="1:10">
      <c r="A294" s="260"/>
      <c r="B294" s="260"/>
      <c r="C294" s="254"/>
      <c r="D294" s="260"/>
      <c r="E294" s="260"/>
      <c r="F294" s="260"/>
      <c r="G294" s="260"/>
      <c r="H294" s="260"/>
      <c r="I294" s="260"/>
      <c r="J294" s="260"/>
    </row>
    <row r="295" spans="1:10">
      <c r="A295" s="260"/>
      <c r="B295" s="260"/>
      <c r="C295" s="254"/>
      <c r="D295" s="260"/>
      <c r="E295" s="260"/>
      <c r="F295" s="260"/>
      <c r="G295" s="260"/>
      <c r="H295" s="260"/>
      <c r="I295" s="260"/>
      <c r="J295" s="260"/>
    </row>
    <row r="296" spans="1:10">
      <c r="A296" s="260"/>
      <c r="B296" s="260"/>
      <c r="C296" s="254"/>
      <c r="D296" s="260"/>
      <c r="E296" s="260"/>
      <c r="F296" s="260"/>
      <c r="G296" s="260"/>
      <c r="H296" s="260"/>
      <c r="I296" s="260"/>
      <c r="J296" s="260"/>
    </row>
    <row r="297" spans="1:10">
      <c r="A297" s="260"/>
      <c r="B297" s="260"/>
      <c r="C297" s="254"/>
      <c r="D297" s="260"/>
      <c r="E297" s="260"/>
      <c r="F297" s="260"/>
      <c r="G297" s="260"/>
      <c r="H297" s="260"/>
      <c r="I297" s="260"/>
      <c r="J297" s="260"/>
    </row>
    <row r="298" spans="1:10">
      <c r="A298" s="260"/>
      <c r="B298" s="260"/>
      <c r="C298" s="254"/>
      <c r="D298" s="260"/>
      <c r="E298" s="260"/>
      <c r="F298" s="260"/>
      <c r="G298" s="260"/>
      <c r="H298" s="260"/>
      <c r="I298" s="260"/>
      <c r="J298" s="260"/>
    </row>
    <row r="299" spans="1:10">
      <c r="A299" s="260"/>
      <c r="B299" s="260"/>
      <c r="C299" s="254"/>
      <c r="D299" s="260"/>
      <c r="E299" s="260"/>
      <c r="F299" s="260"/>
      <c r="G299" s="260"/>
      <c r="H299" s="260"/>
      <c r="I299" s="260"/>
      <c r="J299" s="260"/>
    </row>
    <row r="300" spans="1:10">
      <c r="A300" s="260"/>
      <c r="B300" s="260"/>
      <c r="C300" s="254"/>
      <c r="D300" s="260"/>
      <c r="E300" s="260"/>
      <c r="F300" s="260"/>
      <c r="G300" s="260"/>
      <c r="H300" s="260"/>
      <c r="I300" s="260"/>
      <c r="J300" s="260"/>
    </row>
    <row r="301" spans="1:10">
      <c r="A301" s="260"/>
      <c r="B301" s="260"/>
      <c r="C301" s="254"/>
      <c r="D301" s="260"/>
      <c r="E301" s="260"/>
      <c r="F301" s="260"/>
      <c r="G301" s="260"/>
      <c r="H301" s="260"/>
      <c r="I301" s="260"/>
      <c r="J301" s="260"/>
    </row>
    <row r="302" spans="1:10">
      <c r="A302" s="260"/>
      <c r="B302" s="260"/>
      <c r="C302" s="254"/>
      <c r="D302" s="260"/>
      <c r="E302" s="260"/>
      <c r="F302" s="260"/>
      <c r="G302" s="260"/>
      <c r="H302" s="260"/>
      <c r="I302" s="260"/>
      <c r="J302" s="260"/>
    </row>
    <row r="303" spans="1:10">
      <c r="A303" s="260"/>
      <c r="B303" s="260"/>
      <c r="C303" s="254"/>
      <c r="D303" s="260"/>
      <c r="E303" s="260"/>
      <c r="F303" s="260"/>
      <c r="G303" s="260"/>
      <c r="H303" s="260"/>
      <c r="I303" s="260"/>
      <c r="J303" s="260"/>
    </row>
    <row r="304" spans="1:10">
      <c r="A304" s="260"/>
      <c r="B304" s="260"/>
      <c r="C304" s="254"/>
      <c r="D304" s="260"/>
      <c r="E304" s="260"/>
      <c r="F304" s="260"/>
      <c r="G304" s="260"/>
      <c r="H304" s="260"/>
      <c r="I304" s="260"/>
      <c r="J304" s="260"/>
    </row>
    <row r="305" spans="1:10">
      <c r="A305" s="260"/>
      <c r="B305" s="260"/>
      <c r="C305" s="254"/>
      <c r="D305" s="260"/>
      <c r="E305" s="260"/>
      <c r="F305" s="260"/>
      <c r="G305" s="260"/>
      <c r="H305" s="260"/>
      <c r="I305" s="260"/>
      <c r="J305" s="260"/>
    </row>
    <row r="306" spans="1:10">
      <c r="A306" s="260"/>
      <c r="B306" s="260"/>
      <c r="C306" s="254"/>
      <c r="D306" s="260"/>
      <c r="E306" s="260"/>
      <c r="F306" s="260"/>
      <c r="G306" s="260"/>
      <c r="H306" s="260"/>
      <c r="I306" s="260"/>
      <c r="J306" s="260"/>
    </row>
    <row r="307" spans="1:10">
      <c r="A307" s="260"/>
      <c r="B307" s="260"/>
      <c r="C307" s="254"/>
      <c r="D307" s="260"/>
      <c r="E307" s="260"/>
      <c r="F307" s="260"/>
      <c r="G307" s="260"/>
      <c r="H307" s="260"/>
      <c r="I307" s="260"/>
      <c r="J307" s="260"/>
    </row>
    <row r="308" spans="1:10">
      <c r="A308" s="260"/>
      <c r="B308" s="260"/>
      <c r="C308" s="254"/>
      <c r="D308" s="260"/>
      <c r="E308" s="260"/>
      <c r="F308" s="260"/>
      <c r="G308" s="260"/>
      <c r="H308" s="260"/>
      <c r="I308" s="260"/>
      <c r="J308" s="260"/>
    </row>
    <row r="309" spans="1:10">
      <c r="A309" s="260"/>
      <c r="B309" s="260"/>
      <c r="C309" s="254"/>
      <c r="D309" s="260"/>
      <c r="E309" s="260"/>
      <c r="F309" s="260"/>
      <c r="G309" s="260"/>
      <c r="H309" s="260"/>
      <c r="I309" s="260"/>
      <c r="J309" s="260"/>
    </row>
    <row r="310" spans="1:10">
      <c r="A310" s="260"/>
      <c r="B310" s="260"/>
      <c r="C310" s="254"/>
      <c r="D310" s="260"/>
      <c r="E310" s="260"/>
      <c r="F310" s="260"/>
      <c r="G310" s="260"/>
      <c r="H310" s="260"/>
      <c r="I310" s="260"/>
      <c r="J310" s="260"/>
    </row>
    <row r="311" spans="1:10">
      <c r="A311" s="260"/>
      <c r="B311" s="260"/>
      <c r="C311" s="254"/>
      <c r="D311" s="260"/>
      <c r="E311" s="260"/>
      <c r="F311" s="260"/>
      <c r="G311" s="260"/>
      <c r="H311" s="260"/>
      <c r="I311" s="260"/>
      <c r="J311" s="260"/>
    </row>
    <row r="312" spans="1:10">
      <c r="A312" s="260"/>
      <c r="B312" s="260"/>
      <c r="C312" s="254"/>
      <c r="D312" s="260"/>
      <c r="E312" s="260"/>
      <c r="F312" s="260"/>
      <c r="G312" s="260"/>
      <c r="H312" s="260"/>
      <c r="I312" s="260"/>
      <c r="J312" s="260"/>
    </row>
    <row r="313" spans="1:10">
      <c r="A313" s="260"/>
      <c r="B313" s="260"/>
      <c r="C313" s="254"/>
      <c r="D313" s="260"/>
      <c r="E313" s="260"/>
      <c r="F313" s="260"/>
      <c r="G313" s="260"/>
      <c r="H313" s="260"/>
      <c r="I313" s="260"/>
      <c r="J313" s="260"/>
    </row>
    <row r="314" spans="1:10">
      <c r="A314" s="260"/>
      <c r="B314" s="260"/>
      <c r="C314" s="254"/>
      <c r="D314" s="260"/>
      <c r="E314" s="260"/>
      <c r="F314" s="260"/>
      <c r="G314" s="260"/>
      <c r="H314" s="260"/>
      <c r="I314" s="260"/>
      <c r="J314" s="260"/>
    </row>
    <row r="315" spans="1:10">
      <c r="A315" s="260"/>
      <c r="B315" s="260"/>
      <c r="C315" s="254"/>
      <c r="D315" s="260"/>
      <c r="E315" s="260"/>
      <c r="F315" s="260"/>
      <c r="G315" s="260"/>
      <c r="H315" s="260"/>
      <c r="I315" s="260"/>
      <c r="J315" s="260"/>
    </row>
    <row r="316" spans="1:10">
      <c r="A316" s="260"/>
      <c r="B316" s="260"/>
      <c r="C316" s="254"/>
      <c r="D316" s="260"/>
      <c r="E316" s="260"/>
      <c r="F316" s="260"/>
      <c r="G316" s="260"/>
      <c r="H316" s="260"/>
      <c r="I316" s="260"/>
      <c r="J316" s="260"/>
    </row>
    <row r="317" spans="1:10">
      <c r="A317" s="260"/>
      <c r="B317" s="260"/>
      <c r="C317" s="254"/>
      <c r="D317" s="260"/>
      <c r="E317" s="260"/>
      <c r="F317" s="260"/>
      <c r="G317" s="260"/>
      <c r="H317" s="260"/>
      <c r="I317" s="260"/>
      <c r="J317" s="260"/>
    </row>
    <row r="318" spans="1:10">
      <c r="A318" s="260"/>
      <c r="B318" s="260"/>
      <c r="C318" s="254"/>
      <c r="D318" s="260"/>
      <c r="E318" s="260"/>
      <c r="F318" s="260"/>
      <c r="G318" s="260"/>
      <c r="H318" s="260"/>
      <c r="I318" s="260"/>
      <c r="J318" s="260"/>
    </row>
    <row r="319" spans="1:10">
      <c r="A319" s="260"/>
      <c r="B319" s="260"/>
      <c r="C319" s="254"/>
      <c r="D319" s="260"/>
      <c r="E319" s="260"/>
      <c r="F319" s="260"/>
      <c r="G319" s="260"/>
      <c r="H319" s="260"/>
      <c r="I319" s="260"/>
      <c r="J319" s="260"/>
    </row>
    <row r="320" spans="1:10">
      <c r="A320" s="260"/>
      <c r="B320" s="260"/>
      <c r="C320" s="254"/>
      <c r="D320" s="260"/>
      <c r="E320" s="260"/>
      <c r="F320" s="260"/>
      <c r="G320" s="260"/>
      <c r="H320" s="260"/>
      <c r="I320" s="260"/>
      <c r="J320" s="260"/>
    </row>
    <row r="321" spans="1:10">
      <c r="A321" s="260"/>
      <c r="B321" s="260"/>
      <c r="C321" s="254"/>
      <c r="D321" s="260"/>
      <c r="E321" s="260"/>
      <c r="F321" s="260"/>
      <c r="G321" s="260"/>
      <c r="H321" s="260"/>
      <c r="I321" s="260"/>
      <c r="J321" s="260"/>
    </row>
    <row r="322" spans="1:10">
      <c r="A322" s="260"/>
      <c r="B322" s="260"/>
      <c r="C322" s="254"/>
      <c r="D322" s="260"/>
      <c r="E322" s="260"/>
      <c r="F322" s="260"/>
      <c r="G322" s="260"/>
      <c r="H322" s="260"/>
      <c r="I322" s="260"/>
      <c r="J322" s="260"/>
    </row>
    <row r="323" spans="1:10">
      <c r="A323" s="260"/>
      <c r="B323" s="260"/>
      <c r="C323" s="254"/>
      <c r="D323" s="260"/>
      <c r="E323" s="260"/>
      <c r="F323" s="260"/>
      <c r="G323" s="260"/>
      <c r="H323" s="260"/>
      <c r="I323" s="260"/>
      <c r="J323" s="260"/>
    </row>
    <row r="324" spans="1:10">
      <c r="A324" s="260"/>
      <c r="B324" s="260"/>
      <c r="C324" s="254"/>
      <c r="D324" s="260"/>
      <c r="E324" s="260"/>
      <c r="F324" s="260"/>
      <c r="G324" s="260"/>
      <c r="H324" s="260"/>
      <c r="I324" s="260"/>
      <c r="J324" s="260"/>
    </row>
    <row r="325" spans="1:10">
      <c r="A325" s="260"/>
      <c r="B325" s="260"/>
      <c r="C325" s="254"/>
      <c r="D325" s="260"/>
      <c r="E325" s="260"/>
      <c r="F325" s="260"/>
      <c r="G325" s="260"/>
      <c r="H325" s="260"/>
      <c r="I325" s="260"/>
      <c r="J325" s="260"/>
    </row>
    <row r="326" spans="1:10">
      <c r="A326" s="260"/>
      <c r="B326" s="260"/>
      <c r="C326" s="254"/>
      <c r="D326" s="260"/>
      <c r="E326" s="260"/>
      <c r="F326" s="260"/>
      <c r="G326" s="260"/>
      <c r="H326" s="260"/>
      <c r="I326" s="260"/>
      <c r="J326" s="260"/>
    </row>
    <row r="327" spans="1:10">
      <c r="A327" s="260"/>
      <c r="B327" s="260"/>
      <c r="C327" s="254"/>
      <c r="D327" s="260"/>
      <c r="E327" s="260"/>
      <c r="F327" s="260"/>
      <c r="G327" s="260"/>
      <c r="H327" s="260"/>
      <c r="I327" s="260"/>
      <c r="J327" s="260"/>
    </row>
    <row r="328" spans="1:10">
      <c r="A328" s="260"/>
      <c r="B328" s="260"/>
      <c r="C328" s="254"/>
      <c r="D328" s="260"/>
      <c r="E328" s="260"/>
      <c r="F328" s="260"/>
      <c r="G328" s="260"/>
      <c r="H328" s="260"/>
      <c r="I328" s="260"/>
      <c r="J328" s="260"/>
    </row>
    <row r="329" spans="1:10">
      <c r="A329" s="260"/>
      <c r="B329" s="260"/>
      <c r="C329" s="254"/>
      <c r="D329" s="260"/>
      <c r="E329" s="260"/>
      <c r="F329" s="260"/>
      <c r="G329" s="260"/>
      <c r="H329" s="260"/>
      <c r="I329" s="260"/>
      <c r="J329" s="260"/>
    </row>
    <row r="330" spans="1:10">
      <c r="A330" s="260"/>
      <c r="B330" s="260"/>
      <c r="C330" s="254"/>
      <c r="D330" s="260"/>
      <c r="E330" s="260"/>
      <c r="F330" s="260"/>
      <c r="G330" s="260"/>
      <c r="H330" s="260"/>
      <c r="I330" s="260"/>
      <c r="J330" s="260"/>
    </row>
    <row r="331" spans="1:10">
      <c r="A331" s="260"/>
      <c r="B331" s="260"/>
      <c r="C331" s="254"/>
      <c r="D331" s="260"/>
      <c r="E331" s="260"/>
      <c r="F331" s="260"/>
      <c r="G331" s="260"/>
      <c r="H331" s="260"/>
      <c r="I331" s="260"/>
      <c r="J331" s="260"/>
    </row>
    <row r="332" spans="1:10">
      <c r="A332" s="260"/>
      <c r="B332" s="260"/>
      <c r="C332" s="254"/>
      <c r="D332" s="260"/>
      <c r="E332" s="260"/>
      <c r="F332" s="260"/>
      <c r="G332" s="260"/>
      <c r="H332" s="260"/>
      <c r="I332" s="260"/>
      <c r="J332" s="260"/>
    </row>
    <row r="333" spans="1:10">
      <c r="A333" s="260"/>
      <c r="B333" s="260"/>
      <c r="C333" s="254"/>
      <c r="D333" s="260"/>
      <c r="E333" s="260"/>
      <c r="F333" s="260"/>
      <c r="G333" s="260"/>
      <c r="H333" s="260"/>
      <c r="I333" s="260"/>
      <c r="J333" s="260"/>
    </row>
    <row r="334" spans="1:10">
      <c r="A334" s="260"/>
      <c r="B334" s="260"/>
      <c r="C334" s="254"/>
      <c r="D334" s="260"/>
      <c r="E334" s="260"/>
      <c r="F334" s="260"/>
      <c r="G334" s="260"/>
      <c r="H334" s="260"/>
      <c r="I334" s="260"/>
      <c r="J334" s="260"/>
    </row>
    <row r="335" spans="1:10">
      <c r="A335" s="260"/>
      <c r="B335" s="260"/>
      <c r="C335" s="254"/>
      <c r="D335" s="260"/>
      <c r="E335" s="260"/>
      <c r="F335" s="260"/>
      <c r="G335" s="260"/>
      <c r="H335" s="260"/>
      <c r="I335" s="260"/>
      <c r="J335" s="260"/>
    </row>
    <row r="336" spans="1:10">
      <c r="A336" s="260"/>
      <c r="B336" s="260"/>
      <c r="C336" s="254"/>
      <c r="D336" s="260"/>
      <c r="E336" s="260"/>
      <c r="F336" s="260"/>
      <c r="G336" s="260"/>
      <c r="H336" s="260"/>
      <c r="I336" s="260"/>
      <c r="J336" s="260"/>
    </row>
    <row r="337" spans="1:10">
      <c r="A337" s="260"/>
      <c r="B337" s="260"/>
      <c r="C337" s="254"/>
      <c r="D337" s="260"/>
      <c r="E337" s="260"/>
      <c r="F337" s="260"/>
      <c r="G337" s="260"/>
      <c r="H337" s="260"/>
      <c r="I337" s="260"/>
      <c r="J337" s="260"/>
    </row>
    <row r="338" spans="1:10">
      <c r="A338" s="260"/>
      <c r="B338" s="260"/>
      <c r="C338" s="254"/>
      <c r="D338" s="260"/>
      <c r="E338" s="260"/>
      <c r="F338" s="260"/>
      <c r="G338" s="260"/>
      <c r="H338" s="260"/>
      <c r="I338" s="260"/>
      <c r="J338" s="260"/>
    </row>
    <row r="339" spans="1:10">
      <c r="A339" s="260"/>
      <c r="B339" s="260"/>
      <c r="C339" s="254"/>
      <c r="D339" s="260"/>
      <c r="E339" s="260"/>
      <c r="F339" s="260"/>
      <c r="G339" s="260"/>
      <c r="H339" s="260"/>
      <c r="I339" s="260"/>
      <c r="J339" s="260"/>
    </row>
    <row r="340" spans="1:10">
      <c r="A340" s="260"/>
      <c r="B340" s="260"/>
      <c r="C340" s="254"/>
      <c r="D340" s="260"/>
      <c r="E340" s="260"/>
      <c r="F340" s="260"/>
      <c r="G340" s="260"/>
      <c r="H340" s="260"/>
      <c r="I340" s="260"/>
      <c r="J340" s="260"/>
    </row>
    <row r="341" spans="1:10">
      <c r="A341" s="260"/>
      <c r="B341" s="260"/>
      <c r="C341" s="254"/>
      <c r="D341" s="260"/>
      <c r="E341" s="260"/>
      <c r="F341" s="260"/>
      <c r="G341" s="260"/>
      <c r="H341" s="260"/>
      <c r="I341" s="260"/>
      <c r="J341" s="260"/>
    </row>
    <row r="342" spans="1:10">
      <c r="A342" s="260"/>
      <c r="B342" s="260"/>
      <c r="C342" s="254"/>
      <c r="D342" s="260"/>
      <c r="E342" s="260"/>
      <c r="F342" s="260"/>
      <c r="G342" s="260"/>
      <c r="H342" s="260"/>
      <c r="I342" s="260"/>
      <c r="J342" s="260"/>
    </row>
    <row r="343" spans="1:10">
      <c r="A343" s="260"/>
      <c r="B343" s="260"/>
      <c r="C343" s="254"/>
      <c r="D343" s="260"/>
      <c r="E343" s="260"/>
      <c r="F343" s="260"/>
      <c r="G343" s="260"/>
      <c r="H343" s="260"/>
      <c r="I343" s="260"/>
      <c r="J343" s="260"/>
    </row>
    <row r="344" spans="1:10">
      <c r="A344" s="260"/>
      <c r="B344" s="260"/>
      <c r="C344" s="254"/>
      <c r="D344" s="260"/>
      <c r="E344" s="260"/>
      <c r="F344" s="260"/>
      <c r="G344" s="260"/>
      <c r="H344" s="260"/>
      <c r="I344" s="260"/>
      <c r="J344" s="260"/>
    </row>
    <row r="345" spans="1:10">
      <c r="A345" s="260"/>
      <c r="B345" s="260"/>
      <c r="C345" s="254"/>
      <c r="D345" s="260"/>
      <c r="E345" s="260"/>
      <c r="F345" s="260"/>
      <c r="G345" s="260"/>
      <c r="H345" s="260"/>
      <c r="I345" s="260"/>
      <c r="J345" s="260"/>
    </row>
    <row r="346" spans="1:10">
      <c r="A346" s="260"/>
      <c r="B346" s="260"/>
      <c r="C346" s="254"/>
      <c r="D346" s="260"/>
      <c r="E346" s="260"/>
      <c r="F346" s="260"/>
      <c r="G346" s="260"/>
      <c r="H346" s="260"/>
      <c r="I346" s="260"/>
      <c r="J346" s="260"/>
    </row>
    <row r="347" spans="1:10">
      <c r="A347" s="260"/>
      <c r="B347" s="260"/>
      <c r="C347" s="254"/>
      <c r="D347" s="260"/>
      <c r="E347" s="260"/>
      <c r="F347" s="260"/>
      <c r="G347" s="260"/>
      <c r="H347" s="260"/>
      <c r="I347" s="260"/>
      <c r="J347" s="260"/>
    </row>
    <row r="348" spans="1:10">
      <c r="A348" s="260"/>
      <c r="B348" s="260"/>
      <c r="C348" s="254"/>
      <c r="D348" s="260"/>
      <c r="E348" s="260"/>
      <c r="F348" s="260"/>
      <c r="G348" s="260"/>
      <c r="H348" s="260"/>
      <c r="I348" s="260"/>
      <c r="J348" s="260"/>
    </row>
    <row r="349" spans="1:10">
      <c r="A349" s="260"/>
      <c r="B349" s="260"/>
      <c r="C349" s="254"/>
      <c r="D349" s="260"/>
      <c r="E349" s="260"/>
      <c r="F349" s="260"/>
      <c r="G349" s="260"/>
      <c r="H349" s="260"/>
      <c r="I349" s="260"/>
      <c r="J349" s="260"/>
    </row>
    <row r="350" spans="1:10">
      <c r="A350" s="260"/>
      <c r="B350" s="260"/>
      <c r="C350" s="254"/>
      <c r="D350" s="260"/>
      <c r="E350" s="260"/>
      <c r="F350" s="260"/>
      <c r="G350" s="260"/>
      <c r="H350" s="260"/>
      <c r="I350" s="260"/>
      <c r="J350" s="260"/>
    </row>
    <row r="351" spans="1:10">
      <c r="A351" s="260"/>
      <c r="B351" s="260"/>
      <c r="C351" s="254"/>
      <c r="D351" s="260"/>
      <c r="E351" s="260"/>
      <c r="F351" s="260"/>
      <c r="G351" s="260"/>
      <c r="H351" s="260"/>
      <c r="I351" s="260"/>
      <c r="J351" s="260"/>
    </row>
    <row r="352" spans="1:10">
      <c r="A352" s="260"/>
      <c r="B352" s="260"/>
      <c r="C352" s="254"/>
      <c r="D352" s="260"/>
      <c r="E352" s="260"/>
      <c r="F352" s="260"/>
      <c r="G352" s="260"/>
      <c r="H352" s="260"/>
      <c r="I352" s="260"/>
      <c r="J352" s="260"/>
    </row>
    <row r="353" spans="1:10">
      <c r="A353" s="260"/>
      <c r="B353" s="260"/>
      <c r="C353" s="254"/>
      <c r="D353" s="260"/>
      <c r="E353" s="260"/>
      <c r="F353" s="260"/>
      <c r="G353" s="260"/>
      <c r="H353" s="260"/>
      <c r="I353" s="260"/>
      <c r="J353" s="260"/>
    </row>
    <row r="354" spans="1:10">
      <c r="A354" s="260"/>
      <c r="B354" s="260"/>
      <c r="C354" s="254"/>
      <c r="D354" s="260"/>
      <c r="E354" s="260"/>
      <c r="F354" s="260"/>
      <c r="G354" s="260"/>
      <c r="H354" s="260"/>
      <c r="I354" s="260"/>
      <c r="J354" s="260"/>
    </row>
    <row r="355" spans="1:10">
      <c r="A355" s="260"/>
      <c r="B355" s="260"/>
      <c r="C355" s="254"/>
      <c r="D355" s="260"/>
      <c r="E355" s="260"/>
      <c r="F355" s="260"/>
      <c r="G355" s="260"/>
      <c r="H355" s="260"/>
      <c r="I355" s="260"/>
      <c r="J355" s="260"/>
    </row>
    <row r="356" spans="1:10">
      <c r="A356" s="260"/>
      <c r="B356" s="260"/>
      <c r="C356" s="254"/>
      <c r="D356" s="260"/>
      <c r="E356" s="260"/>
      <c r="F356" s="260"/>
      <c r="G356" s="260"/>
      <c r="H356" s="260"/>
      <c r="I356" s="260"/>
      <c r="J356" s="260"/>
    </row>
    <row r="357" spans="1:10">
      <c r="A357" s="260"/>
      <c r="B357" s="260"/>
      <c r="C357" s="254"/>
      <c r="D357" s="260"/>
      <c r="E357" s="260"/>
      <c r="F357" s="260"/>
      <c r="G357" s="260"/>
      <c r="H357" s="260"/>
      <c r="I357" s="260"/>
      <c r="J357" s="260"/>
    </row>
    <row r="358" spans="1:10">
      <c r="A358" s="260"/>
      <c r="B358" s="260"/>
      <c r="C358" s="254"/>
      <c r="D358" s="260"/>
      <c r="E358" s="260"/>
      <c r="F358" s="260"/>
      <c r="G358" s="260"/>
      <c r="H358" s="260"/>
      <c r="I358" s="260"/>
      <c r="J358" s="260"/>
    </row>
    <row r="359" spans="1:10">
      <c r="A359" s="260"/>
      <c r="B359" s="260"/>
      <c r="C359" s="254"/>
      <c r="D359" s="260"/>
      <c r="E359" s="260"/>
      <c r="F359" s="260"/>
      <c r="G359" s="260"/>
      <c r="H359" s="260"/>
      <c r="I359" s="260"/>
      <c r="J359" s="260"/>
    </row>
    <row r="360" spans="1:10">
      <c r="A360" s="260"/>
      <c r="B360" s="260"/>
      <c r="C360" s="254"/>
      <c r="D360" s="260"/>
      <c r="E360" s="260"/>
      <c r="F360" s="260"/>
      <c r="G360" s="260"/>
      <c r="H360" s="260"/>
      <c r="I360" s="260"/>
      <c r="J360" s="260"/>
    </row>
    <row r="361" spans="1:10">
      <c r="A361" s="260"/>
      <c r="B361" s="260"/>
      <c r="C361" s="254"/>
      <c r="D361" s="260"/>
      <c r="E361" s="260"/>
      <c r="F361" s="260"/>
      <c r="G361" s="260"/>
      <c r="H361" s="260"/>
      <c r="I361" s="260"/>
      <c r="J361" s="260"/>
    </row>
    <row r="362" spans="1:10">
      <c r="A362" s="260"/>
      <c r="B362" s="260"/>
      <c r="C362" s="254"/>
      <c r="D362" s="260"/>
      <c r="E362" s="260"/>
      <c r="F362" s="260"/>
      <c r="G362" s="260"/>
      <c r="H362" s="260"/>
      <c r="I362" s="260"/>
      <c r="J362" s="260"/>
    </row>
    <row r="363" spans="1:10">
      <c r="A363" s="260"/>
      <c r="B363" s="260"/>
      <c r="C363" s="254"/>
      <c r="D363" s="260"/>
      <c r="E363" s="260"/>
      <c r="F363" s="260"/>
      <c r="G363" s="260"/>
      <c r="H363" s="260"/>
      <c r="I363" s="260"/>
      <c r="J363" s="260"/>
    </row>
    <row r="364" spans="1:10">
      <c r="A364" s="260"/>
      <c r="B364" s="260"/>
      <c r="C364" s="254"/>
      <c r="D364" s="260"/>
      <c r="E364" s="260"/>
      <c r="F364" s="260"/>
      <c r="G364" s="260"/>
      <c r="H364" s="260"/>
      <c r="I364" s="260"/>
      <c r="J364" s="260"/>
    </row>
    <row r="365" spans="1:10">
      <c r="A365" s="260"/>
      <c r="B365" s="260"/>
      <c r="C365" s="254"/>
      <c r="D365" s="260"/>
      <c r="E365" s="260"/>
      <c r="F365" s="260"/>
      <c r="G365" s="260"/>
      <c r="H365" s="260"/>
      <c r="I365" s="260"/>
      <c r="J365" s="260"/>
    </row>
    <row r="366" spans="1:10">
      <c r="A366" s="260"/>
      <c r="B366" s="260"/>
      <c r="C366" s="254"/>
      <c r="D366" s="260"/>
      <c r="E366" s="260"/>
      <c r="F366" s="260"/>
      <c r="G366" s="260"/>
      <c r="H366" s="260"/>
      <c r="I366" s="260"/>
      <c r="J366" s="260"/>
    </row>
    <row r="367" spans="1:10">
      <c r="A367" s="260"/>
      <c r="B367" s="260"/>
      <c r="C367" s="254"/>
      <c r="D367" s="260"/>
      <c r="E367" s="260"/>
      <c r="F367" s="260"/>
      <c r="G367" s="260"/>
      <c r="H367" s="260"/>
      <c r="I367" s="260"/>
      <c r="J367" s="260"/>
    </row>
    <row r="368" spans="1:10">
      <c r="A368" s="260"/>
      <c r="B368" s="260"/>
      <c r="C368" s="254"/>
      <c r="D368" s="260"/>
      <c r="E368" s="260"/>
      <c r="F368" s="260"/>
      <c r="G368" s="260"/>
      <c r="H368" s="260"/>
      <c r="I368" s="260"/>
      <c r="J368" s="260"/>
    </row>
    <row r="369" spans="1:10">
      <c r="A369" s="260"/>
      <c r="B369" s="260"/>
      <c r="C369" s="254"/>
      <c r="D369" s="260"/>
      <c r="E369" s="260"/>
      <c r="F369" s="260"/>
      <c r="G369" s="260"/>
      <c r="H369" s="260"/>
      <c r="I369" s="260"/>
      <c r="J369" s="260"/>
    </row>
    <row r="370" spans="1:10">
      <c r="A370" s="260"/>
      <c r="B370" s="260"/>
      <c r="C370" s="254"/>
      <c r="D370" s="260"/>
      <c r="E370" s="260"/>
      <c r="F370" s="260"/>
      <c r="G370" s="260"/>
      <c r="H370" s="260"/>
      <c r="I370" s="260"/>
      <c r="J370" s="260"/>
    </row>
    <row r="371" spans="1:10">
      <c r="A371" s="260"/>
      <c r="B371" s="260"/>
      <c r="C371" s="254"/>
      <c r="D371" s="260"/>
      <c r="E371" s="260"/>
      <c r="F371" s="260"/>
      <c r="G371" s="260"/>
      <c r="H371" s="260"/>
      <c r="I371" s="260"/>
      <c r="J371" s="260"/>
    </row>
    <row r="372" spans="1:10">
      <c r="A372" s="260"/>
      <c r="B372" s="260"/>
      <c r="C372" s="254"/>
      <c r="D372" s="260"/>
      <c r="E372" s="260"/>
      <c r="F372" s="260"/>
      <c r="G372" s="260"/>
      <c r="H372" s="260"/>
      <c r="I372" s="260"/>
      <c r="J372" s="260"/>
    </row>
    <row r="373" spans="1:10">
      <c r="A373" s="260"/>
      <c r="B373" s="260"/>
      <c r="C373" s="254"/>
      <c r="D373" s="260"/>
      <c r="E373" s="260"/>
      <c r="F373" s="260"/>
      <c r="G373" s="260"/>
      <c r="H373" s="260"/>
      <c r="I373" s="260"/>
      <c r="J373" s="260"/>
    </row>
    <row r="374" spans="1:10">
      <c r="A374" s="260"/>
      <c r="B374" s="260"/>
      <c r="C374" s="254"/>
      <c r="D374" s="260"/>
      <c r="E374" s="260"/>
      <c r="F374" s="260"/>
      <c r="G374" s="260"/>
      <c r="H374" s="260"/>
      <c r="I374" s="260"/>
      <c r="J374" s="260"/>
    </row>
    <row r="375" spans="1:10">
      <c r="A375" s="260"/>
      <c r="B375" s="260"/>
      <c r="C375" s="254"/>
      <c r="D375" s="260"/>
      <c r="E375" s="260"/>
      <c r="F375" s="260"/>
      <c r="G375" s="260"/>
      <c r="H375" s="260"/>
      <c r="I375" s="260"/>
      <c r="J375" s="260"/>
    </row>
    <row r="376" spans="1:10">
      <c r="A376" s="260"/>
      <c r="B376" s="260"/>
      <c r="C376" s="254"/>
      <c r="D376" s="260"/>
      <c r="E376" s="260"/>
      <c r="F376" s="260"/>
      <c r="G376" s="260"/>
      <c r="H376" s="260"/>
      <c r="I376" s="260"/>
      <c r="J376" s="260"/>
    </row>
    <row r="377" spans="1:10">
      <c r="A377" s="260"/>
      <c r="B377" s="260"/>
      <c r="C377" s="254"/>
      <c r="D377" s="260"/>
      <c r="E377" s="260"/>
      <c r="F377" s="260"/>
      <c r="G377" s="260"/>
      <c r="H377" s="260"/>
      <c r="I377" s="260"/>
      <c r="J377" s="260"/>
    </row>
    <row r="378" spans="1:10">
      <c r="A378" s="260"/>
      <c r="B378" s="260"/>
      <c r="C378" s="254"/>
      <c r="D378" s="260"/>
      <c r="E378" s="260"/>
      <c r="F378" s="260"/>
      <c r="G378" s="260"/>
      <c r="H378" s="260"/>
      <c r="I378" s="260"/>
      <c r="J378" s="260"/>
    </row>
    <row r="379" spans="1:10">
      <c r="A379" s="260"/>
      <c r="B379" s="260"/>
      <c r="C379" s="254"/>
      <c r="D379" s="260"/>
      <c r="E379" s="260"/>
      <c r="F379" s="260"/>
      <c r="G379" s="260"/>
      <c r="H379" s="260"/>
      <c r="I379" s="260"/>
      <c r="J379" s="260"/>
    </row>
    <row r="380" spans="1:10">
      <c r="A380" s="260"/>
      <c r="B380" s="260"/>
      <c r="C380" s="254"/>
      <c r="D380" s="260"/>
      <c r="E380" s="260"/>
      <c r="F380" s="260"/>
      <c r="G380" s="260"/>
      <c r="H380" s="260"/>
      <c r="I380" s="260"/>
      <c r="J380" s="260"/>
    </row>
    <row r="381" spans="1:10">
      <c r="A381" s="260"/>
      <c r="B381" s="260"/>
      <c r="C381" s="254"/>
      <c r="D381" s="260"/>
      <c r="E381" s="260"/>
      <c r="F381" s="260"/>
      <c r="G381" s="260"/>
      <c r="H381" s="260"/>
      <c r="I381" s="260"/>
      <c r="J381" s="260"/>
    </row>
    <row r="382" spans="1:10">
      <c r="A382" s="260"/>
      <c r="B382" s="260"/>
      <c r="C382" s="254"/>
      <c r="D382" s="260"/>
      <c r="E382" s="260"/>
      <c r="F382" s="260"/>
      <c r="G382" s="260"/>
      <c r="H382" s="260"/>
      <c r="I382" s="260"/>
      <c r="J382" s="260"/>
    </row>
    <row r="383" spans="1:10">
      <c r="A383" s="260"/>
      <c r="B383" s="260"/>
      <c r="C383" s="254"/>
      <c r="D383" s="260"/>
      <c r="E383" s="260"/>
      <c r="F383" s="260"/>
      <c r="G383" s="260"/>
      <c r="H383" s="260"/>
      <c r="I383" s="260"/>
      <c r="J383" s="260"/>
    </row>
    <row r="384" spans="1:10">
      <c r="A384" s="260"/>
      <c r="B384" s="260"/>
      <c r="C384" s="254"/>
      <c r="D384" s="260"/>
      <c r="E384" s="260"/>
      <c r="F384" s="260"/>
      <c r="G384" s="260"/>
      <c r="H384" s="260"/>
      <c r="I384" s="260"/>
      <c r="J384" s="260"/>
    </row>
    <row r="385" spans="1:10">
      <c r="A385" s="260"/>
      <c r="B385" s="260"/>
      <c r="C385" s="254"/>
      <c r="D385" s="260"/>
      <c r="E385" s="260"/>
      <c r="F385" s="260"/>
      <c r="G385" s="260"/>
      <c r="H385" s="260"/>
      <c r="I385" s="260"/>
      <c r="J385" s="260"/>
    </row>
    <row r="386" spans="1:10">
      <c r="A386" s="260"/>
      <c r="B386" s="260"/>
      <c r="C386" s="254"/>
      <c r="D386" s="260"/>
      <c r="E386" s="260"/>
      <c r="F386" s="260"/>
      <c r="G386" s="260"/>
      <c r="H386" s="260"/>
      <c r="I386" s="260"/>
      <c r="J386" s="260"/>
    </row>
    <row r="387" spans="1:10">
      <c r="A387" s="260"/>
      <c r="B387" s="260"/>
      <c r="C387" s="254"/>
      <c r="D387" s="260"/>
      <c r="E387" s="260"/>
      <c r="F387" s="260"/>
      <c r="G387" s="260"/>
      <c r="H387" s="260"/>
      <c r="I387" s="260"/>
      <c r="J387" s="260"/>
    </row>
    <row r="388" spans="1:10">
      <c r="A388" s="260"/>
      <c r="B388" s="260"/>
      <c r="C388" s="254"/>
      <c r="D388" s="260"/>
      <c r="E388" s="260"/>
      <c r="F388" s="260"/>
      <c r="G388" s="260"/>
      <c r="H388" s="260"/>
      <c r="I388" s="260"/>
      <c r="J388" s="260"/>
    </row>
    <row r="389" spans="1:10">
      <c r="A389" s="260"/>
      <c r="B389" s="260"/>
      <c r="C389" s="254"/>
      <c r="D389" s="260"/>
      <c r="E389" s="260"/>
      <c r="F389" s="260"/>
      <c r="G389" s="260"/>
      <c r="H389" s="260"/>
      <c r="I389" s="260"/>
      <c r="J389" s="260"/>
    </row>
    <row r="390" spans="1:10">
      <c r="A390" s="260"/>
      <c r="B390" s="260"/>
      <c r="C390" s="254"/>
      <c r="D390" s="260"/>
      <c r="E390" s="260"/>
      <c r="F390" s="260"/>
      <c r="G390" s="260"/>
      <c r="H390" s="260"/>
      <c r="I390" s="260"/>
      <c r="J390" s="260"/>
    </row>
    <row r="391" spans="1:10">
      <c r="A391" s="260"/>
      <c r="B391" s="260"/>
      <c r="C391" s="254"/>
      <c r="D391" s="260"/>
      <c r="E391" s="260"/>
      <c r="F391" s="260"/>
      <c r="G391" s="260"/>
      <c r="H391" s="260"/>
      <c r="I391" s="260"/>
      <c r="J391" s="260"/>
    </row>
    <row r="392" spans="1:10">
      <c r="A392" s="260"/>
      <c r="B392" s="260"/>
      <c r="C392" s="254"/>
      <c r="D392" s="260"/>
      <c r="E392" s="260"/>
      <c r="F392" s="260"/>
      <c r="G392" s="260"/>
      <c r="H392" s="260"/>
      <c r="I392" s="260"/>
      <c r="J392" s="260"/>
    </row>
    <row r="393" spans="1:10">
      <c r="A393" s="260"/>
      <c r="B393" s="260"/>
      <c r="C393" s="254"/>
      <c r="D393" s="260"/>
      <c r="E393" s="260"/>
      <c r="F393" s="260"/>
      <c r="G393" s="260"/>
      <c r="H393" s="260"/>
      <c r="I393" s="260"/>
      <c r="J393" s="260"/>
    </row>
    <row r="394" spans="1:10">
      <c r="A394" s="260"/>
      <c r="B394" s="260"/>
      <c r="C394" s="254"/>
      <c r="D394" s="260"/>
      <c r="E394" s="260"/>
      <c r="F394" s="260"/>
      <c r="G394" s="260"/>
      <c r="H394" s="260"/>
      <c r="I394" s="260"/>
      <c r="J394" s="260"/>
    </row>
    <row r="395" spans="1:10">
      <c r="A395" s="260"/>
      <c r="B395" s="260"/>
      <c r="C395" s="254"/>
      <c r="D395" s="260"/>
      <c r="E395" s="260"/>
      <c r="F395" s="260"/>
      <c r="G395" s="260"/>
      <c r="H395" s="260"/>
      <c r="I395" s="260"/>
      <c r="J395" s="260"/>
    </row>
    <row r="396" spans="1:10">
      <c r="A396" s="260"/>
      <c r="B396" s="260"/>
      <c r="C396" s="254"/>
      <c r="D396" s="260"/>
      <c r="E396" s="260"/>
      <c r="F396" s="260"/>
      <c r="G396" s="260"/>
      <c r="H396" s="260"/>
      <c r="I396" s="260"/>
      <c r="J396" s="260"/>
    </row>
    <row r="397" spans="1:10">
      <c r="A397" s="260"/>
      <c r="B397" s="260"/>
      <c r="C397" s="254"/>
      <c r="D397" s="260"/>
      <c r="E397" s="260"/>
      <c r="F397" s="260"/>
      <c r="G397" s="260"/>
      <c r="H397" s="260"/>
      <c r="I397" s="260"/>
      <c r="J397" s="260"/>
    </row>
    <row r="398" spans="1:10">
      <c r="A398" s="260"/>
      <c r="B398" s="260"/>
      <c r="C398" s="254"/>
      <c r="D398" s="260"/>
      <c r="E398" s="260"/>
      <c r="F398" s="260"/>
      <c r="G398" s="260"/>
      <c r="H398" s="260"/>
      <c r="I398" s="260"/>
      <c r="J398" s="260"/>
    </row>
    <row r="399" spans="1:10">
      <c r="A399" s="260"/>
      <c r="B399" s="260"/>
      <c r="C399" s="254"/>
      <c r="D399" s="260"/>
      <c r="E399" s="260"/>
      <c r="F399" s="260"/>
      <c r="G399" s="260"/>
      <c r="H399" s="260"/>
      <c r="I399" s="260"/>
      <c r="J399" s="260"/>
    </row>
    <row r="400" spans="1:10">
      <c r="A400" s="260"/>
      <c r="B400" s="260"/>
      <c r="C400" s="254"/>
      <c r="D400" s="260"/>
      <c r="E400" s="260"/>
      <c r="F400" s="260"/>
      <c r="G400" s="260"/>
      <c r="H400" s="260"/>
      <c r="I400" s="260"/>
      <c r="J400" s="260"/>
    </row>
    <row r="401" spans="1:10">
      <c r="A401" s="260"/>
      <c r="B401" s="260"/>
      <c r="C401" s="254"/>
      <c r="D401" s="260"/>
      <c r="E401" s="260"/>
      <c r="F401" s="260"/>
      <c r="G401" s="260"/>
      <c r="H401" s="260"/>
      <c r="I401" s="260"/>
      <c r="J401" s="260"/>
    </row>
    <row r="402" spans="1:10">
      <c r="A402" s="260"/>
      <c r="B402" s="260"/>
      <c r="C402" s="254"/>
      <c r="D402" s="260"/>
      <c r="E402" s="260"/>
      <c r="F402" s="260"/>
      <c r="G402" s="260"/>
      <c r="H402" s="260"/>
      <c r="I402" s="260"/>
      <c r="J402" s="260"/>
    </row>
    <row r="403" spans="1:10">
      <c r="A403" s="260"/>
      <c r="B403" s="260"/>
      <c r="C403" s="254"/>
      <c r="D403" s="260"/>
      <c r="E403" s="260"/>
      <c r="F403" s="260"/>
      <c r="G403" s="260"/>
      <c r="H403" s="260"/>
      <c r="I403" s="260"/>
      <c r="J403" s="260"/>
    </row>
    <row r="404" spans="1:10">
      <c r="A404" s="260"/>
      <c r="B404" s="260"/>
      <c r="C404" s="254"/>
      <c r="D404" s="260"/>
      <c r="E404" s="260"/>
      <c r="F404" s="260"/>
      <c r="G404" s="260"/>
      <c r="H404" s="260"/>
      <c r="I404" s="260"/>
      <c r="J404" s="260"/>
    </row>
    <row r="405" spans="1:10">
      <c r="A405" s="260"/>
      <c r="B405" s="260"/>
      <c r="C405" s="254"/>
      <c r="D405" s="260"/>
      <c r="E405" s="260"/>
      <c r="F405" s="260"/>
      <c r="G405" s="260"/>
      <c r="H405" s="260"/>
      <c r="I405" s="260"/>
      <c r="J405" s="260"/>
    </row>
    <row r="406" spans="1:10">
      <c r="A406" s="260"/>
      <c r="B406" s="260"/>
      <c r="C406" s="254"/>
      <c r="D406" s="260"/>
      <c r="E406" s="260"/>
      <c r="F406" s="260"/>
      <c r="G406" s="260"/>
      <c r="H406" s="260"/>
      <c r="I406" s="260"/>
      <c r="J406" s="260"/>
    </row>
    <row r="407" spans="1:10">
      <c r="A407" s="260"/>
      <c r="B407" s="260"/>
      <c r="C407" s="254"/>
      <c r="D407" s="260"/>
      <c r="E407" s="260"/>
      <c r="F407" s="260"/>
      <c r="G407" s="260"/>
      <c r="H407" s="260"/>
      <c r="I407" s="260"/>
      <c r="J407" s="260"/>
    </row>
    <row r="408" spans="1:10">
      <c r="A408" s="260"/>
      <c r="B408" s="260"/>
      <c r="C408" s="254"/>
      <c r="D408" s="260"/>
      <c r="E408" s="260"/>
      <c r="F408" s="260"/>
      <c r="G408" s="260"/>
      <c r="H408" s="260"/>
      <c r="I408" s="260"/>
      <c r="J408" s="260"/>
    </row>
    <row r="409" spans="1:10">
      <c r="A409" s="260"/>
      <c r="B409" s="260"/>
      <c r="C409" s="254"/>
      <c r="D409" s="260"/>
      <c r="E409" s="260"/>
      <c r="F409" s="260"/>
      <c r="G409" s="260"/>
      <c r="H409" s="260"/>
      <c r="I409" s="260"/>
      <c r="J409" s="260"/>
    </row>
    <row r="410" spans="1:10">
      <c r="A410" s="260"/>
      <c r="B410" s="260"/>
      <c r="C410" s="254"/>
      <c r="D410" s="260"/>
      <c r="E410" s="260"/>
      <c r="F410" s="260"/>
      <c r="G410" s="260"/>
      <c r="H410" s="260"/>
      <c r="I410" s="260"/>
      <c r="J410" s="260"/>
    </row>
    <row r="411" spans="1:10">
      <c r="A411" s="260"/>
      <c r="B411" s="260"/>
      <c r="C411" s="254"/>
      <c r="D411" s="260"/>
      <c r="E411" s="260"/>
      <c r="F411" s="260"/>
      <c r="G411" s="260"/>
      <c r="H411" s="260"/>
      <c r="I411" s="260"/>
      <c r="J411" s="260"/>
    </row>
    <row r="412" spans="1:10">
      <c r="A412" s="260"/>
      <c r="B412" s="260"/>
      <c r="C412" s="254"/>
      <c r="D412" s="260"/>
      <c r="E412" s="260"/>
      <c r="F412" s="260"/>
      <c r="G412" s="260"/>
      <c r="H412" s="260"/>
      <c r="I412" s="260"/>
      <c r="J412" s="260"/>
    </row>
    <row r="413" spans="1:10">
      <c r="A413" s="260"/>
      <c r="B413" s="260"/>
      <c r="C413" s="254"/>
      <c r="D413" s="260"/>
      <c r="E413" s="260"/>
      <c r="F413" s="260"/>
      <c r="G413" s="260"/>
      <c r="H413" s="260"/>
      <c r="I413" s="260"/>
      <c r="J413" s="260"/>
    </row>
    <row r="414" spans="1:10">
      <c r="A414" s="260"/>
      <c r="B414" s="260"/>
      <c r="C414" s="254"/>
      <c r="D414" s="260"/>
      <c r="E414" s="260"/>
      <c r="F414" s="260"/>
      <c r="G414" s="260"/>
      <c r="H414" s="260"/>
      <c r="I414" s="260"/>
      <c r="J414" s="260"/>
    </row>
    <row r="415" spans="1:10">
      <c r="A415" s="260"/>
      <c r="B415" s="260"/>
      <c r="C415" s="254"/>
      <c r="D415" s="260"/>
      <c r="E415" s="260"/>
      <c r="F415" s="260"/>
      <c r="G415" s="260"/>
      <c r="H415" s="260"/>
      <c r="I415" s="260"/>
      <c r="J415" s="260"/>
    </row>
    <row r="416" spans="1:10">
      <c r="A416" s="260"/>
      <c r="B416" s="260"/>
      <c r="C416" s="254"/>
      <c r="D416" s="260"/>
      <c r="E416" s="260"/>
      <c r="F416" s="260"/>
      <c r="G416" s="260"/>
      <c r="H416" s="260"/>
      <c r="I416" s="260"/>
      <c r="J416" s="260"/>
    </row>
    <row r="417" spans="1:10">
      <c r="A417" s="260"/>
      <c r="B417" s="260"/>
      <c r="C417" s="254"/>
      <c r="D417" s="260"/>
      <c r="E417" s="260"/>
      <c r="F417" s="260"/>
      <c r="G417" s="260"/>
      <c r="H417" s="260"/>
      <c r="I417" s="260"/>
      <c r="J417" s="260"/>
    </row>
    <row r="418" spans="1:10">
      <c r="A418" s="260"/>
      <c r="B418" s="260"/>
      <c r="C418" s="254"/>
      <c r="D418" s="260"/>
      <c r="E418" s="260"/>
      <c r="F418" s="260"/>
      <c r="G418" s="260"/>
      <c r="H418" s="260"/>
      <c r="I418" s="260"/>
      <c r="J418" s="260"/>
    </row>
    <row r="419" spans="1:10">
      <c r="A419" s="260"/>
      <c r="B419" s="260"/>
      <c r="C419" s="254"/>
      <c r="D419" s="260"/>
      <c r="E419" s="260"/>
      <c r="F419" s="260"/>
      <c r="G419" s="260"/>
      <c r="H419" s="260"/>
      <c r="I419" s="260"/>
      <c r="J419" s="260"/>
    </row>
    <row r="420" spans="1:10">
      <c r="A420" s="260"/>
      <c r="B420" s="260"/>
      <c r="C420" s="254"/>
      <c r="D420" s="260"/>
      <c r="E420" s="260"/>
      <c r="F420" s="260"/>
      <c r="G420" s="260"/>
      <c r="H420" s="260"/>
      <c r="I420" s="260"/>
      <c r="J420" s="260"/>
    </row>
    <row r="421" spans="1:10">
      <c r="A421" s="260"/>
      <c r="B421" s="260"/>
      <c r="C421" s="254"/>
      <c r="D421" s="260"/>
      <c r="E421" s="260"/>
      <c r="F421" s="260"/>
      <c r="G421" s="260"/>
      <c r="H421" s="260"/>
      <c r="I421" s="260"/>
      <c r="J421" s="260"/>
    </row>
    <row r="422" spans="1:10">
      <c r="A422" s="260"/>
      <c r="B422" s="260"/>
      <c r="C422" s="254"/>
      <c r="D422" s="260"/>
      <c r="E422" s="260"/>
      <c r="F422" s="260"/>
      <c r="G422" s="260"/>
      <c r="H422" s="260"/>
      <c r="I422" s="260"/>
      <c r="J422" s="260"/>
    </row>
    <row r="423" spans="1:10">
      <c r="A423" s="260"/>
      <c r="B423" s="260"/>
      <c r="C423" s="254"/>
      <c r="D423" s="260"/>
      <c r="E423" s="260"/>
      <c r="F423" s="260"/>
      <c r="G423" s="260"/>
      <c r="H423" s="260"/>
      <c r="I423" s="260"/>
      <c r="J423" s="260"/>
    </row>
    <row r="424" spans="1:10">
      <c r="A424" s="260"/>
      <c r="B424" s="260"/>
      <c r="C424" s="254"/>
      <c r="D424" s="260"/>
      <c r="E424" s="260"/>
      <c r="F424" s="260"/>
      <c r="G424" s="260"/>
      <c r="H424" s="260"/>
      <c r="I424" s="260"/>
      <c r="J424" s="260"/>
    </row>
    <row r="425" spans="1:10">
      <c r="A425" s="260"/>
      <c r="B425" s="260"/>
      <c r="C425" s="254"/>
      <c r="D425" s="260"/>
      <c r="E425" s="260"/>
      <c r="F425" s="260"/>
      <c r="G425" s="260"/>
      <c r="H425" s="260"/>
      <c r="I425" s="260"/>
      <c r="J425" s="260"/>
    </row>
    <row r="426" spans="1:10">
      <c r="A426" s="260"/>
      <c r="B426" s="260"/>
      <c r="C426" s="254"/>
      <c r="D426" s="260"/>
      <c r="E426" s="260"/>
      <c r="F426" s="260"/>
      <c r="G426" s="260"/>
      <c r="H426" s="260"/>
      <c r="I426" s="260"/>
      <c r="J426" s="260"/>
    </row>
    <row r="427" spans="1:10">
      <c r="A427" s="260"/>
      <c r="B427" s="260"/>
      <c r="C427" s="254"/>
      <c r="D427" s="260"/>
      <c r="E427" s="260"/>
      <c r="F427" s="260"/>
      <c r="G427" s="260"/>
      <c r="H427" s="260"/>
      <c r="I427" s="260"/>
      <c r="J427" s="260"/>
    </row>
    <row r="428" spans="1:10">
      <c r="A428" s="260"/>
      <c r="B428" s="260"/>
      <c r="C428" s="254"/>
      <c r="D428" s="260"/>
      <c r="E428" s="260"/>
      <c r="F428" s="260"/>
      <c r="G428" s="260"/>
      <c r="H428" s="260"/>
      <c r="I428" s="260"/>
      <c r="J428" s="260"/>
    </row>
    <row r="429" spans="1:10">
      <c r="A429" s="260"/>
      <c r="B429" s="260"/>
      <c r="C429" s="254"/>
      <c r="D429" s="260"/>
      <c r="E429" s="260"/>
      <c r="F429" s="260"/>
      <c r="G429" s="260"/>
      <c r="H429" s="260"/>
      <c r="I429" s="260"/>
      <c r="J429" s="260"/>
    </row>
    <row r="430" spans="1:10">
      <c r="A430" s="260"/>
      <c r="B430" s="260"/>
      <c r="C430" s="254"/>
      <c r="D430" s="260"/>
      <c r="E430" s="260"/>
      <c r="F430" s="260"/>
      <c r="G430" s="260"/>
      <c r="H430" s="260"/>
      <c r="I430" s="260"/>
      <c r="J430" s="260"/>
    </row>
    <row r="431" spans="1:10">
      <c r="A431" s="260"/>
      <c r="B431" s="260"/>
      <c r="C431" s="254"/>
      <c r="D431" s="260"/>
      <c r="E431" s="260"/>
      <c r="F431" s="260"/>
      <c r="G431" s="260"/>
      <c r="H431" s="260"/>
      <c r="I431" s="260"/>
      <c r="J431" s="260"/>
    </row>
    <row r="432" spans="1:10">
      <c r="A432" s="260"/>
      <c r="B432" s="260"/>
      <c r="C432" s="254"/>
      <c r="D432" s="260"/>
      <c r="E432" s="260"/>
      <c r="F432" s="260"/>
      <c r="G432" s="260"/>
      <c r="H432" s="260"/>
      <c r="I432" s="260"/>
      <c r="J432" s="260"/>
    </row>
    <row r="433" spans="1:10">
      <c r="A433" s="260"/>
      <c r="B433" s="260"/>
      <c r="C433" s="254"/>
      <c r="D433" s="260"/>
      <c r="E433" s="260"/>
      <c r="F433" s="260"/>
      <c r="G433" s="260"/>
      <c r="H433" s="260"/>
      <c r="I433" s="260"/>
      <c r="J433" s="260"/>
    </row>
    <row r="434" spans="1:10">
      <c r="A434" s="260"/>
      <c r="B434" s="260"/>
      <c r="C434" s="254"/>
      <c r="D434" s="260"/>
      <c r="E434" s="260"/>
      <c r="F434" s="260"/>
      <c r="G434" s="260"/>
      <c r="H434" s="260"/>
      <c r="I434" s="260"/>
      <c r="J434" s="260"/>
    </row>
    <row r="435" spans="1:10">
      <c r="A435" s="260"/>
      <c r="B435" s="260"/>
      <c r="C435" s="254"/>
      <c r="D435" s="260"/>
      <c r="E435" s="260"/>
      <c r="F435" s="260"/>
      <c r="G435" s="260"/>
      <c r="H435" s="260"/>
      <c r="I435" s="260"/>
      <c r="J435" s="260"/>
    </row>
    <row r="436" spans="1:10">
      <c r="A436" s="260"/>
      <c r="B436" s="260"/>
      <c r="C436" s="254"/>
      <c r="D436" s="260"/>
      <c r="E436" s="260"/>
      <c r="F436" s="260"/>
      <c r="G436" s="260"/>
      <c r="H436" s="260"/>
      <c r="I436" s="260"/>
      <c r="J436" s="260"/>
    </row>
    <row r="437" spans="1:10">
      <c r="A437" s="260"/>
      <c r="B437" s="260"/>
      <c r="C437" s="254"/>
      <c r="D437" s="260"/>
      <c r="E437" s="260"/>
      <c r="F437" s="260"/>
      <c r="G437" s="260"/>
      <c r="H437" s="260"/>
      <c r="I437" s="260"/>
      <c r="J437" s="260"/>
    </row>
    <row r="438" spans="1:10">
      <c r="A438" s="260"/>
      <c r="B438" s="260"/>
      <c r="C438" s="254"/>
      <c r="D438" s="260"/>
      <c r="E438" s="260"/>
      <c r="F438" s="260"/>
      <c r="G438" s="260"/>
      <c r="H438" s="260"/>
      <c r="I438" s="260"/>
      <c r="J438" s="260"/>
    </row>
    <row r="439" spans="1:10">
      <c r="A439" s="260"/>
      <c r="B439" s="260"/>
      <c r="C439" s="254"/>
      <c r="D439" s="260"/>
      <c r="E439" s="260"/>
      <c r="F439" s="260"/>
      <c r="G439" s="260"/>
      <c r="H439" s="260"/>
      <c r="I439" s="260"/>
      <c r="J439" s="260"/>
    </row>
    <row r="440" spans="1:10">
      <c r="A440" s="260"/>
      <c r="B440" s="260"/>
      <c r="C440" s="254"/>
      <c r="D440" s="260"/>
      <c r="E440" s="260"/>
      <c r="F440" s="260"/>
      <c r="G440" s="260"/>
      <c r="H440" s="260"/>
      <c r="I440" s="260"/>
      <c r="J440" s="260"/>
    </row>
    <row r="441" spans="1:10">
      <c r="A441" s="260"/>
      <c r="B441" s="260"/>
      <c r="C441" s="254"/>
      <c r="D441" s="260"/>
      <c r="E441" s="260"/>
      <c r="F441" s="260"/>
      <c r="G441" s="260"/>
      <c r="H441" s="260"/>
      <c r="I441" s="260"/>
      <c r="J441" s="260"/>
    </row>
    <row r="442" spans="1:10">
      <c r="A442" s="260"/>
      <c r="B442" s="260"/>
      <c r="C442" s="254"/>
      <c r="D442" s="260"/>
      <c r="E442" s="260"/>
      <c r="F442" s="260"/>
      <c r="G442" s="260"/>
      <c r="H442" s="260"/>
      <c r="I442" s="260"/>
      <c r="J442" s="260"/>
    </row>
    <row r="443" spans="1:10">
      <c r="A443" s="260"/>
      <c r="B443" s="260"/>
      <c r="C443" s="254"/>
      <c r="D443" s="260"/>
      <c r="E443" s="260"/>
      <c r="F443" s="260"/>
      <c r="G443" s="260"/>
      <c r="H443" s="260"/>
      <c r="I443" s="260"/>
      <c r="J443" s="260"/>
    </row>
    <row r="444" spans="1:10">
      <c r="A444" s="260"/>
      <c r="B444" s="260"/>
      <c r="C444" s="254"/>
      <c r="D444" s="260"/>
      <c r="E444" s="260"/>
      <c r="F444" s="260"/>
      <c r="G444" s="260"/>
      <c r="H444" s="260"/>
      <c r="I444" s="260"/>
      <c r="J444" s="260"/>
    </row>
    <row r="445" spans="1:10">
      <c r="A445" s="260"/>
      <c r="B445" s="260"/>
      <c r="C445" s="254"/>
      <c r="D445" s="260"/>
      <c r="E445" s="260"/>
      <c r="F445" s="260"/>
      <c r="G445" s="260"/>
      <c r="H445" s="260"/>
      <c r="I445" s="260"/>
      <c r="J445" s="260"/>
    </row>
    <row r="446" spans="1:10">
      <c r="A446" s="260"/>
      <c r="B446" s="260"/>
      <c r="C446" s="254"/>
      <c r="D446" s="260"/>
      <c r="E446" s="260"/>
      <c r="F446" s="260"/>
      <c r="G446" s="260"/>
      <c r="H446" s="260"/>
      <c r="I446" s="260"/>
      <c r="J446" s="260"/>
    </row>
    <row r="447" spans="1:10">
      <c r="A447" s="260"/>
      <c r="B447" s="260"/>
      <c r="C447" s="254"/>
      <c r="D447" s="260"/>
      <c r="E447" s="260"/>
      <c r="F447" s="260"/>
      <c r="G447" s="260"/>
      <c r="H447" s="260"/>
      <c r="I447" s="260"/>
      <c r="J447" s="260"/>
    </row>
    <row r="448" spans="1:10">
      <c r="A448" s="260"/>
      <c r="B448" s="260"/>
      <c r="C448" s="254"/>
      <c r="D448" s="260"/>
      <c r="E448" s="260"/>
      <c r="F448" s="260"/>
      <c r="G448" s="260"/>
      <c r="H448" s="260"/>
      <c r="I448" s="260"/>
      <c r="J448" s="260"/>
    </row>
    <row r="449" spans="1:10">
      <c r="A449" s="260"/>
      <c r="B449" s="260"/>
      <c r="C449" s="254"/>
      <c r="D449" s="260"/>
      <c r="E449" s="260"/>
      <c r="F449" s="260"/>
      <c r="G449" s="260"/>
      <c r="H449" s="260"/>
      <c r="I449" s="260"/>
      <c r="J449" s="260"/>
    </row>
    <row r="450" spans="1:10">
      <c r="A450" s="260"/>
      <c r="B450" s="260"/>
      <c r="C450" s="254"/>
      <c r="D450" s="260"/>
      <c r="E450" s="260"/>
      <c r="F450" s="260"/>
      <c r="G450" s="260"/>
      <c r="H450" s="260"/>
      <c r="I450" s="260"/>
      <c r="J450" s="260"/>
    </row>
    <row r="451" spans="1:10">
      <c r="A451" s="260"/>
      <c r="B451" s="260"/>
      <c r="C451" s="254"/>
      <c r="D451" s="260"/>
      <c r="E451" s="260"/>
      <c r="F451" s="260"/>
      <c r="G451" s="260"/>
      <c r="H451" s="260"/>
      <c r="I451" s="260"/>
      <c r="J451" s="260"/>
    </row>
    <row r="452" spans="1:10">
      <c r="A452" s="260"/>
      <c r="B452" s="260"/>
      <c r="C452" s="254"/>
      <c r="D452" s="260"/>
      <c r="E452" s="260"/>
      <c r="F452" s="260"/>
      <c r="G452" s="260"/>
      <c r="H452" s="260"/>
      <c r="I452" s="260"/>
      <c r="J452" s="260"/>
    </row>
    <row r="453" spans="1:10">
      <c r="A453" s="260"/>
      <c r="B453" s="260"/>
      <c r="C453" s="254"/>
      <c r="D453" s="260"/>
      <c r="E453" s="260"/>
      <c r="F453" s="260"/>
      <c r="G453" s="260"/>
      <c r="H453" s="260"/>
      <c r="I453" s="260"/>
      <c r="J453" s="260"/>
    </row>
    <row r="454" spans="1:10">
      <c r="A454" s="260"/>
      <c r="B454" s="260"/>
      <c r="C454" s="254"/>
      <c r="D454" s="260"/>
      <c r="E454" s="260"/>
      <c r="F454" s="260"/>
      <c r="G454" s="260"/>
      <c r="H454" s="260"/>
      <c r="I454" s="260"/>
      <c r="J454" s="260"/>
    </row>
    <row r="455" spans="1:10">
      <c r="A455" s="260"/>
      <c r="B455" s="260"/>
      <c r="C455" s="254"/>
      <c r="D455" s="260"/>
      <c r="E455" s="260"/>
      <c r="F455" s="260"/>
      <c r="G455" s="260"/>
      <c r="H455" s="260"/>
      <c r="I455" s="260"/>
      <c r="J455" s="260"/>
    </row>
    <row r="456" spans="1:10">
      <c r="A456" s="260"/>
      <c r="B456" s="260"/>
      <c r="C456" s="254"/>
      <c r="D456" s="260"/>
      <c r="E456" s="260"/>
      <c r="F456" s="260"/>
      <c r="G456" s="260"/>
      <c r="H456" s="260"/>
      <c r="I456" s="260"/>
      <c r="J456" s="260"/>
    </row>
    <row r="457" spans="1:10">
      <c r="A457" s="260"/>
      <c r="B457" s="260"/>
      <c r="C457" s="254"/>
      <c r="D457" s="260"/>
      <c r="E457" s="260"/>
      <c r="F457" s="260"/>
      <c r="G457" s="260"/>
      <c r="H457" s="260"/>
      <c r="I457" s="260"/>
      <c r="J457" s="260"/>
    </row>
    <row r="458" spans="1:10">
      <c r="A458" s="260"/>
      <c r="B458" s="260"/>
      <c r="C458" s="254"/>
      <c r="D458" s="260"/>
      <c r="E458" s="260"/>
      <c r="F458" s="260"/>
      <c r="G458" s="260"/>
      <c r="H458" s="260"/>
      <c r="I458" s="260"/>
      <c r="J458" s="260"/>
    </row>
    <row r="459" spans="1:10">
      <c r="A459" s="260"/>
      <c r="B459" s="260"/>
      <c r="C459" s="254"/>
      <c r="D459" s="260"/>
      <c r="E459" s="260"/>
      <c r="F459" s="260"/>
      <c r="G459" s="260"/>
      <c r="H459" s="260"/>
      <c r="I459" s="260"/>
      <c r="J459" s="260"/>
    </row>
    <row r="460" spans="1:10">
      <c r="A460" s="260"/>
      <c r="B460" s="260"/>
      <c r="C460" s="254"/>
      <c r="D460" s="260"/>
      <c r="E460" s="260"/>
      <c r="F460" s="260"/>
      <c r="G460" s="260"/>
      <c r="H460" s="260"/>
      <c r="I460" s="260"/>
      <c r="J460" s="260"/>
    </row>
    <row r="461" spans="1:10">
      <c r="A461" s="260"/>
      <c r="B461" s="260"/>
      <c r="C461" s="254"/>
      <c r="D461" s="260"/>
      <c r="E461" s="260"/>
      <c r="F461" s="260"/>
      <c r="G461" s="260"/>
      <c r="H461" s="260"/>
      <c r="I461" s="260"/>
      <c r="J461" s="260"/>
    </row>
    <row r="462" spans="1:10">
      <c r="A462" s="260"/>
      <c r="B462" s="260"/>
      <c r="C462" s="254"/>
      <c r="D462" s="260"/>
      <c r="E462" s="260"/>
      <c r="F462" s="260"/>
      <c r="G462" s="260"/>
      <c r="H462" s="260"/>
      <c r="I462" s="260"/>
      <c r="J462" s="260"/>
    </row>
    <row r="463" spans="1:10">
      <c r="A463" s="260"/>
      <c r="B463" s="260"/>
      <c r="C463" s="254"/>
      <c r="D463" s="260"/>
      <c r="E463" s="260"/>
      <c r="F463" s="260"/>
      <c r="G463" s="260"/>
      <c r="H463" s="260"/>
      <c r="I463" s="260"/>
      <c r="J463" s="260"/>
    </row>
    <row r="464" spans="1:10">
      <c r="A464" s="260"/>
      <c r="B464" s="260"/>
      <c r="C464" s="254"/>
      <c r="D464" s="260"/>
      <c r="E464" s="260"/>
      <c r="F464" s="260"/>
      <c r="G464" s="260"/>
      <c r="H464" s="260"/>
      <c r="I464" s="260"/>
      <c r="J464" s="260"/>
    </row>
    <row r="465" spans="1:10">
      <c r="A465" s="260"/>
      <c r="B465" s="260"/>
      <c r="C465" s="254"/>
      <c r="D465" s="260"/>
      <c r="E465" s="260"/>
      <c r="F465" s="260"/>
      <c r="G465" s="260"/>
      <c r="H465" s="260"/>
      <c r="I465" s="260"/>
      <c r="J465" s="260"/>
    </row>
    <row r="466" spans="1:10">
      <c r="A466" s="260"/>
      <c r="B466" s="260"/>
      <c r="C466" s="254"/>
      <c r="D466" s="260"/>
      <c r="E466" s="260"/>
      <c r="F466" s="260"/>
      <c r="G466" s="260"/>
      <c r="H466" s="260"/>
      <c r="I466" s="260"/>
      <c r="J466" s="260"/>
    </row>
    <row r="467" spans="1:10">
      <c r="A467" s="260"/>
      <c r="B467" s="260"/>
      <c r="C467" s="254"/>
      <c r="D467" s="260"/>
      <c r="E467" s="260"/>
      <c r="F467" s="260"/>
      <c r="G467" s="260"/>
      <c r="H467" s="260"/>
      <c r="I467" s="260"/>
      <c r="J467" s="260"/>
    </row>
    <row r="468" spans="1:10">
      <c r="A468" s="260"/>
      <c r="B468" s="260"/>
      <c r="C468" s="254"/>
      <c r="D468" s="260"/>
      <c r="E468" s="260"/>
      <c r="F468" s="260"/>
      <c r="G468" s="260"/>
      <c r="H468" s="260"/>
      <c r="I468" s="260"/>
      <c r="J468" s="260"/>
    </row>
    <row r="469" spans="1:10">
      <c r="A469" s="260"/>
      <c r="B469" s="260"/>
      <c r="C469" s="254"/>
      <c r="D469" s="260"/>
      <c r="E469" s="260"/>
      <c r="F469" s="260"/>
      <c r="G469" s="260"/>
      <c r="H469" s="260"/>
      <c r="I469" s="260"/>
      <c r="J469" s="260"/>
    </row>
    <row r="470" spans="1:10">
      <c r="A470" s="260"/>
      <c r="B470" s="260"/>
      <c r="C470" s="254"/>
      <c r="D470" s="260"/>
      <c r="E470" s="260"/>
      <c r="F470" s="260"/>
      <c r="G470" s="260"/>
      <c r="H470" s="260"/>
      <c r="I470" s="260"/>
      <c r="J470" s="260"/>
    </row>
    <row r="471" spans="1:10">
      <c r="A471" s="260"/>
      <c r="B471" s="260"/>
      <c r="C471" s="254"/>
      <c r="D471" s="260"/>
      <c r="E471" s="260"/>
      <c r="F471" s="260"/>
      <c r="G471" s="260"/>
      <c r="H471" s="260"/>
      <c r="I471" s="260"/>
      <c r="J471" s="260"/>
    </row>
    <row r="472" spans="1:10">
      <c r="A472" s="260"/>
      <c r="B472" s="260"/>
      <c r="C472" s="254"/>
      <c r="D472" s="260"/>
      <c r="E472" s="260"/>
      <c r="F472" s="260"/>
      <c r="G472" s="260"/>
      <c r="H472" s="260"/>
      <c r="I472" s="260"/>
      <c r="J472" s="260"/>
    </row>
    <row r="473" spans="1:10">
      <c r="A473" s="260"/>
      <c r="B473" s="260"/>
      <c r="C473" s="254"/>
      <c r="D473" s="260"/>
      <c r="E473" s="260"/>
      <c r="F473" s="260"/>
      <c r="G473" s="260"/>
      <c r="H473" s="260"/>
      <c r="I473" s="260"/>
      <c r="J473" s="260"/>
    </row>
    <row r="474" spans="1:10">
      <c r="A474" s="260"/>
      <c r="B474" s="260"/>
      <c r="C474" s="254"/>
      <c r="D474" s="260"/>
      <c r="E474" s="260"/>
      <c r="F474" s="260"/>
      <c r="G474" s="260"/>
      <c r="H474" s="260"/>
      <c r="I474" s="260"/>
      <c r="J474" s="260"/>
    </row>
    <row r="475" spans="1:10">
      <c r="A475" s="260"/>
      <c r="B475" s="260"/>
      <c r="C475" s="254"/>
      <c r="D475" s="260"/>
      <c r="E475" s="260"/>
      <c r="F475" s="260"/>
      <c r="G475" s="260"/>
      <c r="H475" s="260"/>
      <c r="I475" s="260"/>
      <c r="J475" s="260"/>
    </row>
    <row r="476" spans="1:10">
      <c r="A476" s="260"/>
      <c r="B476" s="260"/>
      <c r="C476" s="254"/>
      <c r="D476" s="260"/>
      <c r="E476" s="260"/>
      <c r="F476" s="260"/>
      <c r="G476" s="260"/>
      <c r="H476" s="260"/>
      <c r="I476" s="260"/>
      <c r="J476" s="260"/>
    </row>
    <row r="477" spans="1:10">
      <c r="A477" s="260"/>
      <c r="B477" s="260"/>
      <c r="C477" s="254"/>
      <c r="D477" s="260"/>
      <c r="E477" s="260"/>
      <c r="F477" s="260"/>
      <c r="G477" s="260"/>
      <c r="H477" s="260"/>
      <c r="I477" s="260"/>
      <c r="J477" s="260"/>
    </row>
    <row r="478" spans="1:10">
      <c r="A478" s="260"/>
      <c r="B478" s="260"/>
      <c r="C478" s="254"/>
      <c r="D478" s="260"/>
      <c r="E478" s="260"/>
      <c r="F478" s="260"/>
      <c r="G478" s="260"/>
      <c r="H478" s="260"/>
      <c r="I478" s="260"/>
      <c r="J478" s="260"/>
    </row>
    <row r="479" spans="1:10">
      <c r="A479" s="260"/>
      <c r="B479" s="260"/>
      <c r="C479" s="254"/>
      <c r="D479" s="260"/>
      <c r="E479" s="260"/>
      <c r="F479" s="260"/>
      <c r="G479" s="260"/>
      <c r="H479" s="260"/>
      <c r="I479" s="260"/>
      <c r="J479" s="260"/>
    </row>
    <row r="480" spans="1:10">
      <c r="A480" s="260"/>
      <c r="B480" s="260"/>
      <c r="C480" s="254"/>
      <c r="D480" s="260"/>
      <c r="E480" s="260"/>
      <c r="F480" s="260"/>
      <c r="G480" s="260"/>
      <c r="H480" s="260"/>
      <c r="I480" s="260"/>
      <c r="J480" s="260"/>
    </row>
    <row r="481" spans="1:10">
      <c r="A481" s="260"/>
      <c r="B481" s="260"/>
      <c r="C481" s="254"/>
      <c r="D481" s="260"/>
      <c r="E481" s="260"/>
      <c r="F481" s="260"/>
      <c r="G481" s="260"/>
      <c r="H481" s="260"/>
      <c r="I481" s="260"/>
      <c r="J481" s="260"/>
    </row>
    <row r="482" spans="1:10">
      <c r="A482" s="260"/>
      <c r="B482" s="260"/>
      <c r="C482" s="254"/>
      <c r="D482" s="260"/>
      <c r="E482" s="260"/>
      <c r="F482" s="260"/>
      <c r="G482" s="260"/>
      <c r="H482" s="260"/>
      <c r="I482" s="260"/>
      <c r="J482" s="260"/>
    </row>
    <row r="483" spans="1:10">
      <c r="A483" s="260"/>
      <c r="B483" s="260"/>
      <c r="C483" s="254"/>
      <c r="D483" s="260"/>
      <c r="E483" s="260"/>
      <c r="F483" s="260"/>
      <c r="G483" s="260"/>
      <c r="H483" s="260"/>
      <c r="I483" s="260"/>
      <c r="J483" s="260"/>
    </row>
    <row r="484" spans="1:10">
      <c r="A484" s="260"/>
      <c r="B484" s="260"/>
      <c r="C484" s="254"/>
      <c r="D484" s="260"/>
      <c r="E484" s="260"/>
      <c r="F484" s="260"/>
      <c r="G484" s="260"/>
      <c r="H484" s="260"/>
      <c r="I484" s="260"/>
      <c r="J484" s="260"/>
    </row>
    <row r="485" spans="1:10">
      <c r="A485" s="260"/>
      <c r="B485" s="260"/>
      <c r="C485" s="254"/>
      <c r="D485" s="260"/>
      <c r="E485" s="260"/>
      <c r="F485" s="260"/>
      <c r="G485" s="260"/>
      <c r="H485" s="260"/>
      <c r="I485" s="260"/>
      <c r="J485" s="260"/>
    </row>
    <row r="486" spans="1:10">
      <c r="A486" s="260"/>
      <c r="B486" s="260"/>
      <c r="C486" s="254"/>
      <c r="D486" s="260"/>
      <c r="E486" s="260"/>
      <c r="F486" s="260"/>
      <c r="G486" s="260"/>
      <c r="H486" s="260"/>
      <c r="I486" s="260"/>
      <c r="J486" s="260"/>
    </row>
    <row r="487" spans="1:10">
      <c r="A487" s="260"/>
      <c r="B487" s="260"/>
      <c r="C487" s="254"/>
      <c r="D487" s="260"/>
      <c r="E487" s="260"/>
      <c r="F487" s="260"/>
      <c r="G487" s="260"/>
      <c r="H487" s="260"/>
      <c r="I487" s="260"/>
      <c r="J487" s="260"/>
    </row>
    <row r="488" spans="1:10">
      <c r="A488" s="260"/>
      <c r="B488" s="260"/>
      <c r="C488" s="254"/>
      <c r="D488" s="260"/>
      <c r="E488" s="260"/>
      <c r="F488" s="260"/>
      <c r="G488" s="260"/>
      <c r="H488" s="260"/>
      <c r="I488" s="260"/>
      <c r="J488" s="260"/>
    </row>
    <row r="489" spans="1:10">
      <c r="A489" s="260"/>
      <c r="B489" s="260"/>
      <c r="C489" s="254"/>
      <c r="D489" s="260"/>
      <c r="E489" s="260"/>
      <c r="F489" s="260"/>
      <c r="G489" s="260"/>
      <c r="H489" s="260"/>
      <c r="I489" s="260"/>
      <c r="J489" s="260"/>
    </row>
    <row r="490" spans="1:10">
      <c r="A490" s="260"/>
      <c r="B490" s="260"/>
      <c r="C490" s="254"/>
      <c r="D490" s="260"/>
      <c r="E490" s="260"/>
      <c r="F490" s="260"/>
      <c r="G490" s="260"/>
      <c r="H490" s="260"/>
      <c r="I490" s="260"/>
      <c r="J490" s="260"/>
    </row>
    <row r="491" spans="1:10">
      <c r="A491" s="260"/>
      <c r="B491" s="260"/>
      <c r="C491" s="254"/>
      <c r="D491" s="260"/>
      <c r="E491" s="260"/>
      <c r="F491" s="260"/>
      <c r="G491" s="260"/>
      <c r="H491" s="260"/>
      <c r="I491" s="260"/>
      <c r="J491" s="260"/>
    </row>
    <row r="492" spans="1:10">
      <c r="A492" s="260"/>
      <c r="B492" s="260"/>
      <c r="C492" s="254"/>
      <c r="D492" s="260"/>
      <c r="E492" s="260"/>
      <c r="F492" s="260"/>
      <c r="G492" s="260"/>
      <c r="H492" s="260"/>
      <c r="I492" s="260"/>
      <c r="J492" s="260"/>
    </row>
    <row r="493" spans="1:10">
      <c r="A493" s="260"/>
      <c r="B493" s="260"/>
      <c r="C493" s="254"/>
      <c r="D493" s="260"/>
      <c r="E493" s="260"/>
      <c r="F493" s="260"/>
      <c r="G493" s="260"/>
      <c r="H493" s="260"/>
      <c r="I493" s="260"/>
      <c r="J493" s="260"/>
    </row>
    <row r="494" spans="1:10">
      <c r="A494" s="260"/>
      <c r="B494" s="260"/>
      <c r="C494" s="254"/>
      <c r="D494" s="260"/>
      <c r="E494" s="260"/>
      <c r="F494" s="260"/>
      <c r="G494" s="260"/>
      <c r="H494" s="260"/>
      <c r="I494" s="260"/>
      <c r="J494" s="260"/>
    </row>
    <row r="495" spans="1:10">
      <c r="A495" s="260"/>
      <c r="B495" s="260"/>
      <c r="C495" s="254"/>
      <c r="D495" s="260"/>
      <c r="E495" s="260"/>
      <c r="F495" s="260"/>
      <c r="G495" s="260"/>
      <c r="H495" s="260"/>
      <c r="I495" s="260"/>
      <c r="J495" s="260"/>
    </row>
    <row r="496" spans="1:10">
      <c r="A496" s="260"/>
      <c r="B496" s="260"/>
      <c r="C496" s="254"/>
      <c r="D496" s="260"/>
      <c r="E496" s="260"/>
      <c r="F496" s="260"/>
      <c r="G496" s="260"/>
      <c r="H496" s="260"/>
      <c r="I496" s="260"/>
      <c r="J496" s="260"/>
    </row>
    <row r="497" spans="1:10">
      <c r="A497" s="260"/>
      <c r="B497" s="260"/>
      <c r="C497" s="254"/>
      <c r="D497" s="260"/>
      <c r="E497" s="260"/>
      <c r="F497" s="260"/>
      <c r="G497" s="260"/>
      <c r="H497" s="260"/>
      <c r="I497" s="260"/>
      <c r="J497" s="260"/>
    </row>
    <row r="498" spans="1:10">
      <c r="A498" s="260"/>
      <c r="B498" s="260"/>
      <c r="C498" s="254"/>
      <c r="D498" s="260"/>
      <c r="E498" s="260"/>
      <c r="F498" s="260"/>
      <c r="G498" s="260"/>
      <c r="H498" s="260"/>
      <c r="I498" s="260"/>
      <c r="J498" s="260"/>
    </row>
    <row r="499" spans="1:10">
      <c r="A499" s="260"/>
      <c r="B499" s="260"/>
      <c r="C499" s="254"/>
      <c r="D499" s="260"/>
      <c r="E499" s="260"/>
      <c r="F499" s="260"/>
      <c r="G499" s="260"/>
      <c r="H499" s="260"/>
      <c r="I499" s="260"/>
      <c r="J499" s="260"/>
    </row>
    <row r="500" spans="1:10">
      <c r="A500" s="260"/>
      <c r="B500" s="260"/>
      <c r="C500" s="254"/>
      <c r="D500" s="260"/>
      <c r="E500" s="260"/>
      <c r="F500" s="260"/>
      <c r="G500" s="260"/>
      <c r="H500" s="260"/>
      <c r="I500" s="260"/>
      <c r="J500" s="260"/>
    </row>
    <row r="501" spans="1:10">
      <c r="A501" s="260"/>
      <c r="B501" s="260"/>
      <c r="C501" s="254"/>
      <c r="D501" s="260"/>
      <c r="E501" s="260"/>
      <c r="F501" s="260"/>
      <c r="G501" s="260"/>
      <c r="H501" s="260"/>
      <c r="I501" s="260"/>
      <c r="J501" s="260"/>
    </row>
    <row r="502" spans="1:10">
      <c r="A502" s="260"/>
      <c r="B502" s="260"/>
      <c r="C502" s="254"/>
      <c r="D502" s="260"/>
      <c r="E502" s="260"/>
      <c r="F502" s="260"/>
      <c r="G502" s="260"/>
      <c r="H502" s="260"/>
      <c r="I502" s="260"/>
      <c r="J502" s="260"/>
    </row>
    <row r="503" spans="1:10">
      <c r="A503" s="260"/>
      <c r="B503" s="260"/>
      <c r="C503" s="254"/>
      <c r="D503" s="260"/>
      <c r="E503" s="260"/>
      <c r="F503" s="260"/>
      <c r="G503" s="260"/>
      <c r="H503" s="260"/>
      <c r="I503" s="260"/>
      <c r="J503" s="260"/>
    </row>
    <row r="504" spans="1:10">
      <c r="A504" s="260"/>
      <c r="B504" s="260"/>
      <c r="C504" s="254"/>
      <c r="D504" s="260"/>
      <c r="E504" s="260"/>
      <c r="F504" s="260"/>
      <c r="G504" s="260"/>
      <c r="H504" s="260"/>
      <c r="I504" s="260"/>
      <c r="J504" s="260"/>
    </row>
    <row r="505" spans="1:10">
      <c r="A505" s="260"/>
      <c r="B505" s="260"/>
      <c r="C505" s="254"/>
      <c r="D505" s="260"/>
      <c r="E505" s="260"/>
      <c r="F505" s="260"/>
      <c r="G505" s="260"/>
      <c r="H505" s="260"/>
      <c r="I505" s="260"/>
      <c r="J505" s="260"/>
    </row>
    <row r="506" spans="1:10">
      <c r="A506" s="260"/>
      <c r="B506" s="260"/>
      <c r="C506" s="254"/>
      <c r="D506" s="260"/>
      <c r="E506" s="260"/>
      <c r="F506" s="260"/>
      <c r="G506" s="260"/>
      <c r="H506" s="260"/>
      <c r="I506" s="260"/>
      <c r="J506" s="260"/>
    </row>
    <row r="507" spans="1:10">
      <c r="A507" s="260"/>
      <c r="B507" s="260"/>
      <c r="C507" s="254"/>
      <c r="D507" s="260"/>
      <c r="E507" s="260"/>
      <c r="F507" s="260"/>
      <c r="G507" s="260"/>
      <c r="H507" s="260"/>
      <c r="I507" s="260"/>
      <c r="J507" s="260"/>
    </row>
    <row r="508" spans="1:10">
      <c r="A508" s="260"/>
      <c r="B508" s="260"/>
      <c r="C508" s="254"/>
      <c r="D508" s="260"/>
      <c r="E508" s="260"/>
      <c r="F508" s="260"/>
      <c r="G508" s="260"/>
      <c r="H508" s="260"/>
      <c r="I508" s="260"/>
      <c r="J508" s="260"/>
    </row>
    <row r="509" spans="1:10">
      <c r="A509" s="260"/>
      <c r="B509" s="260"/>
      <c r="C509" s="254"/>
      <c r="D509" s="260"/>
      <c r="E509" s="260"/>
      <c r="F509" s="260"/>
      <c r="G509" s="260"/>
      <c r="H509" s="260"/>
      <c r="I509" s="260"/>
      <c r="J509" s="260"/>
    </row>
    <row r="510" spans="1:10">
      <c r="A510" s="260"/>
      <c r="B510" s="260"/>
      <c r="C510" s="254"/>
      <c r="D510" s="260"/>
      <c r="E510" s="260"/>
      <c r="F510" s="260"/>
      <c r="G510" s="260"/>
      <c r="H510" s="260"/>
      <c r="I510" s="260"/>
      <c r="J510" s="260"/>
    </row>
    <row r="511" spans="1:10">
      <c r="A511" s="260"/>
      <c r="B511" s="260"/>
      <c r="C511" s="254"/>
      <c r="D511" s="260"/>
      <c r="E511" s="260"/>
      <c r="F511" s="260"/>
      <c r="G511" s="260"/>
      <c r="H511" s="260"/>
      <c r="I511" s="260"/>
      <c r="J511" s="260"/>
    </row>
    <row r="512" spans="1:10">
      <c r="A512" s="260"/>
      <c r="B512" s="260"/>
      <c r="C512" s="254"/>
      <c r="D512" s="260"/>
      <c r="E512" s="260"/>
      <c r="F512" s="260"/>
      <c r="G512" s="260"/>
      <c r="H512" s="260"/>
      <c r="I512" s="260"/>
      <c r="J512" s="260"/>
    </row>
    <row r="513" spans="1:10">
      <c r="A513" s="260"/>
      <c r="B513" s="260"/>
      <c r="C513" s="254"/>
      <c r="D513" s="260"/>
      <c r="E513" s="260"/>
      <c r="F513" s="260"/>
      <c r="G513" s="260"/>
      <c r="H513" s="260"/>
      <c r="I513" s="260"/>
      <c r="J513" s="260"/>
    </row>
    <row r="514" spans="1:10">
      <c r="A514" s="260"/>
      <c r="B514" s="260"/>
      <c r="C514" s="254"/>
      <c r="D514" s="260"/>
      <c r="E514" s="260"/>
      <c r="F514" s="260"/>
      <c r="G514" s="260"/>
      <c r="H514" s="260"/>
      <c r="I514" s="260"/>
      <c r="J514" s="260"/>
    </row>
    <row r="515" spans="1:10">
      <c r="A515" s="260"/>
      <c r="B515" s="260"/>
      <c r="C515" s="254"/>
      <c r="D515" s="260"/>
      <c r="E515" s="260"/>
      <c r="F515" s="260"/>
      <c r="G515" s="260"/>
      <c r="H515" s="260"/>
      <c r="I515" s="260"/>
      <c r="J515" s="260"/>
    </row>
    <row r="516" spans="1:10">
      <c r="A516" s="260"/>
      <c r="B516" s="260"/>
      <c r="C516" s="254"/>
      <c r="D516" s="260"/>
      <c r="E516" s="260"/>
      <c r="F516" s="260"/>
      <c r="G516" s="260"/>
      <c r="H516" s="260"/>
      <c r="I516" s="260"/>
      <c r="J516" s="260"/>
    </row>
    <row r="517" spans="1:10">
      <c r="A517" s="260"/>
      <c r="B517" s="260"/>
      <c r="C517" s="254"/>
      <c r="D517" s="260"/>
      <c r="E517" s="260"/>
      <c r="F517" s="260"/>
      <c r="G517" s="260"/>
      <c r="H517" s="260"/>
      <c r="I517" s="260"/>
      <c r="J517" s="260"/>
    </row>
    <row r="518" spans="1:10">
      <c r="A518" s="260"/>
      <c r="B518" s="260"/>
      <c r="C518" s="254"/>
      <c r="D518" s="260"/>
      <c r="E518" s="260"/>
      <c r="F518" s="260"/>
      <c r="G518" s="260"/>
      <c r="H518" s="260"/>
      <c r="I518" s="260"/>
      <c r="J518" s="260"/>
    </row>
    <row r="519" spans="1:10">
      <c r="A519" s="260"/>
      <c r="B519" s="260"/>
      <c r="C519" s="254"/>
      <c r="D519" s="260"/>
      <c r="E519" s="260"/>
      <c r="F519" s="260"/>
      <c r="G519" s="260"/>
      <c r="H519" s="260"/>
      <c r="I519" s="260"/>
      <c r="J519" s="260"/>
    </row>
    <row r="520" spans="1:10">
      <c r="A520" s="260"/>
      <c r="B520" s="260"/>
      <c r="C520" s="254"/>
      <c r="D520" s="260"/>
      <c r="E520" s="260"/>
      <c r="F520" s="260"/>
      <c r="G520" s="260"/>
      <c r="H520" s="260"/>
      <c r="I520" s="260"/>
      <c r="J520" s="260"/>
    </row>
    <row r="521" spans="1:10">
      <c r="A521" s="260"/>
      <c r="B521" s="260"/>
      <c r="C521" s="254"/>
      <c r="D521" s="260"/>
      <c r="E521" s="260"/>
      <c r="F521" s="260"/>
      <c r="G521" s="260"/>
      <c r="H521" s="260"/>
      <c r="I521" s="260"/>
      <c r="J521" s="260"/>
    </row>
    <row r="522" spans="1:10">
      <c r="A522" s="260"/>
      <c r="B522" s="260"/>
      <c r="C522" s="254"/>
      <c r="D522" s="260"/>
      <c r="E522" s="260"/>
      <c r="F522" s="260"/>
      <c r="G522" s="260"/>
      <c r="H522" s="260"/>
      <c r="I522" s="260"/>
      <c r="J522" s="260"/>
    </row>
    <row r="523" spans="1:10">
      <c r="A523" s="260"/>
      <c r="B523" s="260"/>
      <c r="C523" s="254"/>
      <c r="D523" s="260"/>
      <c r="E523" s="260"/>
      <c r="F523" s="260"/>
      <c r="G523" s="260"/>
      <c r="H523" s="260"/>
      <c r="I523" s="260"/>
      <c r="J523" s="260"/>
    </row>
    <row r="524" spans="1:10">
      <c r="A524" s="260"/>
      <c r="B524" s="260"/>
      <c r="C524" s="254"/>
      <c r="D524" s="260"/>
      <c r="E524" s="260"/>
      <c r="F524" s="260"/>
      <c r="G524" s="260"/>
      <c r="H524" s="260"/>
      <c r="I524" s="260"/>
      <c r="J524" s="260"/>
    </row>
    <row r="525" spans="1:10">
      <c r="A525" s="260"/>
      <c r="B525" s="260"/>
      <c r="C525" s="254"/>
      <c r="D525" s="260"/>
      <c r="E525" s="260"/>
      <c r="F525" s="260"/>
      <c r="G525" s="260"/>
      <c r="H525" s="260"/>
      <c r="I525" s="260"/>
      <c r="J525" s="260"/>
    </row>
    <row r="526" spans="1:10">
      <c r="A526" s="260"/>
      <c r="B526" s="260"/>
      <c r="C526" s="254"/>
      <c r="D526" s="260"/>
      <c r="E526" s="260"/>
      <c r="F526" s="260"/>
      <c r="G526" s="260"/>
      <c r="H526" s="260"/>
      <c r="I526" s="260"/>
      <c r="J526" s="260"/>
    </row>
    <row r="527" spans="1:10">
      <c r="A527" s="260"/>
      <c r="B527" s="260"/>
      <c r="C527" s="254"/>
      <c r="D527" s="260"/>
      <c r="E527" s="260"/>
      <c r="F527" s="260"/>
      <c r="G527" s="260"/>
      <c r="H527" s="260"/>
      <c r="I527" s="260"/>
      <c r="J527" s="260"/>
    </row>
    <row r="528" spans="1:10">
      <c r="A528" s="260"/>
      <c r="B528" s="260"/>
      <c r="C528" s="254"/>
      <c r="D528" s="260"/>
      <c r="E528" s="260"/>
      <c r="F528" s="260"/>
      <c r="G528" s="260"/>
      <c r="H528" s="260"/>
      <c r="I528" s="260"/>
      <c r="J528" s="260"/>
    </row>
    <row r="529" spans="1:10">
      <c r="A529" s="260"/>
      <c r="B529" s="260"/>
      <c r="C529" s="254"/>
      <c r="D529" s="260"/>
      <c r="E529" s="260"/>
      <c r="F529" s="260"/>
      <c r="G529" s="260"/>
      <c r="H529" s="260"/>
      <c r="I529" s="260"/>
      <c r="J529" s="260"/>
    </row>
    <row r="530" spans="1:10">
      <c r="A530" s="260"/>
      <c r="B530" s="260"/>
      <c r="C530" s="254"/>
      <c r="D530" s="260"/>
      <c r="E530" s="260"/>
      <c r="F530" s="260"/>
      <c r="G530" s="260"/>
      <c r="H530" s="260"/>
      <c r="I530" s="260"/>
      <c r="J530" s="260"/>
    </row>
    <row r="531" spans="1:10">
      <c r="A531" s="260"/>
      <c r="B531" s="260"/>
      <c r="C531" s="254"/>
      <c r="D531" s="260"/>
      <c r="E531" s="260"/>
      <c r="F531" s="260"/>
      <c r="G531" s="260"/>
      <c r="H531" s="260"/>
      <c r="I531" s="260"/>
      <c r="J531" s="260"/>
    </row>
    <row r="532" spans="1:10">
      <c r="A532" s="260"/>
      <c r="B532" s="260"/>
      <c r="C532" s="254"/>
      <c r="D532" s="260"/>
      <c r="E532" s="260"/>
      <c r="F532" s="260"/>
      <c r="G532" s="260"/>
      <c r="H532" s="260"/>
      <c r="I532" s="260"/>
      <c r="J532" s="260"/>
    </row>
    <row r="533" spans="1:10">
      <c r="A533" s="260"/>
      <c r="B533" s="260"/>
      <c r="C533" s="254"/>
      <c r="D533" s="260"/>
      <c r="E533" s="260"/>
      <c r="F533" s="260"/>
      <c r="G533" s="260"/>
      <c r="H533" s="260"/>
      <c r="I533" s="260"/>
      <c r="J533" s="260"/>
    </row>
    <row r="534" spans="1:10">
      <c r="A534" s="260"/>
      <c r="B534" s="260"/>
      <c r="C534" s="254"/>
      <c r="D534" s="260"/>
      <c r="E534" s="260"/>
      <c r="F534" s="260"/>
      <c r="G534" s="260"/>
      <c r="H534" s="260"/>
      <c r="I534" s="260"/>
      <c r="J534" s="260"/>
    </row>
    <row r="535" spans="1:10">
      <c r="A535" s="260"/>
      <c r="B535" s="260"/>
      <c r="C535" s="254"/>
      <c r="D535" s="260"/>
      <c r="E535" s="260"/>
      <c r="F535" s="260"/>
      <c r="G535" s="260"/>
      <c r="H535" s="260"/>
      <c r="I535" s="260"/>
      <c r="J535" s="260"/>
    </row>
    <row r="536" spans="1:10">
      <c r="A536" s="260"/>
      <c r="B536" s="260"/>
      <c r="C536" s="254"/>
      <c r="D536" s="260"/>
      <c r="E536" s="260"/>
      <c r="F536" s="260"/>
      <c r="G536" s="260"/>
      <c r="H536" s="260"/>
      <c r="I536" s="260"/>
      <c r="J536" s="260"/>
    </row>
    <row r="537" spans="1:10">
      <c r="A537" s="260"/>
      <c r="B537" s="260"/>
      <c r="C537" s="254"/>
      <c r="D537" s="260"/>
      <c r="E537" s="260"/>
      <c r="F537" s="260"/>
      <c r="G537" s="260"/>
      <c r="H537" s="260"/>
      <c r="I537" s="260"/>
      <c r="J537" s="260"/>
    </row>
    <row r="538" spans="1:10">
      <c r="A538" s="260"/>
      <c r="B538" s="260"/>
      <c r="C538" s="254"/>
      <c r="D538" s="260"/>
      <c r="E538" s="260"/>
      <c r="F538" s="260"/>
      <c r="G538" s="260"/>
      <c r="H538" s="260"/>
      <c r="I538" s="260"/>
      <c r="J538" s="260"/>
    </row>
    <row r="539" spans="1:10">
      <c r="A539" s="260"/>
      <c r="B539" s="260"/>
      <c r="C539" s="254"/>
      <c r="D539" s="260"/>
      <c r="E539" s="260"/>
      <c r="F539" s="260"/>
      <c r="G539" s="260"/>
      <c r="H539" s="260"/>
      <c r="I539" s="260"/>
      <c r="J539" s="260"/>
    </row>
    <row r="540" spans="1:10">
      <c r="A540" s="260"/>
      <c r="B540" s="260"/>
      <c r="C540" s="254"/>
      <c r="D540" s="260"/>
      <c r="E540" s="260"/>
      <c r="F540" s="260"/>
      <c r="G540" s="260"/>
      <c r="H540" s="260"/>
      <c r="I540" s="260"/>
      <c r="J540" s="260"/>
    </row>
    <row r="541" spans="1:10">
      <c r="A541" s="260"/>
      <c r="B541" s="260"/>
      <c r="C541" s="254"/>
      <c r="D541" s="260"/>
      <c r="E541" s="260"/>
      <c r="F541" s="260"/>
      <c r="G541" s="260"/>
      <c r="H541" s="260"/>
      <c r="I541" s="260"/>
      <c r="J541" s="260"/>
    </row>
    <row r="542" spans="1:10">
      <c r="A542" s="260"/>
      <c r="B542" s="260"/>
      <c r="C542" s="254"/>
      <c r="D542" s="260"/>
      <c r="E542" s="260"/>
      <c r="F542" s="260"/>
      <c r="G542" s="260"/>
      <c r="H542" s="260"/>
      <c r="I542" s="260"/>
      <c r="J542" s="260"/>
    </row>
    <row r="543" spans="1:10">
      <c r="A543" s="260"/>
      <c r="B543" s="260"/>
      <c r="C543" s="254"/>
      <c r="D543" s="260"/>
      <c r="E543" s="260"/>
      <c r="F543" s="260"/>
      <c r="G543" s="260"/>
      <c r="H543" s="260"/>
      <c r="I543" s="260"/>
      <c r="J543" s="260"/>
    </row>
    <row r="544" spans="1:10">
      <c r="A544" s="260"/>
      <c r="B544" s="260"/>
      <c r="C544" s="254"/>
      <c r="D544" s="260"/>
      <c r="E544" s="260"/>
      <c r="F544" s="260"/>
      <c r="G544" s="260"/>
      <c r="H544" s="260"/>
      <c r="I544" s="260"/>
      <c r="J544" s="260"/>
    </row>
    <row r="545" spans="1:10">
      <c r="A545" s="260"/>
      <c r="B545" s="260"/>
      <c r="C545" s="254"/>
      <c r="D545" s="260"/>
      <c r="E545" s="260"/>
      <c r="F545" s="260"/>
      <c r="G545" s="260"/>
      <c r="H545" s="260"/>
      <c r="I545" s="260"/>
      <c r="J545" s="260"/>
    </row>
    <row r="546" spans="1:10">
      <c r="A546" s="260"/>
      <c r="B546" s="260"/>
      <c r="C546" s="254"/>
      <c r="D546" s="260"/>
      <c r="E546" s="260"/>
      <c r="F546" s="260"/>
      <c r="G546" s="260"/>
      <c r="H546" s="260"/>
      <c r="I546" s="260"/>
      <c r="J546" s="260"/>
    </row>
    <row r="547" spans="1:10">
      <c r="A547" s="260"/>
      <c r="B547" s="260"/>
      <c r="C547" s="254"/>
      <c r="D547" s="260"/>
      <c r="E547" s="260"/>
      <c r="F547" s="260"/>
      <c r="G547" s="260"/>
      <c r="H547" s="260"/>
      <c r="I547" s="260"/>
      <c r="J547" s="260"/>
    </row>
    <row r="548" spans="1:10">
      <c r="A548" s="260"/>
      <c r="B548" s="260"/>
      <c r="C548" s="254"/>
      <c r="D548" s="260"/>
      <c r="E548" s="260"/>
      <c r="F548" s="260"/>
      <c r="G548" s="260"/>
      <c r="H548" s="260"/>
      <c r="I548" s="260"/>
      <c r="J548" s="260"/>
    </row>
    <row r="549" spans="1:10">
      <c r="A549" s="260"/>
      <c r="B549" s="260"/>
      <c r="C549" s="254"/>
      <c r="D549" s="260"/>
      <c r="E549" s="260"/>
      <c r="F549" s="260"/>
      <c r="G549" s="260"/>
      <c r="H549" s="260"/>
      <c r="I549" s="260"/>
      <c r="J549" s="260"/>
    </row>
    <row r="550" spans="1:10">
      <c r="A550" s="260"/>
      <c r="B550" s="260"/>
      <c r="C550" s="254"/>
      <c r="D550" s="260"/>
      <c r="E550" s="260"/>
      <c r="F550" s="260"/>
      <c r="G550" s="260"/>
      <c r="H550" s="260"/>
      <c r="I550" s="260"/>
      <c r="J550" s="260"/>
    </row>
    <row r="551" spans="1:10">
      <c r="A551" s="260"/>
      <c r="B551" s="260"/>
      <c r="C551" s="254"/>
      <c r="D551" s="260"/>
      <c r="E551" s="260"/>
      <c r="F551" s="260"/>
      <c r="G551" s="260"/>
      <c r="H551" s="260"/>
      <c r="I551" s="260"/>
      <c r="J551" s="260"/>
    </row>
    <row r="552" spans="1:10">
      <c r="A552" s="260"/>
      <c r="B552" s="260"/>
      <c r="C552" s="254"/>
      <c r="D552" s="260"/>
      <c r="E552" s="260"/>
      <c r="F552" s="260"/>
      <c r="G552" s="260"/>
      <c r="H552" s="260"/>
      <c r="I552" s="260"/>
      <c r="J552" s="260"/>
    </row>
    <row r="553" spans="1:10">
      <c r="A553" s="260"/>
      <c r="B553" s="260"/>
      <c r="C553" s="254"/>
      <c r="D553" s="260"/>
      <c r="E553" s="260"/>
      <c r="F553" s="260"/>
      <c r="G553" s="260"/>
      <c r="H553" s="260"/>
      <c r="I553" s="260"/>
      <c r="J553" s="260"/>
    </row>
    <row r="554" spans="1:10">
      <c r="A554" s="260"/>
      <c r="B554" s="260"/>
      <c r="C554" s="254"/>
      <c r="D554" s="260"/>
      <c r="E554" s="260"/>
      <c r="F554" s="260"/>
      <c r="G554" s="260"/>
      <c r="H554" s="260"/>
      <c r="I554" s="260"/>
      <c r="J554" s="260"/>
    </row>
    <row r="555" spans="1:10">
      <c r="A555" s="260"/>
      <c r="B555" s="260"/>
      <c r="C555" s="254"/>
      <c r="D555" s="260"/>
      <c r="E555" s="260"/>
      <c r="F555" s="260"/>
      <c r="G555" s="260"/>
      <c r="H555" s="260"/>
      <c r="I555" s="260"/>
      <c r="J555" s="260"/>
    </row>
    <row r="556" spans="1:10">
      <c r="A556" s="260"/>
      <c r="B556" s="260"/>
      <c r="C556" s="254"/>
      <c r="D556" s="260"/>
      <c r="E556" s="260"/>
      <c r="F556" s="260"/>
      <c r="G556" s="260"/>
      <c r="H556" s="260"/>
      <c r="I556" s="260"/>
      <c r="J556" s="260"/>
    </row>
    <row r="557" spans="1:10">
      <c r="A557" s="260"/>
      <c r="B557" s="260"/>
      <c r="C557" s="254"/>
      <c r="D557" s="260"/>
      <c r="E557" s="260"/>
      <c r="F557" s="260"/>
      <c r="G557" s="260"/>
      <c r="H557" s="260"/>
      <c r="I557" s="260"/>
      <c r="J557" s="260"/>
    </row>
    <row r="558" spans="1:10">
      <c r="A558" s="260"/>
      <c r="B558" s="260"/>
      <c r="C558" s="254"/>
      <c r="D558" s="260"/>
      <c r="E558" s="260"/>
      <c r="F558" s="260"/>
      <c r="G558" s="260"/>
      <c r="H558" s="260"/>
      <c r="I558" s="260"/>
      <c r="J558" s="260"/>
    </row>
    <row r="559" spans="1:10">
      <c r="A559" s="260"/>
      <c r="B559" s="260"/>
      <c r="C559" s="254"/>
      <c r="D559" s="260"/>
      <c r="E559" s="260"/>
      <c r="F559" s="260"/>
      <c r="G559" s="260"/>
      <c r="H559" s="260"/>
      <c r="I559" s="260"/>
      <c r="J559" s="260"/>
    </row>
    <row r="560" spans="1:10">
      <c r="A560" s="260"/>
      <c r="B560" s="260"/>
      <c r="C560" s="254"/>
      <c r="D560" s="260"/>
      <c r="E560" s="260"/>
      <c r="F560" s="260"/>
      <c r="G560" s="260"/>
      <c r="H560" s="260"/>
      <c r="I560" s="260"/>
      <c r="J560" s="260"/>
    </row>
    <row r="561" spans="1:10">
      <c r="A561" s="260"/>
      <c r="B561" s="260"/>
      <c r="C561" s="254"/>
      <c r="D561" s="260"/>
      <c r="E561" s="260"/>
      <c r="F561" s="260"/>
      <c r="G561" s="260"/>
      <c r="H561" s="260"/>
      <c r="I561" s="260"/>
      <c r="J561" s="260"/>
    </row>
    <row r="562" spans="1:10">
      <c r="A562" s="260"/>
      <c r="B562" s="260"/>
      <c r="C562" s="254"/>
      <c r="D562" s="260"/>
      <c r="E562" s="260"/>
      <c r="F562" s="260"/>
      <c r="G562" s="260"/>
      <c r="H562" s="260"/>
      <c r="I562" s="260"/>
      <c r="J562" s="260"/>
    </row>
    <row r="563" spans="1:10">
      <c r="A563" s="260"/>
      <c r="B563" s="260"/>
      <c r="C563" s="254"/>
      <c r="D563" s="260"/>
      <c r="E563" s="260"/>
      <c r="F563" s="260"/>
      <c r="G563" s="260"/>
      <c r="H563" s="260"/>
      <c r="I563" s="260"/>
      <c r="J563" s="260"/>
    </row>
    <row r="564" spans="1:10">
      <c r="A564" s="260"/>
      <c r="B564" s="260"/>
      <c r="C564" s="254"/>
      <c r="D564" s="260"/>
      <c r="E564" s="260"/>
      <c r="F564" s="260"/>
      <c r="G564" s="260"/>
      <c r="H564" s="260"/>
      <c r="I564" s="260"/>
      <c r="J564" s="260"/>
    </row>
    <row r="565" spans="1:10">
      <c r="A565" s="260"/>
      <c r="B565" s="260"/>
      <c r="C565" s="254"/>
      <c r="D565" s="260"/>
      <c r="E565" s="260"/>
      <c r="F565" s="260"/>
      <c r="G565" s="260"/>
      <c r="H565" s="260"/>
      <c r="I565" s="260"/>
      <c r="J565" s="260"/>
    </row>
    <row r="566" spans="1:10">
      <c r="A566" s="260"/>
      <c r="B566" s="260"/>
      <c r="C566" s="254"/>
      <c r="D566" s="260"/>
      <c r="E566" s="260"/>
      <c r="F566" s="260"/>
      <c r="G566" s="260"/>
      <c r="H566" s="260"/>
      <c r="I566" s="260"/>
      <c r="J566" s="260"/>
    </row>
    <row r="567" spans="1:10">
      <c r="A567" s="260"/>
      <c r="B567" s="260"/>
      <c r="C567" s="254"/>
      <c r="D567" s="260"/>
      <c r="E567" s="260"/>
      <c r="F567" s="260"/>
      <c r="G567" s="260"/>
      <c r="H567" s="260"/>
      <c r="I567" s="260"/>
      <c r="J567" s="260"/>
    </row>
    <row r="568" spans="1:10">
      <c r="A568" s="260"/>
      <c r="B568" s="260"/>
      <c r="C568" s="254"/>
      <c r="D568" s="260"/>
      <c r="E568" s="260"/>
      <c r="F568" s="260"/>
      <c r="G568" s="260"/>
      <c r="H568" s="260"/>
      <c r="I568" s="260"/>
      <c r="J568" s="260"/>
    </row>
    <row r="569" spans="1:10">
      <c r="A569" s="260"/>
      <c r="B569" s="260"/>
      <c r="C569" s="254"/>
      <c r="D569" s="260"/>
      <c r="E569" s="260"/>
      <c r="F569" s="260"/>
      <c r="G569" s="260"/>
      <c r="H569" s="260"/>
      <c r="I569" s="260"/>
      <c r="J569" s="260"/>
    </row>
    <row r="570" spans="1:10">
      <c r="A570" s="260"/>
      <c r="B570" s="260"/>
      <c r="C570" s="254"/>
      <c r="D570" s="260"/>
      <c r="E570" s="260"/>
      <c r="F570" s="260"/>
      <c r="G570" s="260"/>
      <c r="H570" s="260"/>
      <c r="I570" s="260"/>
      <c r="J570" s="260"/>
    </row>
    <row r="571" spans="1:10">
      <c r="A571" s="260"/>
      <c r="B571" s="260"/>
      <c r="C571" s="254"/>
      <c r="D571" s="260"/>
      <c r="E571" s="260"/>
      <c r="F571" s="260"/>
      <c r="G571" s="260"/>
      <c r="H571" s="260"/>
      <c r="I571" s="260"/>
      <c r="J571" s="260"/>
    </row>
    <row r="572" spans="1:10">
      <c r="A572" s="260"/>
      <c r="B572" s="260"/>
      <c r="C572" s="254"/>
      <c r="D572" s="260"/>
      <c r="E572" s="260"/>
      <c r="F572" s="260"/>
      <c r="G572" s="260"/>
      <c r="H572" s="260"/>
      <c r="I572" s="260"/>
      <c r="J572" s="260"/>
    </row>
    <row r="573" spans="1:10">
      <c r="A573" s="260"/>
      <c r="B573" s="260"/>
      <c r="C573" s="254"/>
      <c r="D573" s="260"/>
      <c r="E573" s="260"/>
      <c r="F573" s="260"/>
      <c r="G573" s="260"/>
      <c r="H573" s="260"/>
      <c r="I573" s="260"/>
      <c r="J573" s="260"/>
    </row>
    <row r="574" spans="1:10">
      <c r="A574" s="260"/>
      <c r="B574" s="260"/>
      <c r="C574" s="254"/>
      <c r="D574" s="260"/>
      <c r="E574" s="260"/>
      <c r="F574" s="260"/>
      <c r="G574" s="260"/>
      <c r="H574" s="260"/>
      <c r="I574" s="260"/>
      <c r="J574" s="260"/>
    </row>
    <row r="575" spans="1:10">
      <c r="A575" s="260"/>
      <c r="B575" s="260"/>
      <c r="C575" s="254"/>
      <c r="D575" s="260"/>
      <c r="E575" s="260"/>
      <c r="F575" s="260"/>
      <c r="G575" s="260"/>
      <c r="H575" s="260"/>
      <c r="I575" s="260"/>
      <c r="J575" s="260"/>
    </row>
    <row r="576" spans="1:10">
      <c r="A576" s="260"/>
      <c r="B576" s="260"/>
      <c r="C576" s="254"/>
      <c r="D576" s="260"/>
      <c r="E576" s="260"/>
      <c r="F576" s="260"/>
      <c r="G576" s="260"/>
      <c r="H576" s="260"/>
      <c r="I576" s="260"/>
      <c r="J576" s="260"/>
    </row>
    <row r="577" spans="1:10">
      <c r="A577" s="260"/>
      <c r="B577" s="260"/>
      <c r="C577" s="254"/>
      <c r="D577" s="260"/>
      <c r="E577" s="260"/>
      <c r="F577" s="260"/>
      <c r="G577" s="260"/>
      <c r="H577" s="260"/>
      <c r="I577" s="260"/>
      <c r="J577" s="260"/>
    </row>
    <row r="578" spans="1:10">
      <c r="A578" s="260"/>
      <c r="B578" s="260"/>
      <c r="C578" s="254"/>
      <c r="D578" s="260"/>
      <c r="E578" s="260"/>
      <c r="F578" s="260"/>
      <c r="G578" s="260"/>
      <c r="H578" s="260"/>
      <c r="I578" s="260"/>
      <c r="J578" s="260"/>
    </row>
    <row r="579" spans="1:10">
      <c r="A579" s="260"/>
      <c r="B579" s="260"/>
      <c r="C579" s="254"/>
      <c r="D579" s="260"/>
      <c r="E579" s="260"/>
      <c r="F579" s="260"/>
      <c r="G579" s="260"/>
      <c r="H579" s="260"/>
      <c r="I579" s="260"/>
      <c r="J579" s="260"/>
    </row>
    <row r="580" spans="1:10">
      <c r="A580" s="260"/>
      <c r="B580" s="260"/>
      <c r="C580" s="254"/>
      <c r="D580" s="260"/>
      <c r="E580" s="260"/>
      <c r="F580" s="260"/>
      <c r="G580" s="260"/>
      <c r="H580" s="260"/>
      <c r="I580" s="260"/>
      <c r="J580" s="260"/>
    </row>
    <row r="581" spans="1:10">
      <c r="A581" s="260"/>
      <c r="B581" s="260"/>
      <c r="C581" s="254"/>
      <c r="D581" s="260"/>
      <c r="E581" s="260"/>
      <c r="F581" s="260"/>
      <c r="G581" s="260"/>
      <c r="H581" s="260"/>
      <c r="I581" s="260"/>
      <c r="J581" s="260"/>
    </row>
    <row r="582" spans="1:10">
      <c r="A582" s="260"/>
      <c r="B582" s="260"/>
      <c r="C582" s="254"/>
      <c r="D582" s="260"/>
      <c r="E582" s="260"/>
      <c r="F582" s="260"/>
      <c r="G582" s="260"/>
      <c r="H582" s="260"/>
      <c r="I582" s="260"/>
      <c r="J582" s="260"/>
    </row>
    <row r="583" spans="1:10">
      <c r="A583" s="260"/>
      <c r="B583" s="260"/>
      <c r="C583" s="254"/>
      <c r="D583" s="260"/>
      <c r="E583" s="260"/>
      <c r="F583" s="260"/>
      <c r="G583" s="260"/>
      <c r="H583" s="260"/>
      <c r="I583" s="260"/>
      <c r="J583" s="260"/>
    </row>
    <row r="584" spans="1:10">
      <c r="A584" s="260"/>
      <c r="B584" s="260"/>
      <c r="C584" s="254"/>
      <c r="D584" s="260"/>
      <c r="E584" s="260"/>
      <c r="F584" s="260"/>
      <c r="G584" s="260"/>
      <c r="H584" s="260"/>
      <c r="I584" s="260"/>
      <c r="J584" s="260"/>
    </row>
    <row r="585" spans="1:10">
      <c r="A585" s="260"/>
      <c r="B585" s="260"/>
      <c r="C585" s="254"/>
      <c r="D585" s="260"/>
      <c r="E585" s="260"/>
      <c r="F585" s="260"/>
      <c r="G585" s="260"/>
      <c r="H585" s="260"/>
      <c r="I585" s="260"/>
      <c r="J585" s="260"/>
    </row>
    <row r="586" spans="1:10">
      <c r="A586" s="260"/>
      <c r="B586" s="260"/>
      <c r="C586" s="254"/>
      <c r="D586" s="260"/>
      <c r="E586" s="260"/>
      <c r="F586" s="260"/>
      <c r="G586" s="260"/>
      <c r="H586" s="260"/>
      <c r="I586" s="260"/>
      <c r="J586" s="260"/>
    </row>
    <row r="587" spans="1:10">
      <c r="A587" s="260"/>
      <c r="B587" s="260"/>
      <c r="C587" s="254"/>
      <c r="D587" s="260"/>
      <c r="E587" s="260"/>
      <c r="F587" s="260"/>
      <c r="G587" s="260"/>
      <c r="H587" s="260"/>
      <c r="I587" s="260"/>
      <c r="J587" s="260"/>
    </row>
    <row r="588" spans="1:10">
      <c r="A588" s="260"/>
      <c r="B588" s="260"/>
      <c r="C588" s="254"/>
      <c r="D588" s="260"/>
      <c r="E588" s="260"/>
      <c r="F588" s="260"/>
      <c r="G588" s="260"/>
      <c r="H588" s="260"/>
      <c r="I588" s="260"/>
      <c r="J588" s="260"/>
    </row>
    <row r="589" spans="1:10">
      <c r="A589" s="260"/>
      <c r="B589" s="260"/>
      <c r="C589" s="254"/>
      <c r="D589" s="260"/>
      <c r="E589" s="260"/>
      <c r="F589" s="260"/>
      <c r="G589" s="260"/>
      <c r="H589" s="260"/>
      <c r="I589" s="260"/>
      <c r="J589" s="260"/>
    </row>
    <row r="590" spans="1:10">
      <c r="A590" s="260"/>
      <c r="B590" s="260"/>
      <c r="C590" s="254"/>
      <c r="D590" s="260"/>
      <c r="E590" s="260"/>
      <c r="F590" s="260"/>
      <c r="G590" s="260"/>
      <c r="H590" s="260"/>
      <c r="I590" s="260"/>
      <c r="J590" s="260"/>
    </row>
    <row r="591" spans="1:10">
      <c r="A591" s="260"/>
      <c r="B591" s="260"/>
      <c r="C591" s="254"/>
      <c r="D591" s="260"/>
      <c r="E591" s="260"/>
      <c r="F591" s="260"/>
      <c r="G591" s="260"/>
      <c r="H591" s="260"/>
      <c r="I591" s="260"/>
      <c r="J591" s="260"/>
    </row>
    <row r="592" spans="1:10">
      <c r="A592" s="260"/>
      <c r="B592" s="260"/>
      <c r="C592" s="254"/>
      <c r="D592" s="260"/>
      <c r="E592" s="260"/>
      <c r="F592" s="260"/>
      <c r="G592" s="260"/>
      <c r="H592" s="260"/>
      <c r="I592" s="260"/>
      <c r="J592" s="260"/>
    </row>
    <row r="593" spans="1:10">
      <c r="A593" s="260"/>
      <c r="B593" s="260"/>
      <c r="C593" s="254"/>
      <c r="D593" s="260"/>
      <c r="E593" s="260"/>
      <c r="F593" s="260"/>
      <c r="G593" s="260"/>
      <c r="H593" s="260"/>
      <c r="I593" s="260"/>
      <c r="J593" s="260"/>
    </row>
    <row r="594" spans="1:10">
      <c r="A594" s="260"/>
      <c r="B594" s="260"/>
      <c r="C594" s="254"/>
      <c r="D594" s="260"/>
      <c r="E594" s="260"/>
      <c r="F594" s="260"/>
      <c r="G594" s="260"/>
      <c r="H594" s="260"/>
      <c r="I594" s="260"/>
      <c r="J594" s="260"/>
    </row>
    <row r="595" spans="1:10">
      <c r="A595" s="260"/>
      <c r="B595" s="260"/>
      <c r="C595" s="254"/>
      <c r="D595" s="260"/>
      <c r="E595" s="260"/>
      <c r="F595" s="260"/>
      <c r="G595" s="260"/>
      <c r="H595" s="260"/>
      <c r="I595" s="260"/>
      <c r="J595" s="260"/>
    </row>
    <row r="596" spans="1:10">
      <c r="A596" s="260"/>
      <c r="B596" s="260"/>
      <c r="C596" s="254"/>
      <c r="D596" s="260"/>
      <c r="E596" s="260"/>
      <c r="F596" s="260"/>
      <c r="G596" s="260"/>
      <c r="H596" s="260"/>
      <c r="I596" s="260"/>
      <c r="J596" s="260"/>
    </row>
    <row r="597" spans="1:10">
      <c r="A597" s="260"/>
      <c r="B597" s="260"/>
      <c r="C597" s="254"/>
      <c r="D597" s="260"/>
      <c r="E597" s="260"/>
      <c r="F597" s="260"/>
      <c r="G597" s="260"/>
      <c r="H597" s="260"/>
      <c r="I597" s="260"/>
      <c r="J597" s="260"/>
    </row>
    <row r="598" spans="1:10">
      <c r="A598" s="260"/>
      <c r="B598" s="260"/>
      <c r="C598" s="254"/>
      <c r="D598" s="260"/>
      <c r="E598" s="260"/>
      <c r="F598" s="260"/>
      <c r="G598" s="260"/>
      <c r="H598" s="260"/>
      <c r="I598" s="260"/>
      <c r="J598" s="260"/>
    </row>
    <row r="599" spans="1:10">
      <c r="A599" s="260"/>
      <c r="B599" s="260"/>
      <c r="C599" s="254"/>
      <c r="D599" s="260"/>
      <c r="E599" s="260"/>
      <c r="F599" s="260"/>
      <c r="G599" s="260"/>
      <c r="H599" s="260"/>
      <c r="I599" s="260"/>
      <c r="J599" s="260"/>
    </row>
    <row r="600" spans="1:10">
      <c r="A600" s="260"/>
      <c r="B600" s="260"/>
      <c r="C600" s="254"/>
      <c r="D600" s="260"/>
      <c r="E600" s="260"/>
      <c r="F600" s="260"/>
      <c r="G600" s="260"/>
      <c r="H600" s="260"/>
      <c r="I600" s="260"/>
      <c r="J600" s="260"/>
    </row>
    <row r="601" spans="1:10">
      <c r="A601" s="260"/>
      <c r="B601" s="260"/>
      <c r="C601" s="254"/>
      <c r="D601" s="260"/>
      <c r="E601" s="260"/>
      <c r="F601" s="260"/>
      <c r="G601" s="260"/>
      <c r="H601" s="260"/>
      <c r="I601" s="260"/>
      <c r="J601" s="260"/>
    </row>
    <row r="602" spans="1:10">
      <c r="A602" s="260"/>
      <c r="B602" s="260"/>
      <c r="C602" s="254"/>
      <c r="D602" s="260"/>
      <c r="E602" s="260"/>
      <c r="F602" s="260"/>
      <c r="G602" s="260"/>
      <c r="H602" s="260"/>
      <c r="I602" s="260"/>
      <c r="J602" s="260"/>
    </row>
    <row r="603" spans="1:10">
      <c r="A603" s="260"/>
      <c r="B603" s="260"/>
      <c r="C603" s="254"/>
      <c r="D603" s="260"/>
      <c r="E603" s="260"/>
      <c r="F603" s="260"/>
      <c r="G603" s="260"/>
      <c r="H603" s="260"/>
      <c r="I603" s="260"/>
      <c r="J603" s="260"/>
    </row>
    <row r="604" spans="1:10">
      <c r="A604" s="260"/>
      <c r="B604" s="260"/>
      <c r="C604" s="254"/>
      <c r="D604" s="260"/>
      <c r="E604" s="260"/>
      <c r="F604" s="260"/>
      <c r="G604" s="260"/>
      <c r="H604" s="260"/>
      <c r="I604" s="260"/>
      <c r="J604" s="260"/>
    </row>
    <row r="605" spans="1:10">
      <c r="A605" s="260"/>
      <c r="B605" s="260"/>
      <c r="C605" s="254"/>
      <c r="D605" s="260"/>
      <c r="E605" s="260"/>
      <c r="F605" s="260"/>
      <c r="G605" s="260"/>
      <c r="H605" s="260"/>
      <c r="I605" s="260"/>
      <c r="J605" s="260"/>
    </row>
    <row r="606" spans="1:10">
      <c r="A606" s="260"/>
      <c r="B606" s="260"/>
      <c r="C606" s="254"/>
      <c r="D606" s="260"/>
      <c r="E606" s="260"/>
      <c r="F606" s="260"/>
      <c r="G606" s="260"/>
      <c r="H606" s="260"/>
      <c r="I606" s="260"/>
      <c r="J606" s="260"/>
    </row>
    <row r="607" spans="1:10">
      <c r="A607" s="260"/>
      <c r="B607" s="260"/>
      <c r="C607" s="254"/>
      <c r="D607" s="260"/>
      <c r="E607" s="260"/>
      <c r="F607" s="260"/>
      <c r="G607" s="260"/>
      <c r="H607" s="260"/>
      <c r="I607" s="260"/>
      <c r="J607" s="260"/>
    </row>
    <row r="608" spans="1:10">
      <c r="A608" s="260"/>
      <c r="B608" s="260"/>
      <c r="C608" s="254"/>
      <c r="D608" s="260"/>
      <c r="E608" s="260"/>
      <c r="F608" s="260"/>
      <c r="G608" s="260"/>
      <c r="H608" s="260"/>
      <c r="I608" s="260"/>
      <c r="J608" s="260"/>
    </row>
    <row r="609" spans="1:10">
      <c r="A609" s="260"/>
      <c r="B609" s="260"/>
      <c r="C609" s="254"/>
      <c r="D609" s="260"/>
      <c r="E609" s="260"/>
      <c r="F609" s="260"/>
      <c r="G609" s="260"/>
      <c r="H609" s="260"/>
      <c r="I609" s="260"/>
      <c r="J609" s="260"/>
    </row>
    <row r="610" spans="1:10">
      <c r="A610" s="260"/>
      <c r="B610" s="260"/>
      <c r="C610" s="254"/>
      <c r="D610" s="260"/>
      <c r="E610" s="260"/>
      <c r="F610" s="260"/>
      <c r="G610" s="260"/>
      <c r="H610" s="260"/>
      <c r="I610" s="260"/>
      <c r="J610" s="260"/>
    </row>
    <row r="611" spans="1:10">
      <c r="A611" s="260"/>
      <c r="B611" s="260"/>
      <c r="C611" s="254"/>
      <c r="D611" s="260"/>
      <c r="E611" s="260"/>
      <c r="F611" s="260"/>
      <c r="G611" s="260"/>
      <c r="H611" s="260"/>
      <c r="I611" s="260"/>
      <c r="J611" s="260"/>
    </row>
    <row r="612" spans="1:10">
      <c r="A612" s="260"/>
      <c r="B612" s="260"/>
      <c r="C612" s="254"/>
      <c r="D612" s="260"/>
      <c r="E612" s="260"/>
      <c r="F612" s="260"/>
      <c r="G612" s="260"/>
      <c r="H612" s="260"/>
      <c r="I612" s="260"/>
      <c r="J612" s="260"/>
    </row>
    <row r="613" spans="1:10">
      <c r="A613" s="260"/>
      <c r="B613" s="260"/>
      <c r="C613" s="254"/>
      <c r="D613" s="260"/>
      <c r="E613" s="260"/>
      <c r="F613" s="260"/>
      <c r="G613" s="260"/>
      <c r="H613" s="260"/>
      <c r="I613" s="260"/>
      <c r="J613" s="260"/>
    </row>
    <row r="614" spans="1:10">
      <c r="A614" s="260"/>
      <c r="B614" s="260"/>
      <c r="C614" s="254"/>
      <c r="D614" s="260"/>
      <c r="E614" s="260"/>
      <c r="F614" s="260"/>
      <c r="G614" s="260"/>
      <c r="H614" s="260"/>
      <c r="I614" s="260"/>
      <c r="J614" s="260"/>
    </row>
    <row r="615" spans="1:10">
      <c r="A615" s="260"/>
      <c r="B615" s="260"/>
      <c r="C615" s="254"/>
      <c r="D615" s="260"/>
      <c r="E615" s="260"/>
      <c r="F615" s="260"/>
      <c r="G615" s="260"/>
      <c r="H615" s="260"/>
      <c r="I615" s="260"/>
      <c r="J615" s="260"/>
    </row>
    <row r="616" spans="1:10">
      <c r="A616" s="260"/>
      <c r="B616" s="260"/>
      <c r="C616" s="254"/>
      <c r="D616" s="260"/>
      <c r="E616" s="260"/>
      <c r="F616" s="260"/>
      <c r="G616" s="260"/>
      <c r="H616" s="260"/>
      <c r="I616" s="260"/>
      <c r="J616" s="260"/>
    </row>
    <row r="617" spans="1:10">
      <c r="A617" s="260"/>
      <c r="B617" s="260"/>
      <c r="C617" s="254"/>
      <c r="D617" s="260"/>
      <c r="E617" s="260"/>
      <c r="F617" s="260"/>
      <c r="G617" s="260"/>
      <c r="H617" s="260"/>
      <c r="I617" s="260"/>
      <c r="J617" s="260"/>
    </row>
    <row r="618" spans="1:10">
      <c r="A618" s="260"/>
      <c r="B618" s="260"/>
      <c r="C618" s="254"/>
      <c r="D618" s="260"/>
      <c r="E618" s="260"/>
      <c r="F618" s="260"/>
      <c r="G618" s="260"/>
      <c r="H618" s="260"/>
      <c r="I618" s="260"/>
      <c r="J618" s="260"/>
    </row>
    <row r="619" spans="1:10">
      <c r="A619" s="260"/>
      <c r="B619" s="260"/>
      <c r="C619" s="254"/>
      <c r="D619" s="260"/>
      <c r="E619" s="260"/>
      <c r="F619" s="260"/>
      <c r="G619" s="260"/>
      <c r="H619" s="260"/>
      <c r="I619" s="260"/>
      <c r="J619" s="260"/>
    </row>
    <row r="620" spans="1:10">
      <c r="A620" s="260"/>
      <c r="B620" s="260"/>
      <c r="C620" s="254"/>
      <c r="D620" s="260"/>
      <c r="E620" s="260"/>
      <c r="F620" s="260"/>
      <c r="G620" s="260"/>
      <c r="H620" s="260"/>
      <c r="I620" s="260"/>
      <c r="J620" s="260"/>
    </row>
    <row r="621" spans="1:10">
      <c r="A621" s="260"/>
      <c r="B621" s="260"/>
      <c r="C621" s="254"/>
      <c r="D621" s="260"/>
      <c r="E621" s="260"/>
      <c r="F621" s="260"/>
      <c r="G621" s="260"/>
      <c r="H621" s="260"/>
      <c r="I621" s="260"/>
      <c r="J621" s="260"/>
    </row>
    <row r="622" spans="1:10">
      <c r="A622" s="260"/>
      <c r="B622" s="260"/>
      <c r="C622" s="254"/>
      <c r="D622" s="260"/>
      <c r="E622" s="260"/>
      <c r="F622" s="260"/>
      <c r="G622" s="260"/>
      <c r="H622" s="260"/>
      <c r="I622" s="260"/>
      <c r="J622" s="260"/>
    </row>
    <row r="623" spans="1:10">
      <c r="A623" s="260"/>
      <c r="B623" s="260"/>
      <c r="C623" s="254"/>
      <c r="D623" s="260"/>
      <c r="E623" s="260"/>
      <c r="F623" s="260"/>
      <c r="G623" s="260"/>
      <c r="H623" s="260"/>
      <c r="I623" s="260"/>
      <c r="J623" s="260"/>
    </row>
    <row r="624" spans="1:10">
      <c r="A624" s="260"/>
      <c r="B624" s="260"/>
      <c r="C624" s="254"/>
      <c r="D624" s="260"/>
      <c r="E624" s="260"/>
      <c r="F624" s="260"/>
      <c r="G624" s="260"/>
      <c r="H624" s="260"/>
      <c r="I624" s="260"/>
      <c r="J624" s="260"/>
    </row>
    <row r="625" spans="1:10">
      <c r="A625" s="260"/>
      <c r="B625" s="260"/>
      <c r="C625" s="254"/>
      <c r="D625" s="260"/>
      <c r="E625" s="260"/>
      <c r="F625" s="260"/>
      <c r="G625" s="260"/>
      <c r="H625" s="260"/>
      <c r="I625" s="260"/>
      <c r="J625" s="260"/>
    </row>
    <row r="626" spans="1:10">
      <c r="A626" s="260"/>
      <c r="B626" s="260"/>
      <c r="C626" s="254"/>
      <c r="D626" s="260"/>
      <c r="E626" s="260"/>
      <c r="F626" s="260"/>
      <c r="G626" s="260"/>
      <c r="H626" s="260"/>
      <c r="I626" s="260"/>
      <c r="J626" s="260"/>
    </row>
    <row r="627" spans="1:10">
      <c r="A627" s="260"/>
      <c r="B627" s="260"/>
      <c r="C627" s="254"/>
      <c r="D627" s="260"/>
      <c r="E627" s="260"/>
      <c r="F627" s="260"/>
      <c r="G627" s="260"/>
      <c r="H627" s="260"/>
      <c r="I627" s="260"/>
      <c r="J627" s="260"/>
    </row>
    <row r="628" spans="1:10">
      <c r="A628" s="260"/>
      <c r="B628" s="260"/>
      <c r="C628" s="254"/>
      <c r="D628" s="260"/>
      <c r="E628" s="260"/>
      <c r="F628" s="260"/>
      <c r="G628" s="260"/>
      <c r="H628" s="260"/>
      <c r="I628" s="260"/>
      <c r="J628" s="260"/>
    </row>
    <row r="629" spans="1:10">
      <c r="A629" s="260"/>
      <c r="B629" s="260"/>
      <c r="C629" s="254"/>
      <c r="D629" s="260"/>
      <c r="E629" s="260"/>
      <c r="F629" s="260"/>
      <c r="G629" s="260"/>
      <c r="H629" s="260"/>
      <c r="I629" s="260"/>
      <c r="J629" s="260"/>
    </row>
    <row r="630" spans="1:10">
      <c r="A630" s="260"/>
      <c r="B630" s="260"/>
      <c r="C630" s="254"/>
      <c r="D630" s="260"/>
      <c r="E630" s="260"/>
      <c r="F630" s="260"/>
      <c r="G630" s="260"/>
      <c r="H630" s="260"/>
      <c r="I630" s="260"/>
      <c r="J630" s="260"/>
    </row>
    <row r="631" spans="1:10">
      <c r="A631" s="260"/>
      <c r="B631" s="260"/>
      <c r="C631" s="254"/>
      <c r="D631" s="260"/>
      <c r="E631" s="260"/>
      <c r="F631" s="260"/>
      <c r="G631" s="260"/>
      <c r="H631" s="260"/>
      <c r="I631" s="260"/>
      <c r="J631" s="260"/>
    </row>
    <row r="632" spans="1:10">
      <c r="A632" s="260"/>
      <c r="B632" s="260"/>
      <c r="C632" s="254"/>
      <c r="D632" s="260"/>
      <c r="E632" s="260"/>
      <c r="F632" s="260"/>
      <c r="G632" s="260"/>
      <c r="H632" s="260"/>
      <c r="I632" s="260"/>
      <c r="J632" s="260"/>
    </row>
    <row r="633" spans="1:10">
      <c r="A633" s="260"/>
      <c r="B633" s="260"/>
      <c r="C633" s="254"/>
      <c r="D633" s="260"/>
      <c r="E633" s="260"/>
      <c r="F633" s="260"/>
      <c r="G633" s="260"/>
      <c r="H633" s="260"/>
      <c r="I633" s="260"/>
      <c r="J633" s="260"/>
    </row>
    <row r="634" spans="1:10">
      <c r="A634" s="260"/>
      <c r="B634" s="260"/>
      <c r="C634" s="254"/>
      <c r="D634" s="260"/>
      <c r="E634" s="260"/>
      <c r="F634" s="260"/>
      <c r="G634" s="260"/>
      <c r="H634" s="260"/>
      <c r="I634" s="260"/>
      <c r="J634" s="260"/>
    </row>
    <row r="635" spans="1:10">
      <c r="A635" s="260"/>
      <c r="B635" s="260"/>
      <c r="C635" s="254"/>
      <c r="D635" s="260"/>
      <c r="E635" s="260"/>
      <c r="F635" s="260"/>
      <c r="G635" s="260"/>
      <c r="H635" s="260"/>
      <c r="I635" s="260"/>
      <c r="J635" s="260"/>
    </row>
    <row r="636" spans="1:10">
      <c r="A636" s="260"/>
      <c r="B636" s="260"/>
      <c r="C636" s="254"/>
      <c r="D636" s="260"/>
      <c r="E636" s="260"/>
      <c r="F636" s="260"/>
      <c r="G636" s="260"/>
      <c r="H636" s="260"/>
      <c r="I636" s="260"/>
      <c r="J636" s="260"/>
    </row>
    <row r="637" spans="1:10">
      <c r="A637" s="260"/>
      <c r="B637" s="260"/>
      <c r="C637" s="254"/>
      <c r="D637" s="260"/>
      <c r="E637" s="260"/>
      <c r="F637" s="260"/>
      <c r="G637" s="260"/>
      <c r="H637" s="260"/>
      <c r="I637" s="260"/>
      <c r="J637" s="260"/>
    </row>
    <row r="638" spans="1:10">
      <c r="A638" s="260"/>
      <c r="B638" s="260"/>
      <c r="C638" s="254"/>
      <c r="D638" s="260"/>
      <c r="E638" s="260"/>
      <c r="F638" s="260"/>
      <c r="G638" s="260"/>
      <c r="H638" s="260"/>
      <c r="I638" s="260"/>
      <c r="J638" s="260"/>
    </row>
    <row r="639" spans="1:10">
      <c r="A639" s="260"/>
      <c r="B639" s="260"/>
      <c r="C639" s="254"/>
      <c r="D639" s="260"/>
      <c r="E639" s="260"/>
      <c r="F639" s="260"/>
      <c r="G639" s="260"/>
      <c r="H639" s="260"/>
      <c r="I639" s="260"/>
      <c r="J639" s="260"/>
    </row>
    <row r="640" spans="1:10">
      <c r="A640" s="260"/>
      <c r="B640" s="260"/>
      <c r="C640" s="254"/>
      <c r="D640" s="260"/>
      <c r="E640" s="260"/>
      <c r="F640" s="260"/>
      <c r="G640" s="260"/>
      <c r="H640" s="260"/>
      <c r="I640" s="260"/>
      <c r="J640" s="260"/>
    </row>
  </sheetData>
  <mergeCells count="21">
    <mergeCell ref="A65:J65"/>
    <mergeCell ref="A66:J66"/>
    <mergeCell ref="A67:J67"/>
    <mergeCell ref="B39:J39"/>
    <mergeCell ref="M46:U46"/>
    <mergeCell ref="B47:J47"/>
    <mergeCell ref="M54:U54"/>
    <mergeCell ref="B55:J55"/>
    <mergeCell ref="A64:J64"/>
    <mergeCell ref="M38:U38"/>
    <mergeCell ref="A8:A9"/>
    <mergeCell ref="B8:E8"/>
    <mergeCell ref="G8:J8"/>
    <mergeCell ref="B11:J11"/>
    <mergeCell ref="B13:J13"/>
    <mergeCell ref="M20:U20"/>
    <mergeCell ref="B21:J21"/>
    <mergeCell ref="M28:U28"/>
    <mergeCell ref="B29:J29"/>
    <mergeCell ref="M36:U36"/>
    <mergeCell ref="B37:J37"/>
  </mergeCells>
  <pageMargins left="0.59055118110236227" right="0.59055118110236227" top="0.78740157480314965" bottom="0.78740157480314965" header="0" footer="0"/>
  <pageSetup paperSize="9" scale="97"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60"/>
  <sheetViews>
    <sheetView zoomScaleNormal="100" workbookViewId="0">
      <selection activeCell="A4" sqref="A4"/>
    </sheetView>
  </sheetViews>
  <sheetFormatPr defaultColWidth="9.26953125" defaultRowHeight="9"/>
  <cols>
    <col min="1" max="1" width="11.26953125" style="13" customWidth="1"/>
    <col min="2" max="2" width="5.7265625" style="13" customWidth="1"/>
    <col min="3" max="3" width="6.26953125" style="13" customWidth="1"/>
    <col min="4" max="4" width="0.7265625" style="13" customWidth="1"/>
    <col min="5" max="5" width="5.7265625" style="13" customWidth="1"/>
    <col min="6" max="6" width="6" style="13" customWidth="1"/>
    <col min="7" max="7" width="0.7265625" style="13" customWidth="1"/>
    <col min="8" max="9" width="5.7265625" style="13" customWidth="1"/>
    <col min="10" max="10" width="0.7265625" style="13" customWidth="1"/>
    <col min="11" max="11" width="5.7265625" style="13" customWidth="1"/>
    <col min="12" max="12" width="5.453125" style="13" customWidth="1"/>
    <col min="13" max="13" width="0.7265625" style="13" customWidth="1"/>
    <col min="14" max="15" width="5.7265625" style="13" customWidth="1"/>
    <col min="16" max="16" width="0.7265625" style="13" customWidth="1"/>
    <col min="17" max="17" width="5.7265625" style="13" customWidth="1"/>
    <col min="18" max="18" width="5.453125" style="13" customWidth="1"/>
    <col min="19" max="16384" width="9.26953125" style="13"/>
  </cols>
  <sheetData>
    <row r="1" spans="1:18" s="51" customFormat="1" ht="12.75" customHeight="1"/>
    <row r="2" spans="1:18" s="51" customFormat="1" ht="12.75" customHeight="1"/>
    <row r="3" spans="1:18" s="54" customFormat="1" ht="12.75" customHeight="1">
      <c r="A3" s="52"/>
    </row>
    <row r="4" spans="1:18" s="56" customFormat="1" ht="12" customHeight="1">
      <c r="A4" s="73" t="s">
        <v>199</v>
      </c>
      <c r="B4" s="55"/>
      <c r="C4" s="55"/>
      <c r="D4" s="55"/>
      <c r="E4" s="55"/>
      <c r="F4" s="55"/>
      <c r="G4" s="55"/>
      <c r="H4" s="55"/>
      <c r="I4" s="55"/>
      <c r="J4" s="55"/>
      <c r="K4" s="55"/>
      <c r="L4" s="55"/>
      <c r="M4" s="55"/>
      <c r="P4" s="55"/>
    </row>
    <row r="5" spans="1:18" s="56" customFormat="1" ht="24" customHeight="1">
      <c r="A5" s="812" t="s">
        <v>131</v>
      </c>
      <c r="B5" s="864"/>
      <c r="C5" s="864"/>
      <c r="D5" s="864"/>
      <c r="E5" s="864"/>
      <c r="F5" s="864"/>
      <c r="G5" s="864"/>
      <c r="H5" s="864"/>
      <c r="I5" s="864"/>
      <c r="J5" s="864"/>
      <c r="K5" s="864"/>
      <c r="L5" s="864"/>
      <c r="M5" s="864"/>
      <c r="N5" s="864"/>
      <c r="O5" s="864"/>
      <c r="P5" s="864"/>
      <c r="Q5" s="864"/>
      <c r="R5" s="864"/>
    </row>
    <row r="6" spans="1:18" s="56" customFormat="1" ht="12" customHeight="1">
      <c r="A6" s="59" t="s">
        <v>387</v>
      </c>
    </row>
    <row r="7" spans="1:18" s="51" customFormat="1" ht="6" customHeight="1">
      <c r="A7" s="57"/>
      <c r="B7" s="58"/>
      <c r="C7" s="58"/>
      <c r="D7" s="58"/>
      <c r="E7" s="58"/>
      <c r="F7" s="58"/>
      <c r="G7" s="58"/>
      <c r="H7" s="58"/>
      <c r="I7" s="58"/>
      <c r="J7" s="58"/>
      <c r="K7" s="58"/>
      <c r="L7" s="58"/>
      <c r="M7" s="58"/>
      <c r="N7" s="58"/>
      <c r="O7" s="58"/>
      <c r="P7" s="58"/>
      <c r="Q7" s="58"/>
      <c r="R7" s="58"/>
    </row>
    <row r="8" spans="1:18" ht="12" customHeight="1">
      <c r="A8" s="855" t="s">
        <v>65</v>
      </c>
      <c r="B8" s="858" t="s">
        <v>38</v>
      </c>
      <c r="C8" s="858"/>
      <c r="D8" s="858"/>
      <c r="E8" s="858"/>
      <c r="F8" s="858"/>
      <c r="G8" s="407"/>
      <c r="H8" s="858" t="s">
        <v>29</v>
      </c>
      <c r="I8" s="858"/>
      <c r="J8" s="858"/>
      <c r="K8" s="858"/>
      <c r="L8" s="858"/>
      <c r="M8" s="407"/>
      <c r="N8" s="858" t="s">
        <v>0</v>
      </c>
      <c r="O8" s="858"/>
      <c r="P8" s="858"/>
      <c r="Q8" s="858"/>
      <c r="R8" s="858"/>
    </row>
    <row r="9" spans="1:18" ht="12" customHeight="1">
      <c r="A9" s="856"/>
      <c r="B9" s="859" t="s">
        <v>39</v>
      </c>
      <c r="C9" s="859" t="s">
        <v>40</v>
      </c>
      <c r="D9" s="14"/>
      <c r="E9" s="865" t="s">
        <v>106</v>
      </c>
      <c r="F9" s="865"/>
      <c r="G9" s="14"/>
      <c r="H9" s="859" t="s">
        <v>39</v>
      </c>
      <c r="I9" s="859" t="s">
        <v>40</v>
      </c>
      <c r="J9" s="14"/>
      <c r="K9" s="865" t="s">
        <v>106</v>
      </c>
      <c r="L9" s="865"/>
      <c r="M9" s="14"/>
      <c r="N9" s="859" t="s">
        <v>39</v>
      </c>
      <c r="O9" s="859" t="s">
        <v>40</v>
      </c>
      <c r="P9" s="14"/>
      <c r="Q9" s="865" t="s">
        <v>106</v>
      </c>
      <c r="R9" s="865"/>
    </row>
    <row r="10" spans="1:18" ht="12" customHeight="1">
      <c r="A10" s="857"/>
      <c r="B10" s="860"/>
      <c r="C10" s="860"/>
      <c r="D10" s="15"/>
      <c r="E10" s="400" t="s">
        <v>0</v>
      </c>
      <c r="F10" s="400" t="s">
        <v>40</v>
      </c>
      <c r="G10" s="15"/>
      <c r="H10" s="860"/>
      <c r="I10" s="860"/>
      <c r="J10" s="15"/>
      <c r="K10" s="400" t="s">
        <v>0</v>
      </c>
      <c r="L10" s="400" t="s">
        <v>40</v>
      </c>
      <c r="M10" s="15"/>
      <c r="N10" s="860"/>
      <c r="O10" s="860"/>
      <c r="P10" s="15"/>
      <c r="Q10" s="400" t="s">
        <v>0</v>
      </c>
      <c r="R10" s="400" t="s">
        <v>40</v>
      </c>
    </row>
    <row r="11" spans="1:18" ht="3" customHeight="1">
      <c r="A11" s="16"/>
      <c r="B11" s="17"/>
      <c r="C11" s="17"/>
      <c r="D11" s="17"/>
      <c r="E11" s="17"/>
      <c r="F11" s="17"/>
      <c r="G11" s="17"/>
      <c r="H11" s="17"/>
      <c r="I11" s="17"/>
      <c r="J11" s="17"/>
      <c r="K11" s="17"/>
      <c r="L11" s="17"/>
      <c r="M11" s="17"/>
      <c r="N11" s="17"/>
      <c r="P11" s="17"/>
    </row>
    <row r="12" spans="1:18" ht="10.15" customHeight="1">
      <c r="A12" s="27"/>
      <c r="B12" s="863" t="s">
        <v>66</v>
      </c>
      <c r="C12" s="863"/>
      <c r="D12" s="863"/>
      <c r="E12" s="863"/>
      <c r="F12" s="863"/>
      <c r="G12" s="863"/>
      <c r="H12" s="863"/>
      <c r="I12" s="863"/>
      <c r="J12" s="863"/>
      <c r="K12" s="863"/>
      <c r="L12" s="863"/>
      <c r="M12" s="863"/>
      <c r="N12" s="863"/>
      <c r="O12" s="863"/>
      <c r="P12" s="863"/>
      <c r="Q12" s="863"/>
      <c r="R12" s="863"/>
    </row>
    <row r="13" spans="1:18" ht="3" customHeight="1">
      <c r="A13" s="16"/>
      <c r="B13" s="17"/>
      <c r="C13" s="17"/>
      <c r="D13" s="17"/>
      <c r="E13" s="17"/>
      <c r="F13" s="17"/>
      <c r="G13" s="17"/>
      <c r="H13" s="17"/>
      <c r="I13" s="17"/>
      <c r="J13" s="17"/>
      <c r="K13" s="17"/>
      <c r="L13" s="17"/>
      <c r="M13" s="17"/>
      <c r="N13" s="17"/>
      <c r="P13" s="17"/>
    </row>
    <row r="14" spans="1:18" ht="10.15" customHeight="1">
      <c r="A14" s="43" t="s">
        <v>155</v>
      </c>
      <c r="B14" s="20">
        <v>1</v>
      </c>
      <c r="C14" s="18">
        <v>100</v>
      </c>
      <c r="D14" s="27"/>
      <c r="E14" s="20">
        <v>0</v>
      </c>
      <c r="F14" s="18">
        <v>0</v>
      </c>
      <c r="G14" s="20"/>
      <c r="H14" s="20">
        <v>0</v>
      </c>
      <c r="I14" s="18">
        <v>0</v>
      </c>
      <c r="J14" s="27"/>
      <c r="K14" s="20">
        <v>0</v>
      </c>
      <c r="L14" s="18">
        <v>0</v>
      </c>
      <c r="M14" s="27"/>
      <c r="N14" s="27">
        <v>1</v>
      </c>
      <c r="O14" s="18">
        <v>100</v>
      </c>
      <c r="P14" s="27"/>
      <c r="Q14" s="20">
        <v>0</v>
      </c>
      <c r="R14" s="18">
        <v>0</v>
      </c>
    </row>
    <row r="15" spans="1:18" ht="10.15" customHeight="1">
      <c r="A15" s="43" t="s">
        <v>159</v>
      </c>
      <c r="B15" s="20">
        <v>2</v>
      </c>
      <c r="C15" s="18">
        <v>50</v>
      </c>
      <c r="D15" s="27"/>
      <c r="E15" s="20">
        <v>0</v>
      </c>
      <c r="F15" s="18">
        <v>0</v>
      </c>
      <c r="G15" s="20"/>
      <c r="H15" s="20">
        <v>2</v>
      </c>
      <c r="I15" s="18">
        <v>50</v>
      </c>
      <c r="J15" s="27"/>
      <c r="K15" s="20">
        <v>0</v>
      </c>
      <c r="L15" s="18">
        <v>0</v>
      </c>
      <c r="M15" s="27"/>
      <c r="N15" s="27">
        <v>4</v>
      </c>
      <c r="O15" s="18">
        <v>100</v>
      </c>
      <c r="P15" s="27"/>
      <c r="Q15" s="20">
        <v>0</v>
      </c>
      <c r="R15" s="18">
        <v>0</v>
      </c>
    </row>
    <row r="16" spans="1:18" ht="10.15" customHeight="1">
      <c r="A16" s="43" t="s">
        <v>160</v>
      </c>
      <c r="B16" s="20">
        <v>0</v>
      </c>
      <c r="C16" s="18">
        <v>0</v>
      </c>
      <c r="D16" s="27"/>
      <c r="E16" s="20">
        <v>0</v>
      </c>
      <c r="F16" s="18">
        <v>0</v>
      </c>
      <c r="G16" s="20"/>
      <c r="H16" s="20">
        <v>2</v>
      </c>
      <c r="I16" s="18">
        <v>100</v>
      </c>
      <c r="J16" s="27"/>
      <c r="K16" s="20">
        <v>0</v>
      </c>
      <c r="L16" s="18">
        <v>0</v>
      </c>
      <c r="M16" s="27"/>
      <c r="N16" s="27">
        <v>2</v>
      </c>
      <c r="O16" s="18">
        <v>100</v>
      </c>
      <c r="P16" s="27"/>
      <c r="Q16" s="20">
        <v>0</v>
      </c>
      <c r="R16" s="18">
        <v>0</v>
      </c>
    </row>
    <row r="17" spans="1:18" ht="10.15" customHeight="1">
      <c r="A17" s="43" t="s">
        <v>167</v>
      </c>
      <c r="B17" s="20">
        <v>1</v>
      </c>
      <c r="C17" s="18">
        <v>50</v>
      </c>
      <c r="D17" s="27"/>
      <c r="E17" s="20">
        <v>0</v>
      </c>
      <c r="F17" s="18">
        <v>0</v>
      </c>
      <c r="G17" s="20"/>
      <c r="H17" s="20">
        <v>1</v>
      </c>
      <c r="I17" s="18">
        <v>50</v>
      </c>
      <c r="J17" s="27"/>
      <c r="K17" s="20">
        <v>0</v>
      </c>
      <c r="L17" s="18">
        <v>0</v>
      </c>
      <c r="M17" s="27"/>
      <c r="N17" s="27">
        <v>2</v>
      </c>
      <c r="O17" s="18">
        <v>100</v>
      </c>
      <c r="P17" s="27"/>
      <c r="Q17" s="20">
        <v>0</v>
      </c>
      <c r="R17" s="18">
        <v>0</v>
      </c>
    </row>
    <row r="18" spans="1:18" ht="10.15" customHeight="1">
      <c r="A18" s="408" t="s">
        <v>403</v>
      </c>
      <c r="B18" s="409">
        <v>1</v>
      </c>
      <c r="C18" s="18">
        <f>B18*100/$N$18</f>
        <v>14.285714285714286</v>
      </c>
      <c r="E18" s="20">
        <v>0</v>
      </c>
      <c r="F18" s="18">
        <v>0</v>
      </c>
      <c r="H18" s="409">
        <v>6</v>
      </c>
      <c r="I18" s="18">
        <f>H18*100/$N$18</f>
        <v>85.714285714285708</v>
      </c>
      <c r="K18" s="20">
        <v>0</v>
      </c>
      <c r="L18" s="18">
        <v>0</v>
      </c>
      <c r="N18" s="409">
        <v>7</v>
      </c>
      <c r="O18" s="18">
        <v>100</v>
      </c>
      <c r="Q18" s="20">
        <v>0</v>
      </c>
      <c r="R18" s="18">
        <v>0</v>
      </c>
    </row>
    <row r="19" spans="1:18" ht="3" customHeight="1">
      <c r="A19" s="16"/>
      <c r="B19" s="17"/>
      <c r="C19" s="17"/>
      <c r="D19" s="17"/>
      <c r="E19" s="17"/>
      <c r="F19" s="17"/>
      <c r="G19" s="17"/>
      <c r="H19" s="17"/>
      <c r="I19" s="17"/>
      <c r="J19" s="17"/>
      <c r="K19" s="17"/>
      <c r="L19" s="17"/>
      <c r="M19" s="17"/>
      <c r="N19" s="17"/>
      <c r="P19" s="17"/>
    </row>
    <row r="20" spans="1:18" ht="10.15" customHeight="1">
      <c r="A20" s="27"/>
      <c r="B20" s="852" t="s">
        <v>404</v>
      </c>
      <c r="C20" s="852"/>
      <c r="D20" s="852"/>
      <c r="E20" s="852"/>
      <c r="F20" s="852"/>
      <c r="G20" s="852"/>
      <c r="H20" s="852"/>
      <c r="I20" s="852"/>
      <c r="J20" s="852"/>
      <c r="K20" s="852"/>
      <c r="L20" s="852"/>
      <c r="M20" s="852"/>
      <c r="N20" s="852"/>
      <c r="O20" s="852"/>
      <c r="P20" s="852"/>
      <c r="Q20" s="852"/>
      <c r="R20" s="852"/>
    </row>
    <row r="21" spans="1:18" ht="3" customHeight="1">
      <c r="A21" s="402"/>
      <c r="B21" s="402"/>
      <c r="C21" s="402"/>
      <c r="D21" s="402"/>
      <c r="E21" s="402"/>
      <c r="F21" s="402"/>
      <c r="G21" s="402"/>
      <c r="H21" s="402"/>
      <c r="I21" s="402"/>
      <c r="J21" s="402"/>
      <c r="K21" s="402"/>
      <c r="L21" s="402"/>
      <c r="M21" s="402"/>
      <c r="N21" s="402"/>
      <c r="P21" s="402"/>
    </row>
    <row r="22" spans="1:18" ht="10.15" customHeight="1">
      <c r="A22" s="28" t="s">
        <v>62</v>
      </c>
      <c r="B22" s="20">
        <v>0</v>
      </c>
      <c r="C22" s="20">
        <v>0</v>
      </c>
      <c r="D22" s="27"/>
      <c r="E22" s="20">
        <v>0</v>
      </c>
      <c r="F22" s="20">
        <v>0</v>
      </c>
      <c r="G22" s="20"/>
      <c r="H22" s="20">
        <v>2</v>
      </c>
      <c r="I22" s="18">
        <v>100</v>
      </c>
      <c r="J22" s="27"/>
      <c r="K22" s="20">
        <v>0</v>
      </c>
      <c r="L22" s="20">
        <v>0</v>
      </c>
      <c r="M22" s="27"/>
      <c r="N22" s="20">
        <v>2</v>
      </c>
      <c r="O22" s="18">
        <v>100</v>
      </c>
      <c r="P22" s="27"/>
      <c r="Q22" s="20">
        <v>0</v>
      </c>
      <c r="R22" s="20">
        <v>0</v>
      </c>
    </row>
    <row r="23" spans="1:18" ht="10.15" customHeight="1">
      <c r="A23" s="28" t="s">
        <v>63</v>
      </c>
      <c r="B23" s="20">
        <v>1</v>
      </c>
      <c r="C23" s="18">
        <f>B23/N23*100</f>
        <v>20</v>
      </c>
      <c r="D23" s="27"/>
      <c r="E23" s="20">
        <v>0</v>
      </c>
      <c r="F23" s="20">
        <v>0</v>
      </c>
      <c r="G23" s="20"/>
      <c r="H23" s="20">
        <v>4</v>
      </c>
      <c r="I23" s="18">
        <f>H23/N23*100</f>
        <v>80</v>
      </c>
      <c r="J23" s="27"/>
      <c r="K23" s="20">
        <v>0</v>
      </c>
      <c r="L23" s="20">
        <v>0</v>
      </c>
      <c r="M23" s="27"/>
      <c r="N23" s="20">
        <v>5</v>
      </c>
      <c r="O23" s="18">
        <v>100</v>
      </c>
      <c r="P23" s="27"/>
      <c r="Q23" s="20">
        <v>0</v>
      </c>
      <c r="R23" s="20">
        <v>0</v>
      </c>
    </row>
    <row r="24" spans="1:18" ht="10.15" customHeight="1">
      <c r="A24" s="35" t="s">
        <v>124</v>
      </c>
      <c r="B24" s="20">
        <v>0</v>
      </c>
      <c r="C24" s="20">
        <v>0</v>
      </c>
      <c r="E24" s="20">
        <v>0</v>
      </c>
      <c r="F24" s="20">
        <v>0</v>
      </c>
      <c r="H24" s="20">
        <v>0</v>
      </c>
      <c r="I24" s="20">
        <v>0</v>
      </c>
      <c r="K24" s="20">
        <v>0</v>
      </c>
      <c r="L24" s="20">
        <v>0</v>
      </c>
      <c r="N24" s="20">
        <v>0</v>
      </c>
      <c r="O24" s="20">
        <v>0</v>
      </c>
      <c r="Q24" s="20">
        <v>0</v>
      </c>
      <c r="R24" s="20">
        <v>0</v>
      </c>
    </row>
    <row r="25" spans="1:18" ht="10.15" customHeight="1">
      <c r="A25" s="23" t="s">
        <v>0</v>
      </c>
      <c r="B25" s="31">
        <v>1</v>
      </c>
      <c r="C25" s="22">
        <f>B25/N25*100</f>
        <v>14.285714285714285</v>
      </c>
      <c r="D25" s="20"/>
      <c r="E25" s="20">
        <v>0</v>
      </c>
      <c r="F25" s="20">
        <v>0</v>
      </c>
      <c r="G25" s="20"/>
      <c r="H25" s="31">
        <v>6</v>
      </c>
      <c r="I25" s="22">
        <f>H25/N25*100</f>
        <v>85.714285714285708</v>
      </c>
      <c r="J25" s="20"/>
      <c r="K25" s="20">
        <v>0</v>
      </c>
      <c r="L25" s="20">
        <v>0</v>
      </c>
      <c r="M25" s="20"/>
      <c r="N25" s="31">
        <v>7</v>
      </c>
      <c r="O25" s="18">
        <v>100</v>
      </c>
      <c r="P25" s="20"/>
      <c r="Q25" s="20">
        <v>0</v>
      </c>
      <c r="R25" s="20">
        <v>0</v>
      </c>
    </row>
    <row r="26" spans="1:18" ht="3" customHeight="1">
      <c r="A26" s="16"/>
      <c r="B26" s="17"/>
      <c r="C26" s="17"/>
      <c r="D26" s="17"/>
      <c r="E26" s="17"/>
      <c r="F26" s="17"/>
      <c r="G26" s="17"/>
      <c r="H26" s="17"/>
      <c r="I26" s="17"/>
      <c r="J26" s="17"/>
      <c r="K26" s="17"/>
      <c r="L26" s="17"/>
      <c r="M26" s="17"/>
      <c r="N26" s="17"/>
      <c r="P26" s="17"/>
    </row>
    <row r="27" spans="1:18" ht="10.15" customHeight="1">
      <c r="A27" s="27"/>
      <c r="B27" s="852" t="s">
        <v>67</v>
      </c>
      <c r="C27" s="852"/>
      <c r="D27" s="852"/>
      <c r="E27" s="852"/>
      <c r="F27" s="852"/>
      <c r="G27" s="852"/>
      <c r="H27" s="852"/>
      <c r="I27" s="852"/>
      <c r="J27" s="852"/>
      <c r="K27" s="852"/>
      <c r="L27" s="852"/>
      <c r="M27" s="852"/>
      <c r="N27" s="852"/>
      <c r="O27" s="852"/>
      <c r="P27" s="852"/>
      <c r="Q27" s="852"/>
      <c r="R27" s="852"/>
    </row>
    <row r="28" spans="1:18" ht="3" customHeight="1">
      <c r="A28" s="402"/>
      <c r="B28" s="402"/>
      <c r="C28" s="402"/>
      <c r="D28" s="402"/>
      <c r="E28" s="402"/>
      <c r="F28" s="402"/>
      <c r="G28" s="402"/>
      <c r="H28" s="402"/>
      <c r="I28" s="402"/>
      <c r="J28" s="402"/>
      <c r="K28" s="402"/>
      <c r="L28" s="402"/>
      <c r="M28" s="402"/>
      <c r="N28" s="402"/>
      <c r="P28" s="402"/>
    </row>
    <row r="29" spans="1:18" ht="10.15" customHeight="1">
      <c r="A29" s="30" t="s">
        <v>155</v>
      </c>
      <c r="B29" s="20">
        <v>788</v>
      </c>
      <c r="C29" s="18">
        <v>72.095150960658742</v>
      </c>
      <c r="D29" s="31"/>
      <c r="E29" s="20">
        <v>46</v>
      </c>
      <c r="F29" s="18">
        <v>5.8375634517766501</v>
      </c>
      <c r="G29" s="31"/>
      <c r="H29" s="20">
        <v>305</v>
      </c>
      <c r="I29" s="18">
        <v>27.904849039341261</v>
      </c>
      <c r="J29" s="31"/>
      <c r="K29" s="20">
        <v>30</v>
      </c>
      <c r="L29" s="18">
        <v>9.8360655737704921</v>
      </c>
      <c r="M29" s="31"/>
      <c r="N29" s="20">
        <v>1093</v>
      </c>
      <c r="O29" s="18">
        <v>100</v>
      </c>
      <c r="P29" s="31"/>
      <c r="Q29" s="20">
        <v>76</v>
      </c>
      <c r="R29" s="18">
        <v>6.9533394327538884</v>
      </c>
    </row>
    <row r="30" spans="1:18" ht="10.15" customHeight="1">
      <c r="A30" s="43" t="s">
        <v>159</v>
      </c>
      <c r="B30" s="20">
        <v>688</v>
      </c>
      <c r="C30" s="18">
        <v>71.741397288842549</v>
      </c>
      <c r="D30" s="31"/>
      <c r="E30" s="20">
        <v>36</v>
      </c>
      <c r="F30" s="18">
        <v>5.2325581395348841</v>
      </c>
      <c r="G30" s="31"/>
      <c r="H30" s="20">
        <v>271</v>
      </c>
      <c r="I30" s="18">
        <v>28.258602711157454</v>
      </c>
      <c r="J30" s="31"/>
      <c r="K30" s="20">
        <v>16</v>
      </c>
      <c r="L30" s="18">
        <v>5.9040590405904059</v>
      </c>
      <c r="M30" s="31"/>
      <c r="N30" s="20">
        <v>959</v>
      </c>
      <c r="O30" s="18">
        <v>100</v>
      </c>
      <c r="P30" s="31"/>
      <c r="Q30" s="20">
        <v>52</v>
      </c>
      <c r="R30" s="18">
        <v>5.4223149113660067</v>
      </c>
    </row>
    <row r="31" spans="1:18" ht="10.15" customHeight="1">
      <c r="A31" s="43" t="s">
        <v>160</v>
      </c>
      <c r="B31" s="20">
        <v>645</v>
      </c>
      <c r="C31" s="18">
        <v>72.067039106145245</v>
      </c>
      <c r="D31" s="31"/>
      <c r="E31" s="20">
        <v>41</v>
      </c>
      <c r="F31" s="18">
        <v>6.3565891472868215</v>
      </c>
      <c r="G31" s="31"/>
      <c r="H31" s="20">
        <v>250</v>
      </c>
      <c r="I31" s="18">
        <v>27.932960893854748</v>
      </c>
      <c r="J31" s="31"/>
      <c r="K31" s="20">
        <v>9</v>
      </c>
      <c r="L31" s="18">
        <v>3.5999999999999996</v>
      </c>
      <c r="M31" s="31"/>
      <c r="N31" s="20">
        <v>895</v>
      </c>
      <c r="O31" s="18">
        <v>100</v>
      </c>
      <c r="P31" s="31"/>
      <c r="Q31" s="20">
        <v>50</v>
      </c>
      <c r="R31" s="18">
        <v>5.5865921787709496</v>
      </c>
    </row>
    <row r="32" spans="1:18" ht="10.15" customHeight="1">
      <c r="A32" s="43" t="s">
        <v>167</v>
      </c>
      <c r="B32" s="20">
        <v>616</v>
      </c>
      <c r="C32" s="18">
        <v>70.319634703196343</v>
      </c>
      <c r="D32" s="20"/>
      <c r="E32" s="20">
        <v>36</v>
      </c>
      <c r="F32" s="18">
        <v>5.8441558441558437</v>
      </c>
      <c r="G32" s="20"/>
      <c r="H32" s="20">
        <v>260</v>
      </c>
      <c r="I32" s="18">
        <v>29.68036529680365</v>
      </c>
      <c r="J32" s="20"/>
      <c r="K32" s="20">
        <v>13</v>
      </c>
      <c r="L32" s="18">
        <v>5</v>
      </c>
      <c r="M32" s="20"/>
      <c r="N32" s="20">
        <v>876</v>
      </c>
      <c r="O32" s="18">
        <v>100</v>
      </c>
      <c r="P32" s="20"/>
      <c r="Q32" s="20">
        <v>49</v>
      </c>
      <c r="R32" s="18">
        <v>5.5936073059360725</v>
      </c>
    </row>
    <row r="33" spans="1:20" ht="10.15" customHeight="1">
      <c r="A33" s="408" t="s">
        <v>403</v>
      </c>
      <c r="B33" s="410">
        <v>597</v>
      </c>
      <c r="C33" s="18">
        <v>66.3</v>
      </c>
      <c r="E33" s="410">
        <v>32</v>
      </c>
      <c r="F33" s="411">
        <v>5.3601340033500797</v>
      </c>
      <c r="H33" s="410">
        <v>303</v>
      </c>
      <c r="I33" s="18">
        <v>33.700000000000003</v>
      </c>
      <c r="K33" s="410">
        <v>17</v>
      </c>
      <c r="L33" s="412">
        <v>5.6</v>
      </c>
      <c r="N33" s="410">
        <v>900</v>
      </c>
      <c r="O33" s="18">
        <v>100</v>
      </c>
      <c r="Q33" s="410">
        <v>49</v>
      </c>
      <c r="R33" s="412">
        <v>5.4</v>
      </c>
      <c r="S33" s="411"/>
      <c r="T33" s="411"/>
    </row>
    <row r="34" spans="1:20" ht="3" customHeight="1">
      <c r="A34" s="16"/>
      <c r="B34" s="17"/>
      <c r="C34" s="17"/>
      <c r="D34" s="17"/>
      <c r="E34" s="17"/>
      <c r="F34" s="17"/>
      <c r="G34" s="17"/>
      <c r="H34" s="17"/>
      <c r="I34" s="17"/>
      <c r="J34" s="17"/>
      <c r="K34" s="17"/>
      <c r="L34" s="17"/>
      <c r="M34" s="17"/>
      <c r="N34" s="17"/>
      <c r="P34" s="17"/>
    </row>
    <row r="35" spans="1:20" ht="10.15" customHeight="1">
      <c r="A35" s="27"/>
      <c r="B35" s="852" t="s">
        <v>404</v>
      </c>
      <c r="C35" s="852"/>
      <c r="D35" s="852"/>
      <c r="E35" s="852"/>
      <c r="F35" s="852"/>
      <c r="G35" s="852"/>
      <c r="H35" s="852"/>
      <c r="I35" s="852"/>
      <c r="J35" s="852"/>
      <c r="K35" s="852"/>
      <c r="L35" s="852"/>
      <c r="M35" s="852"/>
      <c r="N35" s="852"/>
      <c r="O35" s="852"/>
      <c r="P35" s="852"/>
      <c r="Q35" s="852"/>
      <c r="R35" s="852"/>
    </row>
    <row r="36" spans="1:20" ht="3" customHeight="1">
      <c r="A36" s="402"/>
      <c r="B36" s="402"/>
      <c r="C36" s="402"/>
      <c r="D36" s="402"/>
      <c r="E36" s="402"/>
      <c r="F36" s="402"/>
      <c r="G36" s="402"/>
      <c r="H36" s="402"/>
      <c r="I36" s="402"/>
      <c r="J36" s="402"/>
      <c r="K36" s="402"/>
      <c r="L36" s="402"/>
      <c r="M36" s="402"/>
      <c r="N36" s="402"/>
      <c r="P36" s="402"/>
    </row>
    <row r="37" spans="1:20" ht="10.15" customHeight="1">
      <c r="A37" s="28" t="s">
        <v>62</v>
      </c>
      <c r="B37" s="20">
        <v>76</v>
      </c>
      <c r="C37" s="18">
        <f>B37/N37*100</f>
        <v>71.028037383177562</v>
      </c>
      <c r="D37" s="20"/>
      <c r="E37" s="20">
        <v>3</v>
      </c>
      <c r="F37" s="18">
        <f>E37/B37*100</f>
        <v>3.9473684210526314</v>
      </c>
      <c r="G37" s="20"/>
      <c r="H37" s="20">
        <v>31</v>
      </c>
      <c r="I37" s="18">
        <f>H37/N37*100</f>
        <v>28.971962616822427</v>
      </c>
      <c r="J37" s="20"/>
      <c r="K37" s="20">
        <v>2</v>
      </c>
      <c r="L37" s="18">
        <f>K37/H37*100</f>
        <v>6.4516129032258061</v>
      </c>
      <c r="M37" s="20"/>
      <c r="N37" s="20">
        <v>107</v>
      </c>
      <c r="O37" s="18">
        <v>100</v>
      </c>
      <c r="P37" s="20"/>
      <c r="Q37" s="20">
        <v>5</v>
      </c>
      <c r="R37" s="18">
        <f>Q37/N37*100</f>
        <v>4.6728971962616823</v>
      </c>
    </row>
    <row r="38" spans="1:20" ht="10.15" customHeight="1">
      <c r="A38" s="28" t="s">
        <v>63</v>
      </c>
      <c r="B38" s="20">
        <v>273</v>
      </c>
      <c r="C38" s="18">
        <f>B38/N38*100</f>
        <v>67.241379310344826</v>
      </c>
      <c r="D38" s="20"/>
      <c r="E38" s="20">
        <v>17</v>
      </c>
      <c r="F38" s="18">
        <f>E38/B38*100</f>
        <v>6.2271062271062272</v>
      </c>
      <c r="G38" s="20"/>
      <c r="H38" s="20">
        <v>133</v>
      </c>
      <c r="I38" s="18">
        <f>H38/N38*100</f>
        <v>32.758620689655174</v>
      </c>
      <c r="J38" s="20"/>
      <c r="K38" s="20">
        <v>8</v>
      </c>
      <c r="L38" s="18">
        <f>K38/H38*100</f>
        <v>6.0150375939849621</v>
      </c>
      <c r="M38" s="20"/>
      <c r="N38" s="20">
        <v>406</v>
      </c>
      <c r="O38" s="18">
        <v>100</v>
      </c>
      <c r="P38" s="20"/>
      <c r="Q38" s="20">
        <v>25</v>
      </c>
      <c r="R38" s="18">
        <f>Q38/N38*100</f>
        <v>6.1576354679802954</v>
      </c>
    </row>
    <row r="39" spans="1:20" ht="10.15" customHeight="1">
      <c r="A39" s="35" t="s">
        <v>124</v>
      </c>
      <c r="B39" s="20">
        <v>248</v>
      </c>
      <c r="C39" s="18">
        <f>B39/N39*100</f>
        <v>64.082687338501287</v>
      </c>
      <c r="D39" s="20"/>
      <c r="E39" s="20">
        <v>12</v>
      </c>
      <c r="F39" s="18">
        <f>E39/B39*100</f>
        <v>4.838709677419355</v>
      </c>
      <c r="G39" s="20"/>
      <c r="H39" s="20">
        <v>139</v>
      </c>
      <c r="I39" s="18">
        <f>H39/N39*100</f>
        <v>35.917312661498705</v>
      </c>
      <c r="J39" s="20"/>
      <c r="K39" s="20">
        <v>7</v>
      </c>
      <c r="L39" s="18">
        <f>K39/H39*100</f>
        <v>5.0359712230215825</v>
      </c>
      <c r="M39" s="20"/>
      <c r="N39" s="20">
        <v>387</v>
      </c>
      <c r="O39" s="18">
        <v>100</v>
      </c>
      <c r="P39" s="20"/>
      <c r="Q39" s="20">
        <v>19</v>
      </c>
      <c r="R39" s="18">
        <f>Q39/N39*100</f>
        <v>4.909560723514212</v>
      </c>
    </row>
    <row r="40" spans="1:20" ht="10.15" customHeight="1">
      <c r="A40" s="23" t="s">
        <v>0</v>
      </c>
      <c r="B40" s="31">
        <v>597</v>
      </c>
      <c r="C40" s="22">
        <f>B40/N40*100</f>
        <v>66.333333333333329</v>
      </c>
      <c r="D40" s="31"/>
      <c r="E40" s="31">
        <v>32</v>
      </c>
      <c r="F40" s="22">
        <f>E40/B40*100</f>
        <v>5.3601340033500842</v>
      </c>
      <c r="G40" s="31"/>
      <c r="H40" s="31">
        <v>303</v>
      </c>
      <c r="I40" s="22">
        <f>H40/N40*100</f>
        <v>33.666666666666664</v>
      </c>
      <c r="J40" s="31"/>
      <c r="K40" s="31">
        <v>17</v>
      </c>
      <c r="L40" s="22">
        <f>K40/H40*100</f>
        <v>5.6105610561056105</v>
      </c>
      <c r="M40" s="31"/>
      <c r="N40" s="31">
        <v>900</v>
      </c>
      <c r="O40" s="22">
        <v>100</v>
      </c>
      <c r="P40" s="31"/>
      <c r="Q40" s="31">
        <v>49</v>
      </c>
      <c r="R40" s="22">
        <f>Q40/N40*100</f>
        <v>5.4444444444444438</v>
      </c>
    </row>
    <row r="41" spans="1:20" ht="3" customHeight="1">
      <c r="A41" s="16"/>
      <c r="B41" s="17"/>
      <c r="C41" s="17"/>
      <c r="D41" s="17"/>
      <c r="E41" s="17"/>
      <c r="F41" s="17"/>
      <c r="G41" s="17"/>
      <c r="H41" s="17"/>
      <c r="I41" s="17"/>
      <c r="J41" s="17"/>
      <c r="K41" s="17"/>
      <c r="L41" s="17"/>
      <c r="M41" s="17"/>
      <c r="N41" s="17"/>
      <c r="P41" s="17"/>
    </row>
    <row r="42" spans="1:20" ht="10.15" customHeight="1">
      <c r="A42" s="27"/>
      <c r="B42" s="863" t="s">
        <v>68</v>
      </c>
      <c r="C42" s="863"/>
      <c r="D42" s="863"/>
      <c r="E42" s="863"/>
      <c r="F42" s="863"/>
      <c r="G42" s="863"/>
      <c r="H42" s="863"/>
      <c r="I42" s="863"/>
      <c r="J42" s="863"/>
      <c r="K42" s="863"/>
      <c r="L42" s="863"/>
      <c r="M42" s="863"/>
      <c r="N42" s="863"/>
      <c r="O42" s="863"/>
      <c r="P42" s="863"/>
      <c r="Q42" s="863"/>
      <c r="R42" s="863"/>
    </row>
    <row r="43" spans="1:20" ht="3" customHeight="1">
      <c r="A43" s="402"/>
      <c r="B43" s="402"/>
      <c r="C43" s="402"/>
      <c r="D43" s="402"/>
      <c r="E43" s="402"/>
      <c r="F43" s="402"/>
      <c r="G43" s="402"/>
      <c r="H43" s="402"/>
      <c r="I43" s="402"/>
      <c r="J43" s="402"/>
      <c r="K43" s="402"/>
      <c r="L43" s="402"/>
      <c r="M43" s="402"/>
      <c r="N43" s="402"/>
      <c r="P43" s="402"/>
    </row>
    <row r="44" spans="1:20" ht="10.15" customHeight="1">
      <c r="A44" s="30" t="s">
        <v>155</v>
      </c>
      <c r="B44" s="36">
        <v>210</v>
      </c>
      <c r="C44" s="18">
        <v>56.910569105691053</v>
      </c>
      <c r="D44" s="37"/>
      <c r="E44" s="36">
        <v>12</v>
      </c>
      <c r="F44" s="18">
        <v>5.7142857142857144</v>
      </c>
      <c r="G44" s="37"/>
      <c r="H44" s="36">
        <v>159</v>
      </c>
      <c r="I44" s="18">
        <v>43.089430894308947</v>
      </c>
      <c r="J44" s="37"/>
      <c r="K44" s="36">
        <v>15</v>
      </c>
      <c r="L44" s="18">
        <v>9.433962264150944</v>
      </c>
      <c r="M44" s="37"/>
      <c r="N44" s="36">
        <v>369</v>
      </c>
      <c r="O44" s="18">
        <v>100</v>
      </c>
      <c r="P44" s="37"/>
      <c r="Q44" s="36">
        <v>27</v>
      </c>
      <c r="R44" s="18">
        <v>7.3170731707317067</v>
      </c>
    </row>
    <row r="45" spans="1:20" ht="10.15" customHeight="1">
      <c r="A45" s="43" t="s">
        <v>159</v>
      </c>
      <c r="B45" s="36">
        <v>154</v>
      </c>
      <c r="C45" s="18">
        <v>55.39568345323741</v>
      </c>
      <c r="D45" s="37"/>
      <c r="E45" s="36">
        <v>4</v>
      </c>
      <c r="F45" s="18">
        <v>2.5974025974025974</v>
      </c>
      <c r="G45" s="37"/>
      <c r="H45" s="36">
        <v>124</v>
      </c>
      <c r="I45" s="18">
        <v>44.60431654676259</v>
      </c>
      <c r="J45" s="37"/>
      <c r="K45" s="36">
        <v>9</v>
      </c>
      <c r="L45" s="18">
        <v>7.2580645161290329</v>
      </c>
      <c r="M45" s="37"/>
      <c r="N45" s="36">
        <v>278</v>
      </c>
      <c r="O45" s="18">
        <v>100</v>
      </c>
      <c r="P45" s="37"/>
      <c r="Q45" s="36">
        <v>13</v>
      </c>
      <c r="R45" s="18">
        <v>4.6762589928057556</v>
      </c>
    </row>
    <row r="46" spans="1:20" ht="10.15" customHeight="1">
      <c r="A46" s="43" t="s">
        <v>160</v>
      </c>
      <c r="B46" s="36">
        <v>184</v>
      </c>
      <c r="C46" s="18">
        <v>57.861635220125784</v>
      </c>
      <c r="D46" s="37"/>
      <c r="E46" s="36">
        <v>4</v>
      </c>
      <c r="F46" s="18">
        <v>2.1739130434782608</v>
      </c>
      <c r="G46" s="37"/>
      <c r="H46" s="36">
        <v>134</v>
      </c>
      <c r="I46" s="18">
        <v>42.138364779874216</v>
      </c>
      <c r="J46" s="37"/>
      <c r="K46" s="36">
        <v>3</v>
      </c>
      <c r="L46" s="18">
        <v>2.2388059701492535</v>
      </c>
      <c r="M46" s="37"/>
      <c r="N46" s="36">
        <v>318</v>
      </c>
      <c r="O46" s="18">
        <v>100</v>
      </c>
      <c r="P46" s="37"/>
      <c r="Q46" s="36">
        <v>7</v>
      </c>
      <c r="R46" s="18">
        <v>2.2012578616352201</v>
      </c>
    </row>
    <row r="47" spans="1:20" ht="10.15" customHeight="1">
      <c r="A47" s="43" t="s">
        <v>167</v>
      </c>
      <c r="B47" s="36">
        <v>187</v>
      </c>
      <c r="C47" s="18">
        <v>49.081364829396321</v>
      </c>
      <c r="D47" s="36"/>
      <c r="E47" s="36">
        <v>6</v>
      </c>
      <c r="F47" s="18">
        <v>3.2085561497326207</v>
      </c>
      <c r="G47" s="36"/>
      <c r="H47" s="36">
        <v>194</v>
      </c>
      <c r="I47" s="18">
        <v>50.918635170603679</v>
      </c>
      <c r="J47" s="36"/>
      <c r="K47" s="36">
        <v>3</v>
      </c>
      <c r="L47" s="18">
        <v>1.5463917525773196</v>
      </c>
      <c r="M47" s="36"/>
      <c r="N47" s="36">
        <v>381</v>
      </c>
      <c r="O47" s="18">
        <v>100</v>
      </c>
      <c r="P47" s="36"/>
      <c r="Q47" s="36">
        <v>9</v>
      </c>
      <c r="R47" s="18">
        <v>2.3622047244094486</v>
      </c>
    </row>
    <row r="48" spans="1:20" s="60" customFormat="1" ht="10.15" customHeight="1">
      <c r="A48" s="408" t="s">
        <v>403</v>
      </c>
      <c r="B48" s="36">
        <v>227</v>
      </c>
      <c r="C48" s="18">
        <f>B48/N48*100</f>
        <v>45.858585858585862</v>
      </c>
      <c r="D48" s="36"/>
      <c r="E48" s="36">
        <v>10</v>
      </c>
      <c r="F48" s="18">
        <f>E48/B48*100</f>
        <v>4.4052863436123353</v>
      </c>
      <c r="G48" s="36"/>
      <c r="H48" s="36">
        <v>268</v>
      </c>
      <c r="I48" s="18">
        <f>H48/N48*100</f>
        <v>54.141414141414145</v>
      </c>
      <c r="J48" s="36"/>
      <c r="K48" s="36">
        <v>4</v>
      </c>
      <c r="L48" s="18">
        <f>K48/H48*100</f>
        <v>1.4925373134328357</v>
      </c>
      <c r="M48" s="36"/>
      <c r="N48" s="36">
        <v>495</v>
      </c>
      <c r="O48" s="18">
        <v>100</v>
      </c>
      <c r="P48" s="36"/>
      <c r="Q48" s="36">
        <v>14</v>
      </c>
      <c r="R48" s="18">
        <f>Q48/N48*100</f>
        <v>2.8282828282828283</v>
      </c>
    </row>
    <row r="49" spans="1:19" ht="3" customHeight="1">
      <c r="A49" s="16"/>
      <c r="B49" s="17"/>
      <c r="C49" s="17"/>
      <c r="D49" s="17"/>
      <c r="E49" s="17"/>
      <c r="F49" s="17"/>
      <c r="G49" s="17"/>
      <c r="H49" s="17"/>
      <c r="I49" s="17"/>
      <c r="J49" s="17"/>
      <c r="K49" s="17"/>
      <c r="L49" s="17"/>
      <c r="M49" s="17"/>
      <c r="N49" s="17"/>
      <c r="P49" s="17"/>
    </row>
    <row r="50" spans="1:19" ht="10.15" customHeight="1">
      <c r="A50" s="27"/>
      <c r="B50" s="852" t="s">
        <v>405</v>
      </c>
      <c r="C50" s="852"/>
      <c r="D50" s="852"/>
      <c r="E50" s="852"/>
      <c r="F50" s="852"/>
      <c r="G50" s="852"/>
      <c r="H50" s="852"/>
      <c r="I50" s="852"/>
      <c r="J50" s="852"/>
      <c r="K50" s="852"/>
      <c r="L50" s="852"/>
      <c r="M50" s="852"/>
      <c r="N50" s="852"/>
      <c r="O50" s="852"/>
      <c r="P50" s="852"/>
      <c r="Q50" s="852"/>
      <c r="R50" s="852"/>
    </row>
    <row r="51" spans="1:19" ht="3" customHeight="1">
      <c r="A51" s="402"/>
      <c r="B51" s="402"/>
      <c r="C51" s="402"/>
      <c r="D51" s="402"/>
      <c r="E51" s="402"/>
      <c r="F51" s="402"/>
      <c r="G51" s="402"/>
      <c r="H51" s="402"/>
      <c r="I51" s="402"/>
      <c r="J51" s="402"/>
      <c r="K51" s="402"/>
      <c r="L51" s="402"/>
      <c r="M51" s="402"/>
      <c r="N51" s="402"/>
      <c r="P51" s="402"/>
    </row>
    <row r="52" spans="1:19" ht="10.15" customHeight="1">
      <c r="A52" s="28" t="s">
        <v>62</v>
      </c>
      <c r="B52" s="36">
        <v>13</v>
      </c>
      <c r="C52" s="18">
        <f>B52/N52*100</f>
        <v>37.142857142857146</v>
      </c>
      <c r="D52" s="36"/>
      <c r="E52" s="36">
        <v>1</v>
      </c>
      <c r="F52" s="18">
        <f>E52/B52*100</f>
        <v>7.6923076923076925</v>
      </c>
      <c r="G52" s="36"/>
      <c r="H52" s="36">
        <v>22</v>
      </c>
      <c r="I52" s="18">
        <f>H52/N52*100</f>
        <v>62.857142857142854</v>
      </c>
      <c r="J52" s="36"/>
      <c r="K52" s="36">
        <v>0</v>
      </c>
      <c r="L52" s="18">
        <f>K52/H52*100</f>
        <v>0</v>
      </c>
      <c r="M52" s="36"/>
      <c r="N52" s="36">
        <v>35</v>
      </c>
      <c r="O52" s="18">
        <v>100</v>
      </c>
      <c r="P52" s="36"/>
      <c r="Q52" s="36">
        <v>1</v>
      </c>
      <c r="R52" s="18">
        <f>Q52/N52*100</f>
        <v>2.8571428571428572</v>
      </c>
    </row>
    <row r="53" spans="1:19" ht="10.15" customHeight="1">
      <c r="A53" s="28" t="s">
        <v>63</v>
      </c>
      <c r="B53" s="36">
        <v>100</v>
      </c>
      <c r="C53" s="18">
        <f>B53/N53*100</f>
        <v>39.525691699604742</v>
      </c>
      <c r="D53" s="36"/>
      <c r="E53" s="36">
        <v>5</v>
      </c>
      <c r="F53" s="18">
        <f>E53/B53*100</f>
        <v>5</v>
      </c>
      <c r="G53" s="36"/>
      <c r="H53" s="36">
        <v>153</v>
      </c>
      <c r="I53" s="18">
        <f>H53/N53*100</f>
        <v>60.474308300395251</v>
      </c>
      <c r="J53" s="36"/>
      <c r="K53" s="36">
        <v>4</v>
      </c>
      <c r="L53" s="18">
        <f>K53/H53*100</f>
        <v>2.6143790849673203</v>
      </c>
      <c r="M53" s="36"/>
      <c r="N53" s="36">
        <v>253</v>
      </c>
      <c r="O53" s="18">
        <v>100</v>
      </c>
      <c r="P53" s="36"/>
      <c r="Q53" s="36">
        <v>9</v>
      </c>
      <c r="R53" s="18">
        <f>Q53/N53*100</f>
        <v>3.5573122529644272</v>
      </c>
    </row>
    <row r="54" spans="1:19" ht="10.15" customHeight="1">
      <c r="A54" s="35" t="s">
        <v>124</v>
      </c>
      <c r="B54" s="36">
        <v>114</v>
      </c>
      <c r="C54" s="18">
        <f>B54/N54*100</f>
        <v>55.072463768115945</v>
      </c>
      <c r="D54" s="36"/>
      <c r="E54" s="36">
        <v>4</v>
      </c>
      <c r="F54" s="18">
        <f>E54/B54*100</f>
        <v>3.5087719298245612</v>
      </c>
      <c r="G54" s="36"/>
      <c r="H54" s="36">
        <v>93</v>
      </c>
      <c r="I54" s="18">
        <f>H54/N54*100</f>
        <v>44.927536231884055</v>
      </c>
      <c r="J54" s="36"/>
      <c r="K54" s="36">
        <v>0</v>
      </c>
      <c r="L54" s="18">
        <f>K54/H54*100</f>
        <v>0</v>
      </c>
      <c r="M54" s="36"/>
      <c r="N54" s="36">
        <v>207</v>
      </c>
      <c r="O54" s="18">
        <v>100</v>
      </c>
      <c r="P54" s="36"/>
      <c r="Q54" s="36">
        <v>4</v>
      </c>
      <c r="R54" s="18">
        <f>Q54/N54*100</f>
        <v>1.932367149758454</v>
      </c>
    </row>
    <row r="55" spans="1:19" ht="10.15" customHeight="1">
      <c r="A55" s="23" t="s">
        <v>0</v>
      </c>
      <c r="B55" s="37">
        <v>227</v>
      </c>
      <c r="C55" s="22">
        <f>B55/N55*100</f>
        <v>45.858585858585862</v>
      </c>
      <c r="D55" s="37"/>
      <c r="E55" s="37">
        <v>10</v>
      </c>
      <c r="F55" s="22">
        <f>E55/B55*100</f>
        <v>4.4052863436123353</v>
      </c>
      <c r="G55" s="37"/>
      <c r="H55" s="37">
        <v>268</v>
      </c>
      <c r="I55" s="22">
        <f>H55/N55*100</f>
        <v>54.141414141414145</v>
      </c>
      <c r="J55" s="37"/>
      <c r="K55" s="37">
        <v>4</v>
      </c>
      <c r="L55" s="22">
        <f>K55/H55*100</f>
        <v>1.4925373134328357</v>
      </c>
      <c r="M55" s="37"/>
      <c r="N55" s="37">
        <v>495</v>
      </c>
      <c r="O55" s="22">
        <v>100</v>
      </c>
      <c r="P55" s="37"/>
      <c r="Q55" s="37">
        <v>14</v>
      </c>
      <c r="R55" s="22">
        <f>Q55/N55*100</f>
        <v>2.8282828282828283</v>
      </c>
    </row>
    <row r="56" spans="1:19" ht="3" customHeight="1">
      <c r="A56" s="24"/>
      <c r="B56" s="24"/>
      <c r="C56" s="24"/>
      <c r="D56" s="24"/>
      <c r="E56" s="25"/>
      <c r="F56" s="24"/>
      <c r="G56" s="24"/>
      <c r="H56" s="24"/>
      <c r="I56" s="24"/>
      <c r="J56" s="24"/>
      <c r="K56" s="24"/>
      <c r="L56" s="24"/>
      <c r="M56" s="24"/>
      <c r="N56" s="26"/>
      <c r="O56" s="24"/>
      <c r="P56" s="24"/>
      <c r="Q56" s="24"/>
      <c r="R56" s="24"/>
    </row>
    <row r="57" spans="1:19" ht="3" customHeight="1"/>
    <row r="58" spans="1:19" ht="9.75" customHeight="1">
      <c r="A58" s="811" t="s">
        <v>163</v>
      </c>
      <c r="B58" s="811"/>
      <c r="C58" s="811"/>
      <c r="D58" s="811"/>
      <c r="E58" s="811"/>
      <c r="F58" s="811"/>
      <c r="G58" s="811"/>
      <c r="H58" s="811"/>
      <c r="I58" s="811"/>
      <c r="J58" s="811"/>
      <c r="K58" s="811"/>
      <c r="L58" s="811"/>
      <c r="M58" s="811"/>
      <c r="N58" s="811"/>
      <c r="O58" s="811"/>
      <c r="P58" s="811"/>
      <c r="Q58" s="811"/>
      <c r="R58" s="811"/>
      <c r="S58" s="811"/>
    </row>
    <row r="59" spans="1:19" ht="47.15" customHeight="1">
      <c r="A59" s="853" t="s">
        <v>162</v>
      </c>
      <c r="B59" s="854"/>
      <c r="C59" s="854"/>
      <c r="D59" s="854"/>
      <c r="E59" s="854"/>
      <c r="F59" s="854"/>
      <c r="G59" s="854"/>
      <c r="H59" s="854"/>
      <c r="I59" s="854"/>
      <c r="J59" s="854"/>
      <c r="K59" s="854"/>
      <c r="L59" s="854"/>
      <c r="M59" s="854"/>
      <c r="N59" s="854"/>
      <c r="O59" s="854"/>
      <c r="P59" s="854"/>
      <c r="Q59" s="854"/>
      <c r="R59" s="854"/>
    </row>
    <row r="60" spans="1:19">
      <c r="A60" s="862"/>
      <c r="B60" s="862"/>
      <c r="C60" s="862"/>
      <c r="D60" s="862"/>
      <c r="E60" s="862"/>
      <c r="F60" s="862"/>
      <c r="G60" s="862"/>
      <c r="H60" s="862"/>
      <c r="I60" s="862"/>
      <c r="J60" s="862"/>
      <c r="K60" s="862"/>
      <c r="L60" s="862"/>
      <c r="M60" s="862"/>
      <c r="N60" s="862"/>
      <c r="O60" s="862"/>
      <c r="P60" s="862"/>
      <c r="Q60" s="862"/>
      <c r="R60" s="862"/>
    </row>
  </sheetData>
  <mergeCells count="23">
    <mergeCell ref="B20:R20"/>
    <mergeCell ref="A5:R5"/>
    <mergeCell ref="A8:A10"/>
    <mergeCell ref="B8:F8"/>
    <mergeCell ref="H8:L8"/>
    <mergeCell ref="N8:R8"/>
    <mergeCell ref="B9:B10"/>
    <mergeCell ref="C9:C10"/>
    <mergeCell ref="E9:F9"/>
    <mergeCell ref="H9:H10"/>
    <mergeCell ref="I9:I10"/>
    <mergeCell ref="K9:L9"/>
    <mergeCell ref="N9:N10"/>
    <mergeCell ref="O9:O10"/>
    <mergeCell ref="Q9:R9"/>
    <mergeCell ref="B12:R12"/>
    <mergeCell ref="A60:R60"/>
    <mergeCell ref="B27:R27"/>
    <mergeCell ref="B35:R35"/>
    <mergeCell ref="B42:R42"/>
    <mergeCell ref="B50:R50"/>
    <mergeCell ref="A59:R59"/>
    <mergeCell ref="A58:S58"/>
  </mergeCells>
  <pageMargins left="0.59055118110236227" right="0.59055118110236227" top="0.78740157480314965" bottom="0.78740157480314965" header="0" footer="0"/>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66"/>
  <sheetViews>
    <sheetView zoomScaleNormal="100" workbookViewId="0">
      <selection activeCell="A4" sqref="A4"/>
    </sheetView>
  </sheetViews>
  <sheetFormatPr defaultColWidth="9.26953125" defaultRowHeight="9"/>
  <cols>
    <col min="1" max="1" width="22.26953125" style="13" customWidth="1"/>
    <col min="2" max="2" width="5.26953125" style="13" customWidth="1"/>
    <col min="3" max="3" width="4.7265625" style="13" customWidth="1"/>
    <col min="4" max="4" width="0.7265625" style="13" customWidth="1"/>
    <col min="5" max="5" width="5.7265625" style="13" customWidth="1"/>
    <col min="6" max="6" width="4.7265625" style="13" customWidth="1"/>
    <col min="7" max="7" width="0.7265625" style="13" customWidth="1"/>
    <col min="8" max="8" width="5.7265625" style="13" customWidth="1"/>
    <col min="9" max="9" width="4.26953125" style="13" customWidth="1"/>
    <col min="10" max="10" width="0.7265625" style="13" customWidth="1"/>
    <col min="11" max="11" width="5.7265625" style="13" customWidth="1"/>
    <col min="12" max="12" width="5.26953125" style="13" customWidth="1"/>
    <col min="13" max="13" width="0.7265625" style="13" customWidth="1"/>
    <col min="14" max="14" width="5.7265625" style="13" customWidth="1"/>
    <col min="15" max="15" width="4.26953125" style="13" customWidth="1"/>
    <col min="16" max="16" width="0.7265625" style="13" customWidth="1"/>
    <col min="17" max="18" width="5.7265625" style="13" customWidth="1"/>
    <col min="19" max="16384" width="9.26953125" style="13"/>
  </cols>
  <sheetData>
    <row r="1" spans="1:18" s="77" customFormat="1" ht="12.75" customHeight="1"/>
    <row r="2" spans="1:18" s="77" customFormat="1" ht="12.75" customHeight="1"/>
    <row r="3" spans="1:18" s="53" customFormat="1" ht="9.75" customHeight="1"/>
    <row r="4" spans="1:18" s="56" customFormat="1" ht="12" customHeight="1">
      <c r="A4" s="73" t="s">
        <v>200</v>
      </c>
      <c r="B4" s="55"/>
      <c r="C4" s="55"/>
      <c r="D4" s="55"/>
      <c r="E4" s="55"/>
      <c r="F4" s="55"/>
      <c r="G4" s="55"/>
      <c r="H4" s="55"/>
      <c r="I4" s="55"/>
      <c r="J4" s="55"/>
    </row>
    <row r="5" spans="1:18" s="56" customFormat="1" ht="24.65" customHeight="1">
      <c r="A5" s="812" t="s">
        <v>153</v>
      </c>
      <c r="B5" s="813"/>
      <c r="C5" s="813"/>
      <c r="D5" s="813"/>
      <c r="E5" s="813"/>
      <c r="F5" s="813"/>
      <c r="G5" s="813"/>
      <c r="H5" s="813"/>
      <c r="I5" s="813"/>
      <c r="J5" s="813"/>
      <c r="K5" s="813"/>
      <c r="L5" s="813"/>
      <c r="M5" s="813"/>
      <c r="N5" s="813"/>
      <c r="O5" s="813"/>
      <c r="P5" s="813"/>
      <c r="Q5" s="813"/>
      <c r="R5" s="813"/>
    </row>
    <row r="6" spans="1:18" s="56" customFormat="1" ht="12" customHeight="1">
      <c r="A6" s="59" t="s">
        <v>387</v>
      </c>
    </row>
    <row r="7" spans="1:18" s="77" customFormat="1" ht="6" customHeight="1">
      <c r="A7" s="57"/>
      <c r="B7" s="58"/>
      <c r="C7" s="58"/>
      <c r="D7" s="58"/>
      <c r="E7" s="58"/>
      <c r="F7" s="58"/>
      <c r="G7" s="58"/>
      <c r="H7" s="58"/>
      <c r="I7" s="58"/>
      <c r="J7" s="58"/>
      <c r="K7" s="58"/>
      <c r="L7" s="58"/>
      <c r="M7" s="58"/>
      <c r="N7" s="58"/>
      <c r="O7" s="58"/>
      <c r="P7" s="58"/>
      <c r="Q7" s="58"/>
      <c r="R7" s="58"/>
    </row>
    <row r="8" spans="1:18" ht="12" customHeight="1">
      <c r="A8" s="867" t="s">
        <v>69</v>
      </c>
      <c r="B8" s="858" t="s">
        <v>38</v>
      </c>
      <c r="C8" s="858"/>
      <c r="D8" s="858"/>
      <c r="E8" s="858"/>
      <c r="F8" s="858"/>
      <c r="G8" s="407"/>
      <c r="H8" s="858" t="s">
        <v>29</v>
      </c>
      <c r="I8" s="858"/>
      <c r="J8" s="858"/>
      <c r="K8" s="858"/>
      <c r="L8" s="858"/>
      <c r="M8" s="407"/>
      <c r="N8" s="858" t="s">
        <v>0</v>
      </c>
      <c r="O8" s="858"/>
      <c r="P8" s="858"/>
      <c r="Q8" s="858"/>
      <c r="R8" s="858"/>
    </row>
    <row r="9" spans="1:18" ht="12" customHeight="1">
      <c r="A9" s="856"/>
      <c r="B9" s="859" t="s">
        <v>39</v>
      </c>
      <c r="C9" s="859" t="s">
        <v>40</v>
      </c>
      <c r="D9" s="14"/>
      <c r="E9" s="858" t="s">
        <v>106</v>
      </c>
      <c r="F9" s="858"/>
      <c r="G9" s="14"/>
      <c r="H9" s="859" t="s">
        <v>39</v>
      </c>
      <c r="I9" s="859" t="s">
        <v>40</v>
      </c>
      <c r="J9" s="14"/>
      <c r="K9" s="858" t="s">
        <v>106</v>
      </c>
      <c r="L9" s="858"/>
      <c r="M9" s="14"/>
      <c r="N9" s="859" t="s">
        <v>39</v>
      </c>
      <c r="O9" s="859" t="s">
        <v>40</v>
      </c>
      <c r="P9" s="14"/>
      <c r="Q9" s="858" t="s">
        <v>106</v>
      </c>
      <c r="R9" s="858"/>
    </row>
    <row r="10" spans="1:18" ht="12" customHeight="1">
      <c r="A10" s="857"/>
      <c r="B10" s="860"/>
      <c r="C10" s="860"/>
      <c r="D10" s="15"/>
      <c r="E10" s="400" t="s">
        <v>0</v>
      </c>
      <c r="F10" s="400" t="s">
        <v>40</v>
      </c>
      <c r="G10" s="15"/>
      <c r="H10" s="860"/>
      <c r="I10" s="860"/>
      <c r="J10" s="15"/>
      <c r="K10" s="400" t="s">
        <v>0</v>
      </c>
      <c r="L10" s="400" t="s">
        <v>40</v>
      </c>
      <c r="M10" s="15"/>
      <c r="N10" s="860"/>
      <c r="O10" s="860"/>
      <c r="P10" s="15"/>
      <c r="Q10" s="400" t="s">
        <v>0</v>
      </c>
      <c r="R10" s="400" t="s">
        <v>40</v>
      </c>
    </row>
    <row r="11" spans="1:18" ht="3" customHeight="1">
      <c r="A11" s="16"/>
      <c r="B11" s="17"/>
      <c r="C11" s="17"/>
      <c r="D11" s="17"/>
      <c r="E11" s="17"/>
      <c r="F11" s="17"/>
      <c r="G11" s="17"/>
      <c r="H11" s="17"/>
      <c r="I11" s="17"/>
      <c r="J11" s="17"/>
      <c r="K11" s="17"/>
      <c r="L11" s="17"/>
      <c r="M11" s="17"/>
      <c r="N11" s="17"/>
      <c r="O11" s="17"/>
      <c r="P11" s="17"/>
      <c r="Q11" s="17"/>
      <c r="R11" s="17"/>
    </row>
    <row r="12" spans="1:18" ht="10.15" customHeight="1">
      <c r="A12" s="27"/>
      <c r="B12" s="863" t="s">
        <v>66</v>
      </c>
      <c r="C12" s="863"/>
      <c r="D12" s="863"/>
      <c r="E12" s="863"/>
      <c r="F12" s="863"/>
      <c r="G12" s="863"/>
      <c r="H12" s="863"/>
      <c r="I12" s="863"/>
      <c r="J12" s="863"/>
      <c r="K12" s="863"/>
      <c r="L12" s="863"/>
      <c r="M12" s="863"/>
      <c r="N12" s="863"/>
      <c r="O12" s="863"/>
      <c r="P12" s="863"/>
      <c r="Q12" s="863"/>
      <c r="R12" s="863"/>
    </row>
    <row r="13" spans="1:18" ht="3" customHeight="1">
      <c r="A13" s="16"/>
      <c r="B13" s="17"/>
      <c r="C13" s="17"/>
      <c r="D13" s="17"/>
      <c r="E13" s="17"/>
      <c r="F13" s="17"/>
      <c r="G13" s="17"/>
      <c r="H13" s="17"/>
      <c r="I13" s="17"/>
      <c r="J13" s="17"/>
      <c r="K13" s="17"/>
      <c r="L13" s="17"/>
      <c r="M13" s="17"/>
      <c r="N13" s="17"/>
      <c r="O13" s="17"/>
      <c r="P13" s="17"/>
      <c r="Q13" s="17"/>
      <c r="R13" s="17"/>
    </row>
    <row r="14" spans="1:18" s="8" customFormat="1" ht="10.15" customHeight="1">
      <c r="A14" s="12" t="s">
        <v>155</v>
      </c>
      <c r="B14" s="38">
        <v>533</v>
      </c>
      <c r="C14" s="18">
        <v>57.997823721436347</v>
      </c>
      <c r="D14" s="38"/>
      <c r="E14" s="38">
        <v>32</v>
      </c>
      <c r="F14" s="18">
        <v>6.0037523452157595</v>
      </c>
      <c r="G14" s="38"/>
      <c r="H14" s="38">
        <v>386</v>
      </c>
      <c r="I14" s="18">
        <v>42.00217627856366</v>
      </c>
      <c r="J14" s="38"/>
      <c r="K14" s="38">
        <v>82</v>
      </c>
      <c r="L14" s="18">
        <v>21.243523316062177</v>
      </c>
      <c r="M14" s="38"/>
      <c r="N14" s="38">
        <v>919</v>
      </c>
      <c r="O14" s="29">
        <v>100</v>
      </c>
      <c r="P14" s="38"/>
      <c r="Q14" s="38">
        <v>114</v>
      </c>
      <c r="R14" s="18">
        <v>12.404787812840043</v>
      </c>
    </row>
    <row r="15" spans="1:18" s="8" customFormat="1" ht="10.15" customHeight="1">
      <c r="A15" s="12" t="s">
        <v>159</v>
      </c>
      <c r="B15" s="38">
        <v>342</v>
      </c>
      <c r="C15" s="18">
        <v>57.095158597662774</v>
      </c>
      <c r="D15" s="38"/>
      <c r="E15" s="38">
        <v>20</v>
      </c>
      <c r="F15" s="18">
        <v>5.8479532163742682</v>
      </c>
      <c r="G15" s="38"/>
      <c r="H15" s="38">
        <v>257</v>
      </c>
      <c r="I15" s="18">
        <v>42.904841402337226</v>
      </c>
      <c r="J15" s="38"/>
      <c r="K15" s="38">
        <v>44</v>
      </c>
      <c r="L15" s="18">
        <v>17.120622568093385</v>
      </c>
      <c r="M15" s="38"/>
      <c r="N15" s="38">
        <v>599</v>
      </c>
      <c r="O15" s="29">
        <v>100</v>
      </c>
      <c r="P15" s="38"/>
      <c r="Q15" s="38">
        <v>64</v>
      </c>
      <c r="R15" s="18">
        <v>10.684474123539232</v>
      </c>
    </row>
    <row r="16" spans="1:18" s="8" customFormat="1" ht="10.15" customHeight="1">
      <c r="A16" s="12" t="s">
        <v>160</v>
      </c>
      <c r="B16" s="38">
        <v>338</v>
      </c>
      <c r="C16" s="18">
        <v>58.275862068965523</v>
      </c>
      <c r="D16" s="38"/>
      <c r="E16" s="38">
        <v>19</v>
      </c>
      <c r="F16" s="18">
        <v>5.6213017751479288</v>
      </c>
      <c r="G16" s="38"/>
      <c r="H16" s="38">
        <v>242</v>
      </c>
      <c r="I16" s="18">
        <v>41.724137931034484</v>
      </c>
      <c r="J16" s="38"/>
      <c r="K16" s="38">
        <v>23</v>
      </c>
      <c r="L16" s="18">
        <v>9.5041322314049594</v>
      </c>
      <c r="M16" s="38"/>
      <c r="N16" s="38">
        <v>580</v>
      </c>
      <c r="O16" s="29">
        <v>100</v>
      </c>
      <c r="P16" s="38"/>
      <c r="Q16" s="38">
        <v>42</v>
      </c>
      <c r="R16" s="18">
        <v>7.2413793103448283</v>
      </c>
    </row>
    <row r="17" spans="1:18" s="8" customFormat="1" ht="10.15" customHeight="1">
      <c r="A17" s="12" t="s">
        <v>167</v>
      </c>
      <c r="B17" s="38">
        <v>383</v>
      </c>
      <c r="C17" s="18">
        <v>51.409395973154361</v>
      </c>
      <c r="D17" s="38"/>
      <c r="E17" s="38">
        <v>20</v>
      </c>
      <c r="F17" s="18">
        <v>5.221932114882506</v>
      </c>
      <c r="G17" s="38"/>
      <c r="H17" s="38">
        <v>362</v>
      </c>
      <c r="I17" s="18">
        <v>48.590604026845632</v>
      </c>
      <c r="J17" s="38"/>
      <c r="K17" s="38">
        <v>35</v>
      </c>
      <c r="L17" s="18">
        <v>9.6685082872928181</v>
      </c>
      <c r="M17" s="38"/>
      <c r="N17" s="38">
        <v>745</v>
      </c>
      <c r="O17" s="18">
        <v>100</v>
      </c>
      <c r="P17" s="38"/>
      <c r="Q17" s="38">
        <v>55</v>
      </c>
      <c r="R17" s="18">
        <v>7.3825503355704702</v>
      </c>
    </row>
    <row r="18" spans="1:18" s="8" customFormat="1" ht="10.15" customHeight="1">
      <c r="A18" s="12" t="s">
        <v>403</v>
      </c>
      <c r="B18" s="413">
        <v>446</v>
      </c>
      <c r="C18" s="18">
        <v>52.3</v>
      </c>
      <c r="D18" s="413"/>
      <c r="E18" s="413">
        <v>23</v>
      </c>
      <c r="F18" s="18">
        <v>5.2</v>
      </c>
      <c r="G18" s="413"/>
      <c r="H18" s="413">
        <v>406</v>
      </c>
      <c r="I18" s="18">
        <v>47.7</v>
      </c>
      <c r="J18" s="413"/>
      <c r="K18" s="413">
        <v>22</v>
      </c>
      <c r="L18" s="18">
        <v>5.4</v>
      </c>
      <c r="M18" s="413"/>
      <c r="N18" s="413">
        <v>852</v>
      </c>
      <c r="O18" s="18">
        <v>100</v>
      </c>
      <c r="P18" s="413"/>
      <c r="Q18" s="413">
        <v>45</v>
      </c>
      <c r="R18" s="18">
        <v>5.3</v>
      </c>
    </row>
    <row r="19" spans="1:18" ht="3" customHeight="1">
      <c r="A19" s="16"/>
      <c r="B19" s="17"/>
      <c r="C19" s="17"/>
      <c r="D19" s="17"/>
      <c r="E19" s="17"/>
      <c r="F19" s="17"/>
      <c r="G19" s="17"/>
      <c r="H19" s="17"/>
      <c r="I19" s="17"/>
      <c r="J19" s="17"/>
      <c r="K19" s="17"/>
      <c r="L19" s="17"/>
      <c r="M19" s="17"/>
      <c r="N19" s="17"/>
      <c r="O19" s="17"/>
      <c r="P19" s="17"/>
      <c r="Q19" s="17"/>
      <c r="R19" s="17"/>
    </row>
    <row r="20" spans="1:18" s="10" customFormat="1" ht="10.15" customHeight="1">
      <c r="A20" s="9"/>
      <c r="B20" s="866" t="s">
        <v>406</v>
      </c>
      <c r="C20" s="866"/>
      <c r="D20" s="866"/>
      <c r="E20" s="866"/>
      <c r="F20" s="866"/>
      <c r="G20" s="866"/>
      <c r="H20" s="866"/>
      <c r="I20" s="866"/>
      <c r="J20" s="866"/>
      <c r="K20" s="866"/>
      <c r="L20" s="866"/>
      <c r="M20" s="866"/>
      <c r="N20" s="866"/>
      <c r="O20" s="866"/>
      <c r="P20" s="866"/>
      <c r="Q20" s="866"/>
      <c r="R20" s="866"/>
    </row>
    <row r="21" spans="1:18" ht="3" customHeight="1">
      <c r="A21" s="16"/>
      <c r="B21" s="17"/>
      <c r="C21" s="17"/>
      <c r="D21" s="17"/>
      <c r="E21" s="17"/>
      <c r="F21" s="17"/>
      <c r="G21" s="17"/>
      <c r="H21" s="17"/>
      <c r="I21" s="17"/>
      <c r="J21" s="17"/>
      <c r="K21" s="17"/>
      <c r="L21" s="17"/>
      <c r="M21" s="17"/>
      <c r="N21" s="17"/>
      <c r="O21" s="17"/>
      <c r="P21" s="17"/>
      <c r="Q21" s="17"/>
      <c r="R21" s="17"/>
    </row>
    <row r="22" spans="1:18" ht="10.15" customHeight="1">
      <c r="A22" s="39" t="s">
        <v>70</v>
      </c>
      <c r="B22" s="20">
        <v>410</v>
      </c>
      <c r="C22" s="18">
        <v>53.876478318002633</v>
      </c>
      <c r="D22" s="20"/>
      <c r="E22" s="20">
        <v>20</v>
      </c>
      <c r="F22" s="18">
        <v>4.8780487804878048</v>
      </c>
      <c r="G22" s="20"/>
      <c r="H22" s="20">
        <v>351</v>
      </c>
      <c r="I22" s="18">
        <v>46.123521681997367</v>
      </c>
      <c r="J22" s="20"/>
      <c r="K22" s="20">
        <v>22</v>
      </c>
      <c r="L22" s="18">
        <v>6.267806267806268</v>
      </c>
      <c r="M22" s="20"/>
      <c r="N22" s="20">
        <v>761</v>
      </c>
      <c r="O22" s="18">
        <v>100</v>
      </c>
      <c r="P22" s="20"/>
      <c r="Q22" s="20">
        <v>42</v>
      </c>
      <c r="R22" s="18">
        <v>5.5190538764783179</v>
      </c>
    </row>
    <row r="23" spans="1:18" ht="10.15" customHeight="1">
      <c r="A23" s="28" t="s">
        <v>71</v>
      </c>
      <c r="B23" s="20">
        <v>27</v>
      </c>
      <c r="C23" s="18">
        <v>37.5</v>
      </c>
      <c r="D23" s="20"/>
      <c r="E23" s="20">
        <v>3</v>
      </c>
      <c r="F23" s="18">
        <v>11.111111111111111</v>
      </c>
      <c r="G23" s="20"/>
      <c r="H23" s="20">
        <v>45</v>
      </c>
      <c r="I23" s="18">
        <v>62.5</v>
      </c>
      <c r="J23" s="20"/>
      <c r="K23" s="20">
        <v>0</v>
      </c>
      <c r="L23" s="18">
        <v>0</v>
      </c>
      <c r="M23" s="20"/>
      <c r="N23" s="20">
        <v>72</v>
      </c>
      <c r="O23" s="18">
        <v>100</v>
      </c>
      <c r="P23" s="20"/>
      <c r="Q23" s="20">
        <v>3</v>
      </c>
      <c r="R23" s="18">
        <v>4.1666666666666661</v>
      </c>
    </row>
    <row r="24" spans="1:18" ht="20.149999999999999" customHeight="1">
      <c r="A24" s="40" t="s">
        <v>72</v>
      </c>
      <c r="B24" s="20">
        <v>9</v>
      </c>
      <c r="C24" s="18">
        <v>50</v>
      </c>
      <c r="D24" s="20"/>
      <c r="E24" s="20">
        <v>0</v>
      </c>
      <c r="F24" s="18">
        <v>0</v>
      </c>
      <c r="G24" s="20"/>
      <c r="H24" s="20">
        <v>9</v>
      </c>
      <c r="I24" s="18">
        <v>50</v>
      </c>
      <c r="J24" s="20"/>
      <c r="K24" s="20">
        <v>0</v>
      </c>
      <c r="L24" s="18">
        <v>0</v>
      </c>
      <c r="M24" s="20"/>
      <c r="N24" s="20">
        <v>18</v>
      </c>
      <c r="O24" s="18">
        <v>100</v>
      </c>
      <c r="P24" s="20"/>
      <c r="Q24" s="20">
        <v>0</v>
      </c>
      <c r="R24" s="18">
        <v>0</v>
      </c>
    </row>
    <row r="25" spans="1:18" ht="20.149999999999999" customHeight="1">
      <c r="A25" s="40" t="s">
        <v>95</v>
      </c>
      <c r="B25" s="20">
        <v>0</v>
      </c>
      <c r="C25" s="18">
        <v>0</v>
      </c>
      <c r="D25" s="20"/>
      <c r="E25" s="20">
        <v>0</v>
      </c>
      <c r="F25" s="18" t="s">
        <v>234</v>
      </c>
      <c r="G25" s="20"/>
      <c r="H25" s="20">
        <v>1</v>
      </c>
      <c r="I25" s="18">
        <v>100</v>
      </c>
      <c r="J25" s="20"/>
      <c r="K25" s="20">
        <v>0</v>
      </c>
      <c r="L25" s="18">
        <v>0</v>
      </c>
      <c r="M25" s="20"/>
      <c r="N25" s="20">
        <v>1</v>
      </c>
      <c r="O25" s="18">
        <v>100</v>
      </c>
      <c r="P25" s="20"/>
      <c r="Q25" s="20">
        <v>0</v>
      </c>
      <c r="R25" s="18">
        <v>0</v>
      </c>
    </row>
    <row r="26" spans="1:18" ht="10.15" customHeight="1">
      <c r="A26" s="16" t="s">
        <v>0</v>
      </c>
      <c r="B26" s="31">
        <v>446</v>
      </c>
      <c r="C26" s="22">
        <v>52.347417840375584</v>
      </c>
      <c r="D26" s="31"/>
      <c r="E26" s="31">
        <v>23</v>
      </c>
      <c r="F26" s="22">
        <v>5.1569506726457401</v>
      </c>
      <c r="G26" s="31"/>
      <c r="H26" s="31">
        <v>406</v>
      </c>
      <c r="I26" s="22">
        <v>47.652582159624416</v>
      </c>
      <c r="J26" s="31"/>
      <c r="K26" s="31">
        <v>22</v>
      </c>
      <c r="L26" s="22">
        <v>5.4187192118226601</v>
      </c>
      <c r="M26" s="31"/>
      <c r="N26" s="31">
        <v>852</v>
      </c>
      <c r="O26" s="22">
        <v>100</v>
      </c>
      <c r="P26" s="31"/>
      <c r="Q26" s="31">
        <v>45</v>
      </c>
      <c r="R26" s="22">
        <v>5.28169014084507</v>
      </c>
    </row>
    <row r="27" spans="1:18" ht="3" customHeight="1">
      <c r="A27" s="16"/>
      <c r="B27" s="37"/>
      <c r="C27" s="37"/>
      <c r="D27" s="37"/>
      <c r="E27" s="37"/>
      <c r="F27" s="37"/>
      <c r="G27" s="37"/>
      <c r="H27" s="37"/>
      <c r="I27" s="37"/>
      <c r="J27" s="37"/>
      <c r="K27" s="37"/>
      <c r="L27" s="37"/>
      <c r="M27" s="37"/>
      <c r="N27" s="37"/>
      <c r="O27" s="37"/>
      <c r="P27" s="37"/>
      <c r="Q27" s="37"/>
      <c r="R27" s="37"/>
    </row>
    <row r="28" spans="1:18" ht="10.15" customHeight="1">
      <c r="A28" s="27"/>
      <c r="B28" s="863" t="s">
        <v>67</v>
      </c>
      <c r="C28" s="863"/>
      <c r="D28" s="863"/>
      <c r="E28" s="863"/>
      <c r="F28" s="863"/>
      <c r="G28" s="863"/>
      <c r="H28" s="863"/>
      <c r="I28" s="863"/>
      <c r="J28" s="863"/>
      <c r="K28" s="863"/>
      <c r="L28" s="863"/>
      <c r="M28" s="863"/>
      <c r="N28" s="863"/>
      <c r="O28" s="863"/>
      <c r="P28" s="863"/>
      <c r="Q28" s="863"/>
      <c r="R28" s="863"/>
    </row>
    <row r="29" spans="1:18" ht="3" customHeight="1">
      <c r="A29" s="16"/>
      <c r="B29" s="17"/>
      <c r="C29" s="17"/>
      <c r="D29" s="17"/>
      <c r="E29" s="17"/>
      <c r="F29" s="17"/>
      <c r="G29" s="17"/>
      <c r="H29" s="17"/>
      <c r="I29" s="17"/>
      <c r="J29" s="17"/>
      <c r="K29" s="17"/>
      <c r="L29" s="17"/>
      <c r="M29" s="17"/>
      <c r="N29" s="17"/>
      <c r="O29" s="17"/>
      <c r="P29" s="17"/>
      <c r="Q29" s="17"/>
      <c r="R29" s="17"/>
    </row>
    <row r="30" spans="1:18" ht="10.15" customHeight="1">
      <c r="A30" s="12" t="s">
        <v>155</v>
      </c>
      <c r="B30" s="38">
        <v>1256</v>
      </c>
      <c r="C30" s="18">
        <v>65.246753246753244</v>
      </c>
      <c r="D30" s="38"/>
      <c r="E30" s="38">
        <v>72</v>
      </c>
      <c r="F30" s="18">
        <v>5.7324840764331215</v>
      </c>
      <c r="G30" s="38"/>
      <c r="H30" s="38">
        <v>669</v>
      </c>
      <c r="I30" s="18">
        <v>34.753246753246749</v>
      </c>
      <c r="J30" s="38"/>
      <c r="K30" s="38">
        <v>86</v>
      </c>
      <c r="L30" s="18">
        <v>12.855007473841553</v>
      </c>
      <c r="M30" s="38"/>
      <c r="N30" s="38">
        <v>1925</v>
      </c>
      <c r="O30" s="29">
        <v>100</v>
      </c>
      <c r="P30" s="38"/>
      <c r="Q30" s="38">
        <v>158</v>
      </c>
      <c r="R30" s="18">
        <v>8.2077922077922079</v>
      </c>
    </row>
    <row r="31" spans="1:18" ht="10.15" customHeight="1">
      <c r="A31" s="12" t="s">
        <v>159</v>
      </c>
      <c r="B31" s="38">
        <v>962</v>
      </c>
      <c r="C31" s="18">
        <v>65.53133514986375</v>
      </c>
      <c r="D31" s="38"/>
      <c r="E31" s="38">
        <v>51</v>
      </c>
      <c r="F31" s="18">
        <v>5.3014553014553014</v>
      </c>
      <c r="G31" s="38"/>
      <c r="H31" s="38">
        <v>506</v>
      </c>
      <c r="I31" s="18">
        <v>34.468664850136236</v>
      </c>
      <c r="J31" s="38"/>
      <c r="K31" s="38">
        <v>39</v>
      </c>
      <c r="L31" s="18">
        <v>7.7075098814229248</v>
      </c>
      <c r="M31" s="38"/>
      <c r="N31" s="38">
        <v>1468</v>
      </c>
      <c r="O31" s="29">
        <v>100</v>
      </c>
      <c r="P31" s="38"/>
      <c r="Q31" s="38">
        <v>90</v>
      </c>
      <c r="R31" s="18">
        <v>6.130790190735695</v>
      </c>
    </row>
    <row r="32" spans="1:18" ht="10.15" customHeight="1">
      <c r="A32" s="12" t="s">
        <v>160</v>
      </c>
      <c r="B32" s="38">
        <v>1031</v>
      </c>
      <c r="C32" s="18">
        <v>66.005121638924464</v>
      </c>
      <c r="D32" s="38"/>
      <c r="E32" s="38">
        <v>77</v>
      </c>
      <c r="F32" s="18">
        <v>7.468477206595538</v>
      </c>
      <c r="G32" s="38"/>
      <c r="H32" s="38">
        <v>531</v>
      </c>
      <c r="I32" s="18">
        <v>33.994878361075543</v>
      </c>
      <c r="J32" s="38"/>
      <c r="K32" s="38">
        <v>37</v>
      </c>
      <c r="L32" s="18">
        <v>6.9679849340866298</v>
      </c>
      <c r="M32" s="38"/>
      <c r="N32" s="38">
        <v>1562</v>
      </c>
      <c r="O32" s="29">
        <v>100</v>
      </c>
      <c r="P32" s="38"/>
      <c r="Q32" s="38">
        <v>114</v>
      </c>
      <c r="R32" s="18">
        <v>7.2983354673495526</v>
      </c>
    </row>
    <row r="33" spans="1:18" ht="10.15" customHeight="1">
      <c r="A33" s="12" t="s">
        <v>167</v>
      </c>
      <c r="B33" s="38">
        <v>1031</v>
      </c>
      <c r="C33" s="18">
        <v>61.478831246273103</v>
      </c>
      <c r="D33" s="38"/>
      <c r="E33" s="38">
        <v>57</v>
      </c>
      <c r="F33" s="18">
        <v>5.5286129970902032</v>
      </c>
      <c r="G33" s="38"/>
      <c r="H33" s="38">
        <v>646</v>
      </c>
      <c r="I33" s="18">
        <v>38.52116875372689</v>
      </c>
      <c r="J33" s="38"/>
      <c r="K33" s="38">
        <v>34</v>
      </c>
      <c r="L33" s="18">
        <v>5.2631578947368416</v>
      </c>
      <c r="M33" s="38"/>
      <c r="N33" s="38">
        <v>1677</v>
      </c>
      <c r="O33" s="18">
        <v>100</v>
      </c>
      <c r="P33" s="38"/>
      <c r="Q33" s="38">
        <v>91</v>
      </c>
      <c r="R33" s="18">
        <v>5.4263565891472867</v>
      </c>
    </row>
    <row r="34" spans="1:18" s="23" customFormat="1" ht="10.15" customHeight="1">
      <c r="A34" s="12" t="s">
        <v>403</v>
      </c>
      <c r="B34" s="20">
        <v>1017</v>
      </c>
      <c r="C34" s="18">
        <v>61.191335740072205</v>
      </c>
      <c r="D34" s="20"/>
      <c r="E34" s="20">
        <v>60</v>
      </c>
      <c r="F34" s="18">
        <v>5.8997050147492622</v>
      </c>
      <c r="G34" s="20"/>
      <c r="H34" s="20">
        <v>645</v>
      </c>
      <c r="I34" s="18">
        <v>38.808664259927802</v>
      </c>
      <c r="J34" s="20"/>
      <c r="K34" s="20">
        <v>27</v>
      </c>
      <c r="L34" s="18">
        <v>4.1860465116279073</v>
      </c>
      <c r="M34" s="20"/>
      <c r="N34" s="20">
        <v>1662</v>
      </c>
      <c r="O34" s="18">
        <v>100</v>
      </c>
      <c r="P34" s="20"/>
      <c r="Q34" s="20">
        <v>87</v>
      </c>
      <c r="R34" s="18">
        <v>5.2346570397111911</v>
      </c>
    </row>
    <row r="35" spans="1:18" ht="3" customHeight="1">
      <c r="A35" s="16"/>
      <c r="B35" s="17"/>
      <c r="C35" s="17"/>
      <c r="D35" s="17"/>
      <c r="E35" s="17"/>
      <c r="F35" s="17"/>
      <c r="G35" s="17"/>
      <c r="H35" s="17"/>
      <c r="I35" s="17"/>
      <c r="J35" s="17"/>
      <c r="K35" s="17"/>
      <c r="L35" s="17"/>
      <c r="M35" s="17"/>
      <c r="N35" s="17"/>
      <c r="O35" s="17"/>
      <c r="P35" s="17"/>
      <c r="Q35" s="17"/>
      <c r="R35" s="17"/>
    </row>
    <row r="36" spans="1:18" ht="10.15" customHeight="1">
      <c r="A36" s="19"/>
      <c r="B36" s="866" t="s">
        <v>406</v>
      </c>
      <c r="C36" s="866"/>
      <c r="D36" s="866"/>
      <c r="E36" s="866"/>
      <c r="F36" s="866"/>
      <c r="G36" s="866"/>
      <c r="H36" s="866"/>
      <c r="I36" s="866"/>
      <c r="J36" s="866"/>
      <c r="K36" s="866"/>
      <c r="L36" s="866"/>
      <c r="M36" s="866"/>
      <c r="N36" s="866"/>
      <c r="O36" s="866"/>
      <c r="P36" s="866"/>
      <c r="Q36" s="866"/>
      <c r="R36" s="866"/>
    </row>
    <row r="37" spans="1:18" ht="3" customHeight="1">
      <c r="A37" s="16"/>
      <c r="B37" s="17"/>
      <c r="C37" s="17"/>
      <c r="D37" s="17"/>
      <c r="E37" s="17"/>
      <c r="F37" s="17"/>
      <c r="G37" s="17"/>
      <c r="H37" s="17"/>
      <c r="I37" s="17"/>
      <c r="J37" s="17"/>
      <c r="K37" s="17"/>
      <c r="L37" s="17"/>
      <c r="M37" s="17"/>
      <c r="N37" s="17"/>
      <c r="O37" s="17"/>
      <c r="P37" s="17"/>
      <c r="Q37" s="17"/>
      <c r="R37" s="17"/>
    </row>
    <row r="38" spans="1:18" ht="20.149999999999999" customHeight="1">
      <c r="A38" s="40" t="s">
        <v>157</v>
      </c>
      <c r="B38" s="20">
        <v>1</v>
      </c>
      <c r="C38" s="18">
        <v>11.111111111111111</v>
      </c>
      <c r="D38" s="20"/>
      <c r="E38" s="20">
        <v>0</v>
      </c>
      <c r="F38" s="18">
        <v>0</v>
      </c>
      <c r="G38" s="20"/>
      <c r="H38" s="20">
        <v>8</v>
      </c>
      <c r="I38" s="18">
        <v>88.888888888888886</v>
      </c>
      <c r="J38" s="20"/>
      <c r="K38" s="20">
        <v>0</v>
      </c>
      <c r="L38" s="18">
        <v>0</v>
      </c>
      <c r="M38" s="20"/>
      <c r="N38" s="20">
        <v>9</v>
      </c>
      <c r="O38" s="18">
        <v>100</v>
      </c>
      <c r="P38" s="20"/>
      <c r="Q38" s="20">
        <v>0</v>
      </c>
      <c r="R38" s="18">
        <v>0</v>
      </c>
    </row>
    <row r="39" spans="1:18" ht="20.149999999999999" customHeight="1">
      <c r="A39" s="30" t="s">
        <v>73</v>
      </c>
      <c r="B39" s="20">
        <v>566</v>
      </c>
      <c r="C39" s="18">
        <v>59.641728134878825</v>
      </c>
      <c r="D39" s="20"/>
      <c r="E39" s="20">
        <v>34</v>
      </c>
      <c r="F39" s="18">
        <v>6.0070671378091873</v>
      </c>
      <c r="G39" s="20"/>
      <c r="H39" s="20">
        <v>383</v>
      </c>
      <c r="I39" s="18">
        <v>40.358271865121182</v>
      </c>
      <c r="J39" s="20"/>
      <c r="K39" s="20">
        <v>21</v>
      </c>
      <c r="L39" s="18">
        <v>5.4830287206266322</v>
      </c>
      <c r="M39" s="20"/>
      <c r="N39" s="20">
        <v>949</v>
      </c>
      <c r="O39" s="18">
        <v>100</v>
      </c>
      <c r="P39" s="20"/>
      <c r="Q39" s="20">
        <v>55</v>
      </c>
      <c r="R39" s="18">
        <v>5.7955742887249739</v>
      </c>
    </row>
    <row r="40" spans="1:18" ht="18">
      <c r="A40" s="30" t="s">
        <v>74</v>
      </c>
      <c r="B40" s="20">
        <v>7</v>
      </c>
      <c r="C40" s="18">
        <v>70</v>
      </c>
      <c r="D40" s="20"/>
      <c r="E40" s="20">
        <v>0</v>
      </c>
      <c r="F40" s="18">
        <v>0</v>
      </c>
      <c r="G40" s="20"/>
      <c r="H40" s="20">
        <v>3</v>
      </c>
      <c r="I40" s="18">
        <v>30</v>
      </c>
      <c r="J40" s="20"/>
      <c r="K40" s="20">
        <v>0</v>
      </c>
      <c r="L40" s="18">
        <v>0</v>
      </c>
      <c r="M40" s="20"/>
      <c r="N40" s="20">
        <v>10</v>
      </c>
      <c r="O40" s="18">
        <v>100</v>
      </c>
      <c r="P40" s="20"/>
      <c r="Q40" s="20">
        <v>0</v>
      </c>
      <c r="R40" s="18">
        <v>0</v>
      </c>
    </row>
    <row r="41" spans="1:18" ht="18">
      <c r="A41" s="30" t="s">
        <v>75</v>
      </c>
      <c r="B41" s="20">
        <v>72</v>
      </c>
      <c r="C41" s="18">
        <v>49.655172413793103</v>
      </c>
      <c r="D41" s="20"/>
      <c r="E41" s="20">
        <v>1</v>
      </c>
      <c r="F41" s="18">
        <v>1.3888888888888888</v>
      </c>
      <c r="G41" s="20"/>
      <c r="H41" s="20">
        <v>73</v>
      </c>
      <c r="I41" s="18">
        <v>50.344827586206897</v>
      </c>
      <c r="J41" s="20"/>
      <c r="K41" s="20">
        <v>0</v>
      </c>
      <c r="L41" s="18">
        <v>0</v>
      </c>
      <c r="M41" s="20"/>
      <c r="N41" s="20">
        <v>145</v>
      </c>
      <c r="O41" s="18">
        <v>100</v>
      </c>
      <c r="P41" s="20"/>
      <c r="Q41" s="20">
        <v>1</v>
      </c>
      <c r="R41" s="18">
        <v>0.68965517241379315</v>
      </c>
    </row>
    <row r="42" spans="1:18" ht="20.149999999999999" customHeight="1">
      <c r="A42" s="30" t="s">
        <v>76</v>
      </c>
      <c r="B42" s="20">
        <v>137</v>
      </c>
      <c r="C42" s="18">
        <v>66.829268292682926</v>
      </c>
      <c r="D42" s="20"/>
      <c r="E42" s="20">
        <v>4</v>
      </c>
      <c r="F42" s="18">
        <v>2.9197080291970803</v>
      </c>
      <c r="G42" s="20"/>
      <c r="H42" s="20">
        <v>68</v>
      </c>
      <c r="I42" s="18">
        <v>33.170731707317074</v>
      </c>
      <c r="J42" s="20"/>
      <c r="K42" s="20">
        <v>2</v>
      </c>
      <c r="L42" s="18">
        <v>2.9411764705882351</v>
      </c>
      <c r="M42" s="20"/>
      <c r="N42" s="20">
        <v>205</v>
      </c>
      <c r="O42" s="18">
        <v>100</v>
      </c>
      <c r="P42" s="20"/>
      <c r="Q42" s="20">
        <v>6</v>
      </c>
      <c r="R42" s="18">
        <v>2.9268292682926833</v>
      </c>
    </row>
    <row r="43" spans="1:18" ht="10.15" customHeight="1">
      <c r="A43" s="30" t="s">
        <v>77</v>
      </c>
      <c r="B43" s="20">
        <v>190</v>
      </c>
      <c r="C43" s="18">
        <v>69.597069597069591</v>
      </c>
      <c r="D43" s="20"/>
      <c r="E43" s="20">
        <v>21</v>
      </c>
      <c r="F43" s="18">
        <v>11.052631578947368</v>
      </c>
      <c r="G43" s="20"/>
      <c r="H43" s="20">
        <v>83</v>
      </c>
      <c r="I43" s="18">
        <v>30.402930402930401</v>
      </c>
      <c r="J43" s="20"/>
      <c r="K43" s="20">
        <v>4</v>
      </c>
      <c r="L43" s="18">
        <v>4.8192771084337354</v>
      </c>
      <c r="M43" s="20"/>
      <c r="N43" s="20">
        <v>273</v>
      </c>
      <c r="O43" s="18">
        <v>100</v>
      </c>
      <c r="P43" s="20"/>
      <c r="Q43" s="20">
        <v>25</v>
      </c>
      <c r="R43" s="18">
        <v>9.1575091575091569</v>
      </c>
    </row>
    <row r="44" spans="1:18" s="8" customFormat="1" ht="21.65" customHeight="1">
      <c r="A44" s="158" t="s">
        <v>158</v>
      </c>
      <c r="B44" s="20">
        <v>28</v>
      </c>
      <c r="C44" s="18">
        <v>58.333333333333336</v>
      </c>
      <c r="D44" s="20"/>
      <c r="E44" s="20">
        <v>0</v>
      </c>
      <c r="F44" s="18">
        <v>0</v>
      </c>
      <c r="G44" s="20"/>
      <c r="H44" s="20">
        <v>20</v>
      </c>
      <c r="I44" s="18">
        <v>41.666666666666671</v>
      </c>
      <c r="J44" s="20"/>
      <c r="K44" s="20">
        <v>0</v>
      </c>
      <c r="L44" s="18">
        <v>0</v>
      </c>
      <c r="M44" s="20"/>
      <c r="N44" s="20">
        <v>48</v>
      </c>
      <c r="O44" s="18">
        <v>100</v>
      </c>
      <c r="P44" s="20"/>
      <c r="Q44" s="20">
        <v>0</v>
      </c>
      <c r="R44" s="18">
        <v>0</v>
      </c>
    </row>
    <row r="45" spans="1:18" s="8" customFormat="1" ht="10.15" customHeight="1">
      <c r="A45" s="30" t="s">
        <v>78</v>
      </c>
      <c r="B45" s="20">
        <v>0</v>
      </c>
      <c r="C45" s="18">
        <v>0</v>
      </c>
      <c r="D45" s="20"/>
      <c r="E45" s="20">
        <v>0</v>
      </c>
      <c r="F45" s="18">
        <v>0</v>
      </c>
      <c r="G45" s="20"/>
      <c r="H45" s="20">
        <v>0</v>
      </c>
      <c r="I45" s="18">
        <v>0</v>
      </c>
      <c r="J45" s="20"/>
      <c r="K45" s="20">
        <v>0</v>
      </c>
      <c r="L45" s="18">
        <v>0</v>
      </c>
      <c r="M45" s="20"/>
      <c r="N45" s="20">
        <v>0</v>
      </c>
      <c r="O45" s="18">
        <v>100</v>
      </c>
      <c r="P45" s="20"/>
      <c r="Q45" s="20">
        <v>0</v>
      </c>
      <c r="R45" s="18">
        <v>0</v>
      </c>
    </row>
    <row r="46" spans="1:18" s="8" customFormat="1" ht="10.15" customHeight="1">
      <c r="A46" s="30" t="s">
        <v>79</v>
      </c>
      <c r="B46" s="20">
        <v>16</v>
      </c>
      <c r="C46" s="18">
        <v>69.565217391304344</v>
      </c>
      <c r="D46" s="20"/>
      <c r="E46" s="20">
        <v>0</v>
      </c>
      <c r="F46" s="18">
        <v>0</v>
      </c>
      <c r="G46" s="20"/>
      <c r="H46" s="20">
        <v>7</v>
      </c>
      <c r="I46" s="18">
        <v>30.434782608695656</v>
      </c>
      <c r="J46" s="20"/>
      <c r="K46" s="20">
        <v>0</v>
      </c>
      <c r="L46" s="18">
        <v>0</v>
      </c>
      <c r="M46" s="20"/>
      <c r="N46" s="20">
        <v>23</v>
      </c>
      <c r="O46" s="18">
        <v>100</v>
      </c>
      <c r="P46" s="20"/>
      <c r="Q46" s="20">
        <v>0</v>
      </c>
      <c r="R46" s="18">
        <v>0</v>
      </c>
    </row>
    <row r="47" spans="1:18" s="8" customFormat="1" ht="10.15" customHeight="1">
      <c r="A47" s="16" t="s">
        <v>0</v>
      </c>
      <c r="B47" s="31">
        <v>1017</v>
      </c>
      <c r="C47" s="22">
        <v>61.191335740072205</v>
      </c>
      <c r="D47" s="31"/>
      <c r="E47" s="31">
        <v>60</v>
      </c>
      <c r="F47" s="22">
        <v>5.8997050147492622</v>
      </c>
      <c r="G47" s="31"/>
      <c r="H47" s="31">
        <v>645</v>
      </c>
      <c r="I47" s="22">
        <v>38.808664259927802</v>
      </c>
      <c r="J47" s="31"/>
      <c r="K47" s="31">
        <v>27</v>
      </c>
      <c r="L47" s="22">
        <v>4.1860465116279073</v>
      </c>
      <c r="M47" s="31"/>
      <c r="N47" s="31">
        <v>1662</v>
      </c>
      <c r="O47" s="22">
        <v>100</v>
      </c>
      <c r="P47" s="31"/>
      <c r="Q47" s="31">
        <v>87</v>
      </c>
      <c r="R47" s="22">
        <v>5.2346570397111911</v>
      </c>
    </row>
    <row r="48" spans="1:18" s="8" customFormat="1" ht="3" customHeight="1">
      <c r="A48" s="16"/>
      <c r="B48" s="37"/>
      <c r="C48" s="18"/>
      <c r="D48" s="37"/>
      <c r="E48" s="37"/>
      <c r="F48" s="37"/>
      <c r="G48" s="37"/>
      <c r="H48" s="37"/>
      <c r="I48" s="37"/>
      <c r="J48" s="37"/>
      <c r="K48" s="37"/>
      <c r="L48" s="37"/>
      <c r="M48" s="37"/>
      <c r="N48" s="37"/>
      <c r="O48" s="37"/>
      <c r="P48" s="37"/>
      <c r="Q48" s="37"/>
      <c r="R48" s="37"/>
    </row>
    <row r="49" spans="1:18" ht="10.15" customHeight="1">
      <c r="A49" s="27"/>
      <c r="B49" s="863" t="s">
        <v>68</v>
      </c>
      <c r="C49" s="863"/>
      <c r="D49" s="863"/>
      <c r="E49" s="863"/>
      <c r="F49" s="863"/>
      <c r="G49" s="863"/>
      <c r="H49" s="863"/>
      <c r="I49" s="863"/>
      <c r="J49" s="863"/>
      <c r="K49" s="863"/>
      <c r="L49" s="863"/>
      <c r="M49" s="863"/>
      <c r="N49" s="863"/>
      <c r="O49" s="863"/>
      <c r="P49" s="863"/>
      <c r="Q49" s="863"/>
      <c r="R49" s="863"/>
    </row>
    <row r="50" spans="1:18" s="8" customFormat="1" ht="3" customHeight="1">
      <c r="A50" s="16"/>
      <c r="B50" s="37"/>
      <c r="C50" s="37"/>
      <c r="D50" s="37"/>
      <c r="E50" s="37"/>
      <c r="F50" s="37"/>
      <c r="G50" s="37"/>
      <c r="H50" s="37"/>
      <c r="I50" s="37"/>
      <c r="J50" s="37"/>
      <c r="K50" s="37"/>
      <c r="L50" s="37"/>
      <c r="M50" s="37"/>
      <c r="N50" s="37"/>
      <c r="O50" s="37"/>
      <c r="P50" s="37"/>
      <c r="Q50" s="37"/>
      <c r="R50" s="37"/>
    </row>
    <row r="51" spans="1:18" ht="10.15" customHeight="1">
      <c r="A51" s="12" t="s">
        <v>155</v>
      </c>
      <c r="B51" s="36">
        <v>599</v>
      </c>
      <c r="C51" s="41">
        <v>58.268482490272376</v>
      </c>
      <c r="D51" s="36"/>
      <c r="E51" s="36">
        <v>21</v>
      </c>
      <c r="F51" s="41">
        <v>3.5058430717863103</v>
      </c>
      <c r="G51" s="36"/>
      <c r="H51" s="36">
        <v>429</v>
      </c>
      <c r="I51" s="41">
        <v>41.731517509727631</v>
      </c>
      <c r="J51" s="36"/>
      <c r="K51" s="36">
        <v>85</v>
      </c>
      <c r="L51" s="41">
        <v>19.813519813519815</v>
      </c>
      <c r="M51" s="36"/>
      <c r="N51" s="36">
        <v>1028</v>
      </c>
      <c r="O51" s="29">
        <v>100</v>
      </c>
      <c r="P51" s="36"/>
      <c r="Q51" s="36">
        <v>106</v>
      </c>
      <c r="R51" s="41">
        <v>10.311284046692606</v>
      </c>
    </row>
    <row r="52" spans="1:18" ht="10.15" customHeight="1">
      <c r="A52" s="12" t="s">
        <v>159</v>
      </c>
      <c r="B52" s="36">
        <v>355</v>
      </c>
      <c r="C52" s="41">
        <v>49.789621318373072</v>
      </c>
      <c r="D52" s="36"/>
      <c r="E52" s="36">
        <v>18</v>
      </c>
      <c r="F52" s="41">
        <v>5.070422535211268</v>
      </c>
      <c r="G52" s="36"/>
      <c r="H52" s="36">
        <v>358</v>
      </c>
      <c r="I52" s="41">
        <v>50.210378681626935</v>
      </c>
      <c r="J52" s="36"/>
      <c r="K52" s="36">
        <v>48</v>
      </c>
      <c r="L52" s="41">
        <v>13.407821229050279</v>
      </c>
      <c r="M52" s="36"/>
      <c r="N52" s="36">
        <v>713</v>
      </c>
      <c r="O52" s="29">
        <v>100</v>
      </c>
      <c r="P52" s="36"/>
      <c r="Q52" s="36">
        <v>66</v>
      </c>
      <c r="R52" s="41">
        <v>9.2566619915848527</v>
      </c>
    </row>
    <row r="53" spans="1:18" ht="10.15" customHeight="1">
      <c r="A53" s="12" t="s">
        <v>160</v>
      </c>
      <c r="B53" s="38">
        <v>468</v>
      </c>
      <c r="C53" s="18">
        <v>56.047904191616773</v>
      </c>
      <c r="D53" s="38"/>
      <c r="E53" s="38">
        <v>18</v>
      </c>
      <c r="F53" s="18">
        <v>3.8461538461538463</v>
      </c>
      <c r="G53" s="38"/>
      <c r="H53" s="38">
        <v>367</v>
      </c>
      <c r="I53" s="18">
        <v>43.952095808383234</v>
      </c>
      <c r="J53" s="38"/>
      <c r="K53" s="38">
        <v>47</v>
      </c>
      <c r="L53" s="18">
        <v>12.806539509536785</v>
      </c>
      <c r="M53" s="38"/>
      <c r="N53" s="38">
        <v>835</v>
      </c>
      <c r="O53" s="29">
        <v>100</v>
      </c>
      <c r="P53" s="38"/>
      <c r="Q53" s="38">
        <v>65</v>
      </c>
      <c r="R53" s="18">
        <v>7.7844311377245514</v>
      </c>
    </row>
    <row r="54" spans="1:18" ht="10.15" customHeight="1">
      <c r="A54" s="12" t="s">
        <v>167</v>
      </c>
      <c r="B54" s="38">
        <v>511</v>
      </c>
      <c r="C54" s="18">
        <v>48.620361560418651</v>
      </c>
      <c r="D54" s="38"/>
      <c r="E54" s="38">
        <v>20</v>
      </c>
      <c r="F54" s="18">
        <v>3.9138943248532287</v>
      </c>
      <c r="G54" s="38"/>
      <c r="H54" s="38">
        <v>540</v>
      </c>
      <c r="I54" s="18">
        <v>51.379638439581356</v>
      </c>
      <c r="J54" s="38"/>
      <c r="K54" s="38">
        <v>56</v>
      </c>
      <c r="L54" s="18">
        <v>10.37037037037037</v>
      </c>
      <c r="M54" s="38"/>
      <c r="N54" s="38">
        <v>1051</v>
      </c>
      <c r="O54" s="18">
        <v>100</v>
      </c>
      <c r="P54" s="38"/>
      <c r="Q54" s="38">
        <v>76</v>
      </c>
      <c r="R54" s="18">
        <v>7.2312083729781165</v>
      </c>
    </row>
    <row r="55" spans="1:18" s="23" customFormat="1" ht="10.15" customHeight="1">
      <c r="A55" s="12" t="s">
        <v>403</v>
      </c>
      <c r="B55" s="36">
        <v>585</v>
      </c>
      <c r="C55" s="41">
        <v>51.225919439579684</v>
      </c>
      <c r="D55" s="36"/>
      <c r="E55" s="36">
        <v>24</v>
      </c>
      <c r="F55" s="41">
        <v>4.1025641025641022</v>
      </c>
      <c r="G55" s="36"/>
      <c r="H55" s="36">
        <v>557</v>
      </c>
      <c r="I55" s="41">
        <v>48.774080560420316</v>
      </c>
      <c r="J55" s="36"/>
      <c r="K55" s="36">
        <v>36</v>
      </c>
      <c r="L55" s="41">
        <v>6.4631956912028716</v>
      </c>
      <c r="M55" s="36"/>
      <c r="N55" s="36">
        <v>1142</v>
      </c>
      <c r="O55" s="41">
        <v>100</v>
      </c>
      <c r="P55" s="36"/>
      <c r="Q55" s="36">
        <v>60</v>
      </c>
      <c r="R55" s="41">
        <v>5.2539404553415059</v>
      </c>
    </row>
    <row r="56" spans="1:18" ht="3" customHeight="1">
      <c r="A56" s="16"/>
      <c r="B56" s="17"/>
      <c r="C56" s="17"/>
      <c r="D56" s="17"/>
      <c r="E56" s="17"/>
      <c r="F56" s="17"/>
      <c r="G56" s="17"/>
      <c r="H56" s="17"/>
      <c r="I56" s="17"/>
      <c r="J56" s="17"/>
      <c r="K56" s="17"/>
      <c r="L56" s="17"/>
      <c r="M56" s="17"/>
      <c r="N56" s="17"/>
      <c r="O56" s="17"/>
      <c r="P56" s="17"/>
      <c r="Q56" s="17"/>
      <c r="R56" s="17"/>
    </row>
    <row r="57" spans="1:18" ht="10.15" customHeight="1">
      <c r="A57" s="19"/>
      <c r="B57" s="866" t="s">
        <v>406</v>
      </c>
      <c r="C57" s="866"/>
      <c r="D57" s="866"/>
      <c r="E57" s="866"/>
      <c r="F57" s="866"/>
      <c r="G57" s="866"/>
      <c r="H57" s="866"/>
      <c r="I57" s="866"/>
      <c r="J57" s="866"/>
      <c r="K57" s="866"/>
      <c r="L57" s="866"/>
      <c r="M57" s="866"/>
      <c r="N57" s="866"/>
      <c r="O57" s="866"/>
      <c r="P57" s="866"/>
      <c r="Q57" s="866"/>
      <c r="R57" s="866"/>
    </row>
    <row r="58" spans="1:18" ht="3" customHeight="1">
      <c r="A58" s="16"/>
      <c r="B58" s="17"/>
      <c r="C58" s="17"/>
      <c r="D58" s="17"/>
      <c r="E58" s="17"/>
      <c r="F58" s="17"/>
      <c r="G58" s="17"/>
      <c r="H58" s="17"/>
      <c r="I58" s="17"/>
      <c r="J58" s="17"/>
      <c r="K58" s="17"/>
      <c r="L58" s="17"/>
      <c r="M58" s="17"/>
      <c r="N58" s="17"/>
      <c r="O58" s="17"/>
      <c r="P58" s="17"/>
      <c r="Q58" s="17"/>
      <c r="R58" s="17"/>
    </row>
    <row r="59" spans="1:18" ht="10.15" customHeight="1">
      <c r="A59" s="39" t="s">
        <v>80</v>
      </c>
      <c r="B59" s="36">
        <v>442</v>
      </c>
      <c r="C59" s="41">
        <v>48.839779005524861</v>
      </c>
      <c r="D59" s="36"/>
      <c r="E59" s="36">
        <v>17</v>
      </c>
      <c r="F59" s="41">
        <v>3.8461538461538463</v>
      </c>
      <c r="G59" s="36"/>
      <c r="H59" s="36">
        <v>463</v>
      </c>
      <c r="I59" s="41">
        <v>51.160220994475139</v>
      </c>
      <c r="J59" s="36"/>
      <c r="K59" s="36">
        <v>13</v>
      </c>
      <c r="L59" s="41">
        <v>2.8077753779697625</v>
      </c>
      <c r="M59" s="36"/>
      <c r="N59" s="36">
        <v>905</v>
      </c>
      <c r="O59" s="41">
        <v>100</v>
      </c>
      <c r="P59" s="36"/>
      <c r="Q59" s="36">
        <v>30</v>
      </c>
      <c r="R59" s="41">
        <v>3.3149171270718232</v>
      </c>
    </row>
    <row r="60" spans="1:18" ht="10.15" customHeight="1">
      <c r="A60" s="28" t="s">
        <v>81</v>
      </c>
      <c r="B60" s="36">
        <v>143</v>
      </c>
      <c r="C60" s="41">
        <v>60.337552742616026</v>
      </c>
      <c r="D60" s="36"/>
      <c r="E60" s="36">
        <v>7</v>
      </c>
      <c r="F60" s="41">
        <v>4.895104895104895</v>
      </c>
      <c r="G60" s="36"/>
      <c r="H60" s="36">
        <v>94</v>
      </c>
      <c r="I60" s="41">
        <v>39.662447257383967</v>
      </c>
      <c r="J60" s="36"/>
      <c r="K60" s="36">
        <v>23</v>
      </c>
      <c r="L60" s="41">
        <v>24.468085106382979</v>
      </c>
      <c r="M60" s="36"/>
      <c r="N60" s="36">
        <v>237</v>
      </c>
      <c r="O60" s="41">
        <v>100</v>
      </c>
      <c r="P60" s="36"/>
      <c r="Q60" s="36">
        <v>30</v>
      </c>
      <c r="R60" s="41">
        <v>12.658227848101266</v>
      </c>
    </row>
    <row r="61" spans="1:18" ht="10.15" customHeight="1">
      <c r="A61" s="16" t="s">
        <v>0</v>
      </c>
      <c r="B61" s="37">
        <v>585</v>
      </c>
      <c r="C61" s="42">
        <v>51.225919439579684</v>
      </c>
      <c r="D61" s="37"/>
      <c r="E61" s="37">
        <v>24</v>
      </c>
      <c r="F61" s="42">
        <v>4.1025641025641022</v>
      </c>
      <c r="G61" s="37"/>
      <c r="H61" s="37">
        <v>557</v>
      </c>
      <c r="I61" s="42">
        <v>48.774080560420316</v>
      </c>
      <c r="J61" s="37"/>
      <c r="K61" s="37">
        <v>36</v>
      </c>
      <c r="L61" s="42">
        <v>6.4631956912028716</v>
      </c>
      <c r="M61" s="37"/>
      <c r="N61" s="37">
        <v>1142</v>
      </c>
      <c r="O61" s="42">
        <v>100</v>
      </c>
      <c r="P61" s="37"/>
      <c r="Q61" s="37">
        <v>60</v>
      </c>
      <c r="R61" s="42">
        <v>5.2539404553415059</v>
      </c>
    </row>
    <row r="62" spans="1:18" ht="3" customHeight="1">
      <c r="A62" s="24"/>
      <c r="B62" s="24"/>
      <c r="C62" s="24"/>
      <c r="D62" s="24"/>
      <c r="E62" s="24"/>
      <c r="F62" s="24"/>
      <c r="G62" s="24"/>
      <c r="H62" s="24"/>
      <c r="I62" s="24"/>
      <c r="J62" s="24"/>
      <c r="K62" s="24"/>
      <c r="L62" s="24"/>
      <c r="M62" s="24"/>
      <c r="N62" s="24"/>
      <c r="O62" s="24"/>
      <c r="P62" s="24"/>
      <c r="Q62" s="24"/>
      <c r="R62" s="24"/>
    </row>
    <row r="63" spans="1:18" ht="3" customHeight="1"/>
    <row r="64" spans="1:18" ht="10.15" customHeight="1">
      <c r="A64" s="811" t="s">
        <v>163</v>
      </c>
      <c r="B64" s="811"/>
      <c r="C64" s="811"/>
      <c r="D64" s="811"/>
      <c r="E64" s="811"/>
      <c r="F64" s="811"/>
      <c r="G64" s="811"/>
      <c r="H64" s="811"/>
      <c r="I64" s="811"/>
      <c r="J64" s="811"/>
      <c r="K64" s="811"/>
      <c r="L64" s="811"/>
      <c r="M64" s="811"/>
      <c r="N64" s="811"/>
      <c r="O64" s="811"/>
      <c r="P64" s="811"/>
      <c r="Q64" s="811"/>
      <c r="R64" s="811"/>
    </row>
    <row r="66" spans="1:19">
      <c r="A66" s="811"/>
      <c r="B66" s="811"/>
      <c r="C66" s="811"/>
      <c r="D66" s="811"/>
      <c r="E66" s="811"/>
      <c r="F66" s="811"/>
      <c r="G66" s="811"/>
      <c r="H66" s="811"/>
      <c r="I66" s="811"/>
      <c r="J66" s="811"/>
      <c r="K66" s="811"/>
      <c r="L66" s="811"/>
      <c r="M66" s="811"/>
      <c r="N66" s="811"/>
      <c r="O66" s="811"/>
      <c r="P66" s="811"/>
      <c r="Q66" s="811"/>
      <c r="R66" s="811"/>
      <c r="S66" s="811"/>
    </row>
  </sheetData>
  <mergeCells count="22">
    <mergeCell ref="A5:R5"/>
    <mergeCell ref="A8:A10"/>
    <mergeCell ref="B8:F8"/>
    <mergeCell ref="H8:L8"/>
    <mergeCell ref="N8:R8"/>
    <mergeCell ref="B9:B10"/>
    <mergeCell ref="C9:C10"/>
    <mergeCell ref="E9:F9"/>
    <mergeCell ref="H9:H10"/>
    <mergeCell ref="I9:I10"/>
    <mergeCell ref="A66:S66"/>
    <mergeCell ref="K9:L9"/>
    <mergeCell ref="N9:N10"/>
    <mergeCell ref="O9:O10"/>
    <mergeCell ref="Q9:R9"/>
    <mergeCell ref="B12:R12"/>
    <mergeCell ref="B20:R20"/>
    <mergeCell ref="B28:R28"/>
    <mergeCell ref="B36:R36"/>
    <mergeCell ref="B49:R49"/>
    <mergeCell ref="B57:R57"/>
    <mergeCell ref="A64:R64"/>
  </mergeCells>
  <pageMargins left="0.59055118110236227" right="0.59055118110236227" top="0.78740157480314965" bottom="0.78740157480314965" header="0" footer="0"/>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R49"/>
  <sheetViews>
    <sheetView zoomScaleNormal="100" workbookViewId="0">
      <selection activeCell="A4" sqref="A4"/>
    </sheetView>
  </sheetViews>
  <sheetFormatPr defaultColWidth="9.26953125" defaultRowHeight="9"/>
  <cols>
    <col min="1" max="1" width="20" style="13" customWidth="1"/>
    <col min="2" max="2" width="5.7265625" style="13" customWidth="1"/>
    <col min="3" max="3" width="4.7265625" style="13" customWidth="1"/>
    <col min="4" max="4" width="0.7265625" style="13" customWidth="1"/>
    <col min="5" max="5" width="5.7265625" style="13" customWidth="1"/>
    <col min="6" max="6" width="4.7265625" style="13" customWidth="1"/>
    <col min="7" max="7" width="0.7265625" style="13" customWidth="1"/>
    <col min="8" max="8" width="5.7265625" style="13" customWidth="1"/>
    <col min="9" max="9" width="4.7265625" style="13" customWidth="1"/>
    <col min="10" max="10" width="0.7265625" style="13" customWidth="1"/>
    <col min="11" max="11" width="5.7265625" style="13" customWidth="1"/>
    <col min="12" max="12" width="4.7265625" style="13" customWidth="1"/>
    <col min="13" max="13" width="0.7265625" style="13" customWidth="1"/>
    <col min="14" max="14" width="5.7265625" style="13" customWidth="1"/>
    <col min="15" max="15" width="4.7265625" style="13" customWidth="1"/>
    <col min="16" max="16" width="0.7265625" style="13" customWidth="1"/>
    <col min="17" max="17" width="5.7265625" style="13" customWidth="1"/>
    <col min="18" max="18" width="4.7265625" style="13" customWidth="1"/>
    <col min="19" max="16384" width="9.26953125" style="13"/>
  </cols>
  <sheetData>
    <row r="1" spans="1:18" s="51" customFormat="1" ht="12.75" customHeight="1"/>
    <row r="2" spans="1:18" s="51" customFormat="1" ht="12.75" customHeight="1"/>
    <row r="3" spans="1:18" s="54" customFormat="1" ht="12.5">
      <c r="A3" s="52"/>
    </row>
    <row r="4" spans="1:18" s="56" customFormat="1" ht="12" customHeight="1">
      <c r="A4" s="73" t="s">
        <v>526</v>
      </c>
      <c r="B4" s="55"/>
      <c r="C4" s="55"/>
      <c r="D4" s="55"/>
      <c r="E4" s="55"/>
      <c r="F4" s="55"/>
      <c r="G4" s="55"/>
      <c r="H4" s="55"/>
      <c r="I4" s="55"/>
      <c r="J4" s="55"/>
      <c r="K4" s="55"/>
      <c r="L4" s="55"/>
      <c r="M4" s="55"/>
      <c r="P4" s="55"/>
    </row>
    <row r="5" spans="1:18" s="56" customFormat="1" ht="24" customHeight="1">
      <c r="A5" s="812" t="s">
        <v>154</v>
      </c>
      <c r="B5" s="813"/>
      <c r="C5" s="813"/>
      <c r="D5" s="813"/>
      <c r="E5" s="813"/>
      <c r="F5" s="813"/>
      <c r="G5" s="813"/>
      <c r="H5" s="813"/>
      <c r="I5" s="813"/>
      <c r="J5" s="813"/>
      <c r="K5" s="813"/>
      <c r="L5" s="813"/>
      <c r="M5" s="813"/>
      <c r="N5" s="813"/>
      <c r="O5" s="813"/>
      <c r="P5" s="813"/>
      <c r="Q5" s="813"/>
      <c r="R5" s="813"/>
    </row>
    <row r="6" spans="1:18" s="56" customFormat="1" ht="12" customHeight="1">
      <c r="A6" s="59" t="s">
        <v>387</v>
      </c>
    </row>
    <row r="7" spans="1:18" s="51" customFormat="1" ht="6" customHeight="1">
      <c r="A7" s="57"/>
      <c r="B7" s="58"/>
      <c r="C7" s="58"/>
      <c r="D7" s="58"/>
      <c r="E7" s="58"/>
      <c r="F7" s="58"/>
      <c r="G7" s="58"/>
      <c r="H7" s="58"/>
      <c r="I7" s="58"/>
      <c r="J7" s="58"/>
      <c r="K7" s="58"/>
      <c r="L7" s="58"/>
      <c r="M7" s="58"/>
      <c r="N7" s="58"/>
      <c r="O7" s="58"/>
      <c r="P7" s="58"/>
      <c r="Q7" s="58"/>
      <c r="R7" s="58"/>
    </row>
    <row r="8" spans="1:18" ht="12" customHeight="1">
      <c r="A8" s="855" t="s">
        <v>118</v>
      </c>
      <c r="B8" s="858" t="s">
        <v>38</v>
      </c>
      <c r="C8" s="858"/>
      <c r="D8" s="858"/>
      <c r="E8" s="858"/>
      <c r="F8" s="858"/>
      <c r="G8" s="407"/>
      <c r="H8" s="858" t="s">
        <v>29</v>
      </c>
      <c r="I8" s="858"/>
      <c r="J8" s="858"/>
      <c r="K8" s="858"/>
      <c r="L8" s="858"/>
      <c r="M8" s="407"/>
      <c r="N8" s="858" t="s">
        <v>0</v>
      </c>
      <c r="O8" s="858"/>
      <c r="P8" s="858"/>
      <c r="Q8" s="858"/>
      <c r="R8" s="858"/>
    </row>
    <row r="9" spans="1:18" ht="12" customHeight="1">
      <c r="A9" s="856"/>
      <c r="B9" s="859" t="s">
        <v>39</v>
      </c>
      <c r="C9" s="859" t="s">
        <v>40</v>
      </c>
      <c r="D9" s="14"/>
      <c r="E9" s="865" t="s">
        <v>91</v>
      </c>
      <c r="F9" s="865"/>
      <c r="G9" s="14"/>
      <c r="H9" s="859" t="s">
        <v>39</v>
      </c>
      <c r="I9" s="859" t="s">
        <v>40</v>
      </c>
      <c r="J9" s="14"/>
      <c r="K9" s="865" t="s">
        <v>91</v>
      </c>
      <c r="L9" s="865"/>
      <c r="M9" s="14"/>
      <c r="N9" s="859" t="s">
        <v>39</v>
      </c>
      <c r="O9" s="859" t="s">
        <v>40</v>
      </c>
      <c r="P9" s="14"/>
      <c r="Q9" s="865" t="s">
        <v>91</v>
      </c>
      <c r="R9" s="865"/>
    </row>
    <row r="10" spans="1:18" ht="12" customHeight="1">
      <c r="A10" s="869"/>
      <c r="B10" s="860"/>
      <c r="C10" s="860"/>
      <c r="D10" s="15"/>
      <c r="E10" s="400" t="s">
        <v>0</v>
      </c>
      <c r="F10" s="400" t="s">
        <v>40</v>
      </c>
      <c r="G10" s="15"/>
      <c r="H10" s="860"/>
      <c r="I10" s="860"/>
      <c r="J10" s="15"/>
      <c r="K10" s="400" t="s">
        <v>0</v>
      </c>
      <c r="L10" s="400" t="s">
        <v>40</v>
      </c>
      <c r="M10" s="15"/>
      <c r="N10" s="860"/>
      <c r="O10" s="860"/>
      <c r="P10" s="15"/>
      <c r="Q10" s="400" t="s">
        <v>0</v>
      </c>
      <c r="R10" s="400" t="s">
        <v>40</v>
      </c>
    </row>
    <row r="11" spans="1:18" ht="3" customHeight="1">
      <c r="A11" s="16"/>
      <c r="B11" s="17"/>
      <c r="C11" s="17"/>
      <c r="D11" s="17"/>
      <c r="E11" s="17"/>
      <c r="F11" s="17"/>
      <c r="G11" s="17"/>
      <c r="H11" s="17"/>
      <c r="I11" s="17"/>
      <c r="J11" s="17"/>
      <c r="K11" s="17"/>
      <c r="L11" s="17"/>
      <c r="M11" s="17"/>
      <c r="N11" s="17"/>
      <c r="O11" s="17"/>
      <c r="P11" s="17"/>
      <c r="Q11" s="17"/>
      <c r="R11" s="17"/>
    </row>
    <row r="12" spans="1:18" ht="10.15" customHeight="1">
      <c r="A12" s="27"/>
      <c r="B12" s="863" t="s">
        <v>66</v>
      </c>
      <c r="C12" s="863"/>
      <c r="D12" s="863"/>
      <c r="E12" s="863"/>
      <c r="F12" s="863"/>
      <c r="G12" s="863"/>
      <c r="H12" s="863"/>
      <c r="I12" s="863"/>
      <c r="J12" s="863"/>
      <c r="K12" s="863"/>
      <c r="L12" s="863"/>
      <c r="M12" s="863"/>
      <c r="N12" s="863"/>
      <c r="O12" s="863"/>
      <c r="P12" s="863"/>
      <c r="Q12" s="863"/>
      <c r="R12" s="863"/>
    </row>
    <row r="13" spans="1:18" ht="3" customHeight="1">
      <c r="A13" s="16"/>
      <c r="B13" s="17"/>
      <c r="C13" s="17"/>
      <c r="D13" s="17"/>
      <c r="E13" s="17"/>
      <c r="F13" s="17"/>
      <c r="G13" s="17"/>
      <c r="H13" s="17"/>
      <c r="I13" s="17"/>
      <c r="J13" s="17"/>
      <c r="K13" s="17"/>
      <c r="L13" s="17"/>
      <c r="M13" s="17"/>
      <c r="N13" s="17"/>
      <c r="O13" s="17"/>
      <c r="P13" s="17"/>
      <c r="Q13" s="17"/>
      <c r="R13" s="17"/>
    </row>
    <row r="14" spans="1:18" ht="10.15" customHeight="1">
      <c r="A14" s="156" t="s">
        <v>82</v>
      </c>
      <c r="B14" s="20">
        <v>96</v>
      </c>
      <c r="C14" s="18">
        <v>50.793650793650791</v>
      </c>
      <c r="D14" s="20"/>
      <c r="E14" s="20">
        <v>4</v>
      </c>
      <c r="F14" s="18">
        <v>4.1666666666666661</v>
      </c>
      <c r="G14" s="20"/>
      <c r="H14" s="20">
        <v>93</v>
      </c>
      <c r="I14" s="18">
        <v>49.206349206349202</v>
      </c>
      <c r="J14" s="20"/>
      <c r="K14" s="20">
        <v>4</v>
      </c>
      <c r="L14" s="18">
        <v>4.3010752688172049</v>
      </c>
      <c r="M14" s="20"/>
      <c r="N14" s="20">
        <v>189</v>
      </c>
      <c r="O14" s="18">
        <v>100</v>
      </c>
      <c r="P14" s="20"/>
      <c r="Q14" s="20">
        <v>8</v>
      </c>
      <c r="R14" s="18">
        <v>4.2328042328042326</v>
      </c>
    </row>
    <row r="15" spans="1:18" ht="10.15" customHeight="1">
      <c r="A15" s="156" t="s">
        <v>83</v>
      </c>
      <c r="B15" s="20">
        <v>208</v>
      </c>
      <c r="C15" s="18">
        <v>37.010676156583628</v>
      </c>
      <c r="D15" s="20"/>
      <c r="E15" s="20">
        <v>12</v>
      </c>
      <c r="F15" s="18">
        <v>5.7692307692307692</v>
      </c>
      <c r="G15" s="20"/>
      <c r="H15" s="20">
        <v>354</v>
      </c>
      <c r="I15" s="18">
        <v>62.989323843416365</v>
      </c>
      <c r="J15" s="20"/>
      <c r="K15" s="20">
        <v>27</v>
      </c>
      <c r="L15" s="18">
        <v>7.6271186440677967</v>
      </c>
      <c r="M15" s="20"/>
      <c r="N15" s="20">
        <v>562</v>
      </c>
      <c r="O15" s="18">
        <v>100</v>
      </c>
      <c r="P15" s="20"/>
      <c r="Q15" s="20">
        <v>39</v>
      </c>
      <c r="R15" s="18">
        <v>6.9395017793594302</v>
      </c>
    </row>
    <row r="16" spans="1:18" ht="20.149999999999999" customHeight="1">
      <c r="A16" s="43" t="s">
        <v>84</v>
      </c>
      <c r="B16" s="20">
        <v>224</v>
      </c>
      <c r="C16" s="18">
        <v>75.420875420875419</v>
      </c>
      <c r="D16" s="20"/>
      <c r="E16" s="20">
        <v>6</v>
      </c>
      <c r="F16" s="18">
        <v>2.6785714285714284</v>
      </c>
      <c r="G16" s="20"/>
      <c r="H16" s="20">
        <v>73</v>
      </c>
      <c r="I16" s="18">
        <v>24.579124579124578</v>
      </c>
      <c r="J16" s="20"/>
      <c r="K16" s="20">
        <v>1</v>
      </c>
      <c r="L16" s="18">
        <v>1.3698630136986301</v>
      </c>
      <c r="M16" s="20"/>
      <c r="N16" s="20">
        <v>297</v>
      </c>
      <c r="O16" s="18">
        <v>100</v>
      </c>
      <c r="P16" s="20"/>
      <c r="Q16" s="20">
        <v>7</v>
      </c>
      <c r="R16" s="18">
        <v>2.3569023569023568</v>
      </c>
    </row>
    <row r="17" spans="1:18" ht="20.149999999999999" customHeight="1">
      <c r="A17" s="43" t="s">
        <v>85</v>
      </c>
      <c r="B17" s="20">
        <v>27</v>
      </c>
      <c r="C17" s="18">
        <v>100</v>
      </c>
      <c r="D17" s="20"/>
      <c r="E17" s="20">
        <v>0</v>
      </c>
      <c r="F17" s="18" t="s">
        <v>234</v>
      </c>
      <c r="G17" s="20"/>
      <c r="H17" s="20">
        <v>0</v>
      </c>
      <c r="I17" s="18">
        <v>0</v>
      </c>
      <c r="J17" s="20"/>
      <c r="K17" s="20">
        <v>0</v>
      </c>
      <c r="L17" s="18" t="s">
        <v>234</v>
      </c>
      <c r="M17" s="20"/>
      <c r="N17" s="20">
        <v>27</v>
      </c>
      <c r="O17" s="18">
        <v>100</v>
      </c>
      <c r="P17" s="20"/>
      <c r="Q17" s="20">
        <v>0</v>
      </c>
      <c r="R17" s="18" t="s">
        <v>234</v>
      </c>
    </row>
    <row r="18" spans="1:18" ht="20.149999999999999" customHeight="1">
      <c r="A18" s="399" t="s">
        <v>86</v>
      </c>
      <c r="B18" s="20">
        <v>48</v>
      </c>
      <c r="C18" s="18">
        <v>57.142857142857139</v>
      </c>
      <c r="D18" s="20"/>
      <c r="E18" s="20">
        <v>3</v>
      </c>
      <c r="F18" s="18">
        <v>6.25</v>
      </c>
      <c r="G18" s="20"/>
      <c r="H18" s="20">
        <v>36</v>
      </c>
      <c r="I18" s="18">
        <v>42.857142857142854</v>
      </c>
      <c r="J18" s="20"/>
      <c r="K18" s="20">
        <v>4</v>
      </c>
      <c r="L18" s="18">
        <v>11.111111111111111</v>
      </c>
      <c r="M18" s="20"/>
      <c r="N18" s="20">
        <v>84</v>
      </c>
      <c r="O18" s="18">
        <v>100</v>
      </c>
      <c r="P18" s="20"/>
      <c r="Q18" s="20">
        <v>7</v>
      </c>
      <c r="R18" s="18">
        <v>8.3333333333333321</v>
      </c>
    </row>
    <row r="19" spans="1:18" ht="10.15" customHeight="1">
      <c r="A19" s="35" t="s">
        <v>55</v>
      </c>
      <c r="B19" s="20">
        <v>19</v>
      </c>
      <c r="C19" s="18">
        <v>46.341463414634148</v>
      </c>
      <c r="D19" s="20"/>
      <c r="E19" s="20">
        <v>1</v>
      </c>
      <c r="F19" s="18">
        <v>5.2631578947368416</v>
      </c>
      <c r="G19" s="20"/>
      <c r="H19" s="20">
        <v>22</v>
      </c>
      <c r="I19" s="18">
        <v>53.658536585365859</v>
      </c>
      <c r="J19" s="20"/>
      <c r="K19" s="20">
        <v>1</v>
      </c>
      <c r="L19" s="18">
        <v>4.5454545454545459</v>
      </c>
      <c r="M19" s="20"/>
      <c r="N19" s="20">
        <v>41</v>
      </c>
      <c r="O19" s="18">
        <v>100</v>
      </c>
      <c r="P19" s="20"/>
      <c r="Q19" s="20">
        <v>2</v>
      </c>
      <c r="R19" s="18">
        <v>4.8780487804878048</v>
      </c>
    </row>
    <row r="20" spans="1:18" ht="10.15" customHeight="1">
      <c r="A20" s="157" t="s">
        <v>0</v>
      </c>
      <c r="B20" s="31">
        <v>622</v>
      </c>
      <c r="C20" s="22">
        <v>51.833333333333329</v>
      </c>
      <c r="D20" s="31"/>
      <c r="E20" s="31">
        <v>26</v>
      </c>
      <c r="F20" s="22">
        <v>4.180064308681672</v>
      </c>
      <c r="G20" s="31"/>
      <c r="H20" s="31">
        <v>578</v>
      </c>
      <c r="I20" s="22">
        <v>48.166666666666671</v>
      </c>
      <c r="J20" s="31"/>
      <c r="K20" s="31">
        <v>37</v>
      </c>
      <c r="L20" s="22">
        <v>6.4013840830449826</v>
      </c>
      <c r="M20" s="31"/>
      <c r="N20" s="31">
        <v>1200</v>
      </c>
      <c r="O20" s="22">
        <v>100</v>
      </c>
      <c r="P20" s="31"/>
      <c r="Q20" s="31">
        <v>63</v>
      </c>
      <c r="R20" s="22">
        <v>5.25</v>
      </c>
    </row>
    <row r="21" spans="1:18" ht="3" customHeight="1">
      <c r="A21" s="16"/>
      <c r="B21" s="17"/>
      <c r="C21" s="17"/>
      <c r="D21" s="17"/>
      <c r="E21" s="17"/>
      <c r="F21" s="17"/>
      <c r="G21" s="17"/>
      <c r="H21" s="17"/>
      <c r="I21" s="17"/>
      <c r="J21" s="17"/>
      <c r="K21" s="17"/>
      <c r="L21" s="17"/>
      <c r="M21" s="17"/>
      <c r="N21" s="17"/>
      <c r="O21" s="17"/>
      <c r="P21" s="17"/>
      <c r="Q21" s="17"/>
      <c r="R21" s="17"/>
    </row>
    <row r="22" spans="1:18" ht="10.15" customHeight="1">
      <c r="A22" s="27"/>
      <c r="B22" s="863" t="s">
        <v>67</v>
      </c>
      <c r="C22" s="863"/>
      <c r="D22" s="863"/>
      <c r="E22" s="863"/>
      <c r="F22" s="863"/>
      <c r="G22" s="863"/>
      <c r="H22" s="863"/>
      <c r="I22" s="863"/>
      <c r="J22" s="863"/>
      <c r="K22" s="863"/>
      <c r="L22" s="863"/>
      <c r="M22" s="863"/>
      <c r="N22" s="863"/>
      <c r="O22" s="863"/>
      <c r="P22" s="863"/>
      <c r="Q22" s="863"/>
      <c r="R22" s="863"/>
    </row>
    <row r="23" spans="1:18" ht="3" customHeight="1">
      <c r="A23" s="16"/>
      <c r="B23" s="17"/>
      <c r="C23" s="17"/>
      <c r="D23" s="17"/>
      <c r="E23" s="17"/>
      <c r="F23" s="17"/>
      <c r="G23" s="17"/>
      <c r="H23" s="17"/>
      <c r="I23" s="17"/>
      <c r="J23" s="17"/>
      <c r="K23" s="17"/>
      <c r="L23" s="17"/>
      <c r="M23" s="17"/>
      <c r="N23" s="17"/>
      <c r="O23" s="17"/>
      <c r="P23" s="17"/>
      <c r="Q23" s="17"/>
      <c r="R23" s="17"/>
    </row>
    <row r="24" spans="1:18" ht="10.15" customHeight="1">
      <c r="A24" s="156" t="s">
        <v>82</v>
      </c>
      <c r="B24" s="20">
        <v>444</v>
      </c>
      <c r="C24" s="18">
        <v>62.711864406779661</v>
      </c>
      <c r="D24" s="20"/>
      <c r="E24" s="20">
        <v>22</v>
      </c>
      <c r="F24" s="18">
        <v>4.954954954954955</v>
      </c>
      <c r="G24" s="20"/>
      <c r="H24" s="20">
        <v>264</v>
      </c>
      <c r="I24" s="18">
        <v>37.288135593220339</v>
      </c>
      <c r="J24" s="20"/>
      <c r="K24" s="20">
        <v>15</v>
      </c>
      <c r="L24" s="18">
        <v>5.6818181818181817</v>
      </c>
      <c r="M24" s="20"/>
      <c r="N24" s="20">
        <v>708</v>
      </c>
      <c r="O24" s="18">
        <v>100</v>
      </c>
      <c r="P24" s="20"/>
      <c r="Q24" s="20">
        <v>37</v>
      </c>
      <c r="R24" s="18">
        <v>5.2259887005649714</v>
      </c>
    </row>
    <row r="25" spans="1:18" ht="10.15" customHeight="1">
      <c r="A25" s="156" t="s">
        <v>83</v>
      </c>
      <c r="B25" s="20">
        <v>751</v>
      </c>
      <c r="C25" s="18">
        <v>50.915254237288131</v>
      </c>
      <c r="D25" s="20"/>
      <c r="E25" s="20">
        <v>47</v>
      </c>
      <c r="F25" s="18">
        <v>6.2583222370173104</v>
      </c>
      <c r="G25" s="20"/>
      <c r="H25" s="20">
        <v>724</v>
      </c>
      <c r="I25" s="18">
        <v>49.084745762711862</v>
      </c>
      <c r="J25" s="20"/>
      <c r="K25" s="20">
        <v>31</v>
      </c>
      <c r="L25" s="18">
        <v>4.2817679558011053</v>
      </c>
      <c r="M25" s="20"/>
      <c r="N25" s="20">
        <v>1475</v>
      </c>
      <c r="O25" s="18">
        <v>100</v>
      </c>
      <c r="P25" s="20"/>
      <c r="Q25" s="20">
        <v>78</v>
      </c>
      <c r="R25" s="18">
        <v>5.2881355932203391</v>
      </c>
    </row>
    <row r="26" spans="1:18" ht="20.149999999999999" customHeight="1">
      <c r="A26" s="43" t="s">
        <v>84</v>
      </c>
      <c r="B26" s="20">
        <v>267</v>
      </c>
      <c r="C26" s="18">
        <v>74.58100558659217</v>
      </c>
      <c r="D26" s="20"/>
      <c r="E26" s="20">
        <v>9</v>
      </c>
      <c r="F26" s="18">
        <v>3.3707865168539324</v>
      </c>
      <c r="G26" s="20"/>
      <c r="H26" s="20">
        <v>91</v>
      </c>
      <c r="I26" s="18">
        <v>25.41899441340782</v>
      </c>
      <c r="J26" s="20"/>
      <c r="K26" s="20">
        <v>1</v>
      </c>
      <c r="L26" s="18">
        <v>1.098901098901099</v>
      </c>
      <c r="M26" s="20"/>
      <c r="N26" s="20">
        <v>358</v>
      </c>
      <c r="O26" s="18">
        <v>100</v>
      </c>
      <c r="P26" s="20"/>
      <c r="Q26" s="20">
        <v>10</v>
      </c>
      <c r="R26" s="18">
        <v>2.7932960893854748</v>
      </c>
    </row>
    <row r="27" spans="1:18" ht="20.149999999999999" customHeight="1">
      <c r="A27" s="43" t="s">
        <v>85</v>
      </c>
      <c r="B27" s="20">
        <v>54</v>
      </c>
      <c r="C27" s="18">
        <v>94.73684210526315</v>
      </c>
      <c r="D27" s="20"/>
      <c r="E27" s="20">
        <v>1</v>
      </c>
      <c r="F27" s="18" t="s">
        <v>234</v>
      </c>
      <c r="G27" s="20"/>
      <c r="H27" s="20">
        <v>3</v>
      </c>
      <c r="I27" s="18">
        <v>5.2631578947368416</v>
      </c>
      <c r="J27" s="20"/>
      <c r="K27" s="20">
        <v>0</v>
      </c>
      <c r="L27" s="18" t="s">
        <v>234</v>
      </c>
      <c r="M27" s="20"/>
      <c r="N27" s="20">
        <v>57</v>
      </c>
      <c r="O27" s="18">
        <v>100</v>
      </c>
      <c r="P27" s="20"/>
      <c r="Q27" s="20">
        <v>1</v>
      </c>
      <c r="R27" s="18" t="s">
        <v>234</v>
      </c>
    </row>
    <row r="28" spans="1:18" ht="20.149999999999999" customHeight="1">
      <c r="A28" s="399" t="s">
        <v>86</v>
      </c>
      <c r="B28" s="20">
        <v>94</v>
      </c>
      <c r="C28" s="18">
        <v>62.666666666666671</v>
      </c>
      <c r="D28" s="20"/>
      <c r="E28" s="20">
        <v>11</v>
      </c>
      <c r="F28" s="18">
        <v>11.702127659574469</v>
      </c>
      <c r="G28" s="20"/>
      <c r="H28" s="20">
        <v>56</v>
      </c>
      <c r="I28" s="18">
        <v>37.333333333333336</v>
      </c>
      <c r="J28" s="20"/>
      <c r="K28" s="20">
        <v>6</v>
      </c>
      <c r="L28" s="18">
        <v>10.714285714285714</v>
      </c>
      <c r="M28" s="20"/>
      <c r="N28" s="20">
        <v>150</v>
      </c>
      <c r="O28" s="18">
        <v>100</v>
      </c>
      <c r="P28" s="20"/>
      <c r="Q28" s="20">
        <v>17</v>
      </c>
      <c r="R28" s="18">
        <v>11.333333333333332</v>
      </c>
    </row>
    <row r="29" spans="1:18" ht="10.15" customHeight="1">
      <c r="A29" s="35" t="s">
        <v>55</v>
      </c>
      <c r="B29" s="20">
        <v>143</v>
      </c>
      <c r="C29" s="18">
        <v>77.717391304347828</v>
      </c>
      <c r="D29" s="20"/>
      <c r="E29" s="20">
        <v>13</v>
      </c>
      <c r="F29" s="18">
        <v>9.0909090909090917</v>
      </c>
      <c r="G29" s="20"/>
      <c r="H29" s="20">
        <v>41</v>
      </c>
      <c r="I29" s="18">
        <v>22.282608695652172</v>
      </c>
      <c r="J29" s="20"/>
      <c r="K29" s="20">
        <v>1</v>
      </c>
      <c r="L29" s="18">
        <v>2.4390243902439024</v>
      </c>
      <c r="M29" s="20"/>
      <c r="N29" s="20">
        <v>184</v>
      </c>
      <c r="O29" s="18">
        <v>100</v>
      </c>
      <c r="P29" s="20"/>
      <c r="Q29" s="20">
        <v>14</v>
      </c>
      <c r="R29" s="18">
        <v>7.608695652173914</v>
      </c>
    </row>
    <row r="30" spans="1:18" ht="10.15" customHeight="1">
      <c r="A30" s="157" t="s">
        <v>0</v>
      </c>
      <c r="B30" s="31">
        <v>1753</v>
      </c>
      <c r="C30" s="22">
        <v>59.788540245566168</v>
      </c>
      <c r="D30" s="31"/>
      <c r="E30" s="31">
        <v>103</v>
      </c>
      <c r="F30" s="22">
        <v>5.8756417569880206</v>
      </c>
      <c r="G30" s="31"/>
      <c r="H30" s="31">
        <v>1179</v>
      </c>
      <c r="I30" s="22">
        <v>40.211459754433832</v>
      </c>
      <c r="J30" s="31"/>
      <c r="K30" s="31">
        <v>54</v>
      </c>
      <c r="L30" s="22">
        <v>4.5801526717557248</v>
      </c>
      <c r="M30" s="31"/>
      <c r="N30" s="31">
        <v>2932</v>
      </c>
      <c r="O30" s="22">
        <v>100</v>
      </c>
      <c r="P30" s="31"/>
      <c r="Q30" s="31">
        <v>157</v>
      </c>
      <c r="R30" s="22">
        <v>5.3547066848567537</v>
      </c>
    </row>
    <row r="31" spans="1:18" ht="3" customHeight="1">
      <c r="A31" s="16"/>
      <c r="B31" s="17"/>
      <c r="C31" s="17"/>
      <c r="D31" s="17"/>
      <c r="E31" s="17"/>
      <c r="F31" s="17"/>
      <c r="G31" s="17"/>
      <c r="H31" s="17"/>
      <c r="I31" s="17"/>
      <c r="J31" s="17"/>
      <c r="K31" s="17"/>
      <c r="L31" s="17"/>
      <c r="M31" s="17"/>
      <c r="N31" s="17"/>
      <c r="O31" s="17"/>
      <c r="P31" s="17"/>
      <c r="Q31" s="17"/>
      <c r="R31" s="17"/>
    </row>
    <row r="32" spans="1:18" ht="10.15" customHeight="1">
      <c r="A32" s="27"/>
      <c r="B32" s="863" t="s">
        <v>68</v>
      </c>
      <c r="C32" s="863"/>
      <c r="D32" s="863"/>
      <c r="E32" s="863"/>
      <c r="F32" s="863"/>
      <c r="G32" s="863"/>
      <c r="H32" s="863"/>
      <c r="I32" s="863"/>
      <c r="J32" s="863"/>
      <c r="K32" s="863"/>
      <c r="L32" s="863"/>
      <c r="M32" s="863"/>
      <c r="N32" s="863"/>
      <c r="O32" s="863"/>
      <c r="P32" s="863"/>
      <c r="Q32" s="863"/>
      <c r="R32" s="863"/>
    </row>
    <row r="33" spans="1:18" ht="3" customHeight="1">
      <c r="A33" s="16"/>
      <c r="B33" s="17"/>
      <c r="C33" s="17"/>
      <c r="D33" s="17"/>
      <c r="E33" s="17"/>
      <c r="F33" s="17"/>
      <c r="G33" s="17"/>
      <c r="H33" s="17"/>
      <c r="I33" s="17"/>
      <c r="J33" s="17"/>
      <c r="K33" s="17"/>
      <c r="L33" s="17"/>
      <c r="M33" s="17"/>
      <c r="N33" s="17"/>
      <c r="O33" s="17"/>
      <c r="P33" s="17"/>
      <c r="Q33" s="17"/>
      <c r="R33" s="17"/>
    </row>
    <row r="34" spans="1:18" ht="10.15" customHeight="1">
      <c r="A34" s="156" t="s">
        <v>82</v>
      </c>
      <c r="B34" s="20">
        <v>279</v>
      </c>
      <c r="C34" s="18">
        <v>53.041825095057035</v>
      </c>
      <c r="D34" s="20"/>
      <c r="E34" s="20">
        <v>7</v>
      </c>
      <c r="F34" s="18">
        <v>2.5089605734767026</v>
      </c>
      <c r="G34" s="20"/>
      <c r="H34" s="20">
        <v>247</v>
      </c>
      <c r="I34" s="18">
        <v>46.958174904942965</v>
      </c>
      <c r="J34" s="20"/>
      <c r="K34" s="20">
        <v>7</v>
      </c>
      <c r="L34" s="18">
        <v>2.834008097165992</v>
      </c>
      <c r="M34" s="20"/>
      <c r="N34" s="20">
        <v>526</v>
      </c>
      <c r="O34" s="18">
        <v>100</v>
      </c>
      <c r="P34" s="20"/>
      <c r="Q34" s="20">
        <v>14</v>
      </c>
      <c r="R34" s="18">
        <v>2.6615969581749046</v>
      </c>
    </row>
    <row r="35" spans="1:18" ht="10.15" customHeight="1">
      <c r="A35" s="156" t="s">
        <v>83</v>
      </c>
      <c r="B35" s="20">
        <v>574</v>
      </c>
      <c r="C35" s="18">
        <v>44.808743169398909</v>
      </c>
      <c r="D35" s="20"/>
      <c r="E35" s="20">
        <v>24</v>
      </c>
      <c r="F35" s="18">
        <v>4.1811846689895473</v>
      </c>
      <c r="G35" s="20"/>
      <c r="H35" s="20">
        <v>707</v>
      </c>
      <c r="I35" s="18">
        <v>55.191256830601091</v>
      </c>
      <c r="J35" s="20"/>
      <c r="K35" s="20">
        <v>50</v>
      </c>
      <c r="L35" s="18">
        <v>7.0721357850070721</v>
      </c>
      <c r="M35" s="20"/>
      <c r="N35" s="20">
        <v>1281</v>
      </c>
      <c r="O35" s="18">
        <v>100</v>
      </c>
      <c r="P35" s="20"/>
      <c r="Q35" s="20">
        <v>74</v>
      </c>
      <c r="R35" s="18">
        <v>5.7767369242779081</v>
      </c>
    </row>
    <row r="36" spans="1:18" ht="20.149999999999999" customHeight="1">
      <c r="A36" s="43" t="s">
        <v>84</v>
      </c>
      <c r="B36" s="20">
        <v>176</v>
      </c>
      <c r="C36" s="18">
        <v>74.576271186440678</v>
      </c>
      <c r="D36" s="20"/>
      <c r="E36" s="20">
        <v>1</v>
      </c>
      <c r="F36" s="18">
        <v>0.56818181818181823</v>
      </c>
      <c r="G36" s="20"/>
      <c r="H36" s="20">
        <v>60</v>
      </c>
      <c r="I36" s="18">
        <v>25.423728813559322</v>
      </c>
      <c r="J36" s="20"/>
      <c r="K36" s="20">
        <v>0</v>
      </c>
      <c r="L36" s="18">
        <v>0</v>
      </c>
      <c r="M36" s="20"/>
      <c r="N36" s="20">
        <v>236</v>
      </c>
      <c r="O36" s="18">
        <v>100</v>
      </c>
      <c r="P36" s="20"/>
      <c r="Q36" s="20">
        <v>1</v>
      </c>
      <c r="R36" s="18">
        <v>0.42372881355932202</v>
      </c>
    </row>
    <row r="37" spans="1:18" ht="20.149999999999999" customHeight="1">
      <c r="A37" s="43" t="s">
        <v>85</v>
      </c>
      <c r="B37" s="20">
        <v>60</v>
      </c>
      <c r="C37" s="18">
        <v>95.238095238095227</v>
      </c>
      <c r="D37" s="20"/>
      <c r="E37" s="20">
        <v>0</v>
      </c>
      <c r="F37" s="18" t="s">
        <v>234</v>
      </c>
      <c r="G37" s="20"/>
      <c r="H37" s="20">
        <v>3</v>
      </c>
      <c r="I37" s="18">
        <v>4.7619047619047619</v>
      </c>
      <c r="J37" s="20"/>
      <c r="K37" s="20"/>
      <c r="L37" s="18" t="s">
        <v>234</v>
      </c>
      <c r="M37" s="20"/>
      <c r="N37" s="20">
        <v>63</v>
      </c>
      <c r="O37" s="18">
        <v>100</v>
      </c>
      <c r="P37" s="20"/>
      <c r="Q37" s="20">
        <v>0</v>
      </c>
      <c r="R37" s="18" t="s">
        <v>234</v>
      </c>
    </row>
    <row r="38" spans="1:18" ht="20.149999999999999" customHeight="1">
      <c r="A38" s="399" t="s">
        <v>86</v>
      </c>
      <c r="B38" s="20">
        <v>72</v>
      </c>
      <c r="C38" s="18">
        <v>57.142857142857139</v>
      </c>
      <c r="D38" s="20"/>
      <c r="E38" s="20">
        <v>3</v>
      </c>
      <c r="F38" s="18">
        <v>4.1666666666666661</v>
      </c>
      <c r="G38" s="20"/>
      <c r="H38" s="20">
        <v>54</v>
      </c>
      <c r="I38" s="18">
        <v>42.857142857142854</v>
      </c>
      <c r="J38" s="20"/>
      <c r="K38" s="20">
        <v>2</v>
      </c>
      <c r="L38" s="18">
        <v>3.7037037037037033</v>
      </c>
      <c r="M38" s="20"/>
      <c r="N38" s="20">
        <v>126</v>
      </c>
      <c r="O38" s="18">
        <v>100</v>
      </c>
      <c r="P38" s="20"/>
      <c r="Q38" s="20">
        <v>5</v>
      </c>
      <c r="R38" s="18">
        <v>3.9682539682539679</v>
      </c>
    </row>
    <row r="39" spans="1:18" ht="10.15" customHeight="1">
      <c r="A39" s="35" t="s">
        <v>55</v>
      </c>
      <c r="B39" s="20">
        <v>54</v>
      </c>
      <c r="C39" s="18">
        <v>60.674157303370791</v>
      </c>
      <c r="D39" s="20"/>
      <c r="E39" s="20">
        <v>7</v>
      </c>
      <c r="F39" s="18">
        <v>12.962962962962962</v>
      </c>
      <c r="G39" s="20"/>
      <c r="H39" s="20">
        <v>35</v>
      </c>
      <c r="I39" s="18">
        <v>39.325842696629216</v>
      </c>
      <c r="J39" s="20"/>
      <c r="K39" s="20">
        <v>5</v>
      </c>
      <c r="L39" s="18">
        <v>14.285714285714285</v>
      </c>
      <c r="M39" s="20"/>
      <c r="N39" s="20">
        <v>89</v>
      </c>
      <c r="O39" s="18">
        <v>100</v>
      </c>
      <c r="P39" s="20"/>
      <c r="Q39" s="20">
        <v>12</v>
      </c>
      <c r="R39" s="18">
        <v>13.48314606741573</v>
      </c>
    </row>
    <row r="40" spans="1:18" ht="10.15" customHeight="1">
      <c r="A40" s="157" t="s">
        <v>0</v>
      </c>
      <c r="B40" s="31">
        <v>1215</v>
      </c>
      <c r="C40" s="22">
        <v>52.348125807841448</v>
      </c>
      <c r="D40" s="31"/>
      <c r="E40" s="31">
        <v>42</v>
      </c>
      <c r="F40" s="22">
        <v>3.4567901234567899</v>
      </c>
      <c r="G40" s="31"/>
      <c r="H40" s="31">
        <v>1106</v>
      </c>
      <c r="I40" s="22">
        <v>47.651874192158552</v>
      </c>
      <c r="J40" s="31"/>
      <c r="K40" s="31">
        <v>64</v>
      </c>
      <c r="L40" s="22">
        <v>5.786618444846293</v>
      </c>
      <c r="M40" s="31"/>
      <c r="N40" s="31">
        <v>2321</v>
      </c>
      <c r="O40" s="22">
        <v>100</v>
      </c>
      <c r="P40" s="31"/>
      <c r="Q40" s="31">
        <v>106</v>
      </c>
      <c r="R40" s="22">
        <v>4.5669969840585951</v>
      </c>
    </row>
    <row r="41" spans="1:18" ht="3" customHeight="1">
      <c r="A41" s="24"/>
      <c r="B41" s="24"/>
      <c r="C41" s="24"/>
      <c r="D41" s="24"/>
      <c r="E41" s="24"/>
      <c r="F41" s="25"/>
      <c r="G41" s="24"/>
      <c r="H41" s="24"/>
      <c r="I41" s="24"/>
      <c r="J41" s="24"/>
      <c r="K41" s="24"/>
      <c r="L41" s="24"/>
      <c r="M41" s="24"/>
      <c r="N41" s="24"/>
      <c r="O41" s="24"/>
      <c r="P41" s="24"/>
      <c r="Q41" s="24"/>
      <c r="R41" s="26"/>
    </row>
    <row r="42" spans="1:18" ht="3" customHeight="1"/>
    <row r="43" spans="1:18">
      <c r="A43" s="862" t="s">
        <v>163</v>
      </c>
      <c r="B43" s="862"/>
      <c r="C43" s="862"/>
      <c r="D43" s="862"/>
      <c r="E43" s="862"/>
      <c r="F43" s="862"/>
      <c r="G43" s="862"/>
      <c r="H43" s="862"/>
      <c r="I43" s="862"/>
      <c r="J43" s="862"/>
      <c r="K43" s="862"/>
      <c r="L43" s="862"/>
      <c r="M43" s="862"/>
      <c r="N43" s="862"/>
      <c r="O43" s="862"/>
      <c r="P43" s="862"/>
      <c r="Q43" s="862"/>
      <c r="R43" s="862"/>
    </row>
    <row r="44" spans="1:18" ht="45" customHeight="1">
      <c r="A44" s="853" t="s">
        <v>162</v>
      </c>
      <c r="B44" s="854"/>
      <c r="C44" s="854"/>
      <c r="D44" s="854"/>
      <c r="E44" s="854"/>
      <c r="F44" s="854"/>
      <c r="G44" s="854"/>
      <c r="H44" s="854"/>
      <c r="I44" s="854"/>
      <c r="J44" s="854"/>
      <c r="K44" s="854"/>
      <c r="L44" s="854"/>
      <c r="M44" s="854"/>
      <c r="N44" s="854"/>
      <c r="O44" s="854"/>
      <c r="P44" s="854"/>
      <c r="Q44" s="854"/>
      <c r="R44" s="854"/>
    </row>
    <row r="45" spans="1:18" ht="13.5" customHeight="1">
      <c r="A45" s="853" t="s">
        <v>148</v>
      </c>
      <c r="B45" s="868"/>
      <c r="C45" s="868"/>
      <c r="D45" s="868"/>
      <c r="E45" s="868"/>
      <c r="F45" s="868"/>
      <c r="G45" s="868"/>
      <c r="H45" s="868"/>
      <c r="I45" s="868"/>
      <c r="J45" s="868"/>
      <c r="K45" s="868"/>
      <c r="L45" s="868"/>
      <c r="M45" s="868"/>
      <c r="N45" s="868"/>
      <c r="O45" s="868"/>
      <c r="P45" s="868"/>
      <c r="Q45" s="868"/>
      <c r="R45" s="868"/>
    </row>
    <row r="47" spans="1:18">
      <c r="A47" s="862"/>
      <c r="B47" s="862"/>
      <c r="C47" s="862"/>
      <c r="D47" s="862"/>
      <c r="E47" s="862"/>
      <c r="F47" s="862"/>
      <c r="G47" s="862"/>
      <c r="H47" s="862"/>
      <c r="I47" s="862"/>
      <c r="J47" s="862"/>
      <c r="K47" s="862"/>
      <c r="L47" s="862"/>
      <c r="M47" s="862"/>
      <c r="N47" s="862"/>
      <c r="O47" s="862"/>
      <c r="P47" s="862"/>
      <c r="Q47" s="862"/>
      <c r="R47" s="862"/>
    </row>
    <row r="48" spans="1:18">
      <c r="A48" s="31"/>
      <c r="B48" s="31"/>
      <c r="C48" s="31"/>
      <c r="D48" s="31"/>
      <c r="E48" s="31"/>
      <c r="F48" s="31"/>
      <c r="G48" s="31"/>
      <c r="H48" s="31"/>
      <c r="I48" s="31"/>
      <c r="J48" s="31"/>
      <c r="K48" s="31"/>
      <c r="L48" s="31"/>
      <c r="M48" s="31"/>
      <c r="N48" s="31"/>
      <c r="O48" s="31"/>
      <c r="P48" s="31"/>
      <c r="Q48" s="31"/>
    </row>
    <row r="49" spans="2:17">
      <c r="B49" s="31"/>
      <c r="C49" s="31"/>
      <c r="D49" s="31"/>
      <c r="E49" s="31"/>
      <c r="F49" s="31"/>
      <c r="G49" s="31"/>
      <c r="H49" s="31"/>
      <c r="I49" s="31"/>
      <c r="J49" s="31"/>
      <c r="K49" s="31"/>
      <c r="L49" s="31"/>
      <c r="M49" s="31"/>
      <c r="N49" s="31"/>
      <c r="O49" s="31"/>
      <c r="P49" s="31"/>
      <c r="Q49" s="31"/>
    </row>
  </sheetData>
  <mergeCells count="21">
    <mergeCell ref="B22:R22"/>
    <mergeCell ref="A5:R5"/>
    <mergeCell ref="A8:A10"/>
    <mergeCell ref="B8:F8"/>
    <mergeCell ref="H8:L8"/>
    <mergeCell ref="N8:R8"/>
    <mergeCell ref="B9:B10"/>
    <mergeCell ref="C9:C10"/>
    <mergeCell ref="E9:F9"/>
    <mergeCell ref="H9:H10"/>
    <mergeCell ref="I9:I10"/>
    <mergeCell ref="K9:L9"/>
    <mergeCell ref="N9:N10"/>
    <mergeCell ref="O9:O10"/>
    <mergeCell ref="Q9:R9"/>
    <mergeCell ref="B12:R12"/>
    <mergeCell ref="B32:R32"/>
    <mergeCell ref="A43:R43"/>
    <mergeCell ref="A44:R44"/>
    <mergeCell ref="A45:R45"/>
    <mergeCell ref="A47:R47"/>
  </mergeCells>
  <pageMargins left="0.59055118110236227" right="0.59055118110236227" top="0.78740157480314965" bottom="0.78740157480314965" header="0" footer="0"/>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9"/>
  <sheetViews>
    <sheetView zoomScaleNormal="100" workbookViewId="0">
      <selection activeCell="A4" sqref="A4"/>
    </sheetView>
  </sheetViews>
  <sheetFormatPr defaultColWidth="8.81640625" defaultRowHeight="12.5"/>
  <cols>
    <col min="1" max="1" width="19.54296875" style="188" customWidth="1"/>
    <col min="2" max="3" width="7.7265625" style="189" customWidth="1"/>
    <col min="4" max="4" width="0.81640625" style="188" customWidth="1"/>
    <col min="5" max="6" width="7.26953125" style="188" customWidth="1"/>
    <col min="7" max="7" width="8.81640625" style="188" customWidth="1"/>
    <col min="8" max="8" width="7.26953125" style="188" customWidth="1"/>
    <col min="9" max="9" width="0.81640625" style="188" customWidth="1"/>
    <col min="10" max="11" width="10.7265625" style="188" customWidth="1"/>
    <col min="12" max="203" width="8.81640625" style="188"/>
    <col min="204" max="204" width="32.81640625" style="188" customWidth="1"/>
    <col min="205" max="205" width="10.81640625" style="188" customWidth="1"/>
    <col min="206" max="206" width="15.81640625" style="188" customWidth="1"/>
    <col min="207" max="207" width="9" style="188" customWidth="1"/>
    <col min="208" max="208" width="10.1796875" style="188" customWidth="1"/>
    <col min="209" max="459" width="8.81640625" style="188"/>
    <col min="460" max="460" width="32.81640625" style="188" customWidth="1"/>
    <col min="461" max="461" width="10.81640625" style="188" customWidth="1"/>
    <col min="462" max="462" width="15.81640625" style="188" customWidth="1"/>
    <col min="463" max="463" width="9" style="188" customWidth="1"/>
    <col min="464" max="464" width="10.1796875" style="188" customWidth="1"/>
    <col min="465" max="715" width="8.81640625" style="188"/>
    <col min="716" max="716" width="32.81640625" style="188" customWidth="1"/>
    <col min="717" max="717" width="10.81640625" style="188" customWidth="1"/>
    <col min="718" max="718" width="15.81640625" style="188" customWidth="1"/>
    <col min="719" max="719" width="9" style="188" customWidth="1"/>
    <col min="720" max="720" width="10.1796875" style="188" customWidth="1"/>
    <col min="721" max="971" width="8.81640625" style="188"/>
    <col min="972" max="972" width="32.81640625" style="188" customWidth="1"/>
    <col min="973" max="973" width="10.81640625" style="188" customWidth="1"/>
    <col min="974" max="974" width="15.81640625" style="188" customWidth="1"/>
    <col min="975" max="975" width="9" style="188" customWidth="1"/>
    <col min="976" max="976" width="10.1796875" style="188" customWidth="1"/>
    <col min="977" max="1227" width="8.81640625" style="188"/>
    <col min="1228" max="1228" width="32.81640625" style="188" customWidth="1"/>
    <col min="1229" max="1229" width="10.81640625" style="188" customWidth="1"/>
    <col min="1230" max="1230" width="15.81640625" style="188" customWidth="1"/>
    <col min="1231" max="1231" width="9" style="188" customWidth="1"/>
    <col min="1232" max="1232" width="10.1796875" style="188" customWidth="1"/>
    <col min="1233" max="1483" width="8.81640625" style="188"/>
    <col min="1484" max="1484" width="32.81640625" style="188" customWidth="1"/>
    <col min="1485" max="1485" width="10.81640625" style="188" customWidth="1"/>
    <col min="1486" max="1486" width="15.81640625" style="188" customWidth="1"/>
    <col min="1487" max="1487" width="9" style="188" customWidth="1"/>
    <col min="1488" max="1488" width="10.1796875" style="188" customWidth="1"/>
    <col min="1489" max="1739" width="8.81640625" style="188"/>
    <col min="1740" max="1740" width="32.81640625" style="188" customWidth="1"/>
    <col min="1741" max="1741" width="10.81640625" style="188" customWidth="1"/>
    <col min="1742" max="1742" width="15.81640625" style="188" customWidth="1"/>
    <col min="1743" max="1743" width="9" style="188" customWidth="1"/>
    <col min="1744" max="1744" width="10.1796875" style="188" customWidth="1"/>
    <col min="1745" max="1995" width="8.81640625" style="188"/>
    <col min="1996" max="1996" width="32.81640625" style="188" customWidth="1"/>
    <col min="1997" max="1997" width="10.81640625" style="188" customWidth="1"/>
    <col min="1998" max="1998" width="15.81640625" style="188" customWidth="1"/>
    <col min="1999" max="1999" width="9" style="188" customWidth="1"/>
    <col min="2000" max="2000" width="10.1796875" style="188" customWidth="1"/>
    <col min="2001" max="2251" width="8.81640625" style="188"/>
    <col min="2252" max="2252" width="32.81640625" style="188" customWidth="1"/>
    <col min="2253" max="2253" width="10.81640625" style="188" customWidth="1"/>
    <col min="2254" max="2254" width="15.81640625" style="188" customWidth="1"/>
    <col min="2255" max="2255" width="9" style="188" customWidth="1"/>
    <col min="2256" max="2256" width="10.1796875" style="188" customWidth="1"/>
    <col min="2257" max="2507" width="8.81640625" style="188"/>
    <col min="2508" max="2508" width="32.81640625" style="188" customWidth="1"/>
    <col min="2509" max="2509" width="10.81640625" style="188" customWidth="1"/>
    <col min="2510" max="2510" width="15.81640625" style="188" customWidth="1"/>
    <col min="2511" max="2511" width="9" style="188" customWidth="1"/>
    <col min="2512" max="2512" width="10.1796875" style="188" customWidth="1"/>
    <col min="2513" max="2763" width="8.81640625" style="188"/>
    <col min="2764" max="2764" width="32.81640625" style="188" customWidth="1"/>
    <col min="2765" max="2765" width="10.81640625" style="188" customWidth="1"/>
    <col min="2766" max="2766" width="15.81640625" style="188" customWidth="1"/>
    <col min="2767" max="2767" width="9" style="188" customWidth="1"/>
    <col min="2768" max="2768" width="10.1796875" style="188" customWidth="1"/>
    <col min="2769" max="3019" width="8.81640625" style="188"/>
    <col min="3020" max="3020" width="32.81640625" style="188" customWidth="1"/>
    <col min="3021" max="3021" width="10.81640625" style="188" customWidth="1"/>
    <col min="3022" max="3022" width="15.81640625" style="188" customWidth="1"/>
    <col min="3023" max="3023" width="9" style="188" customWidth="1"/>
    <col min="3024" max="3024" width="10.1796875" style="188" customWidth="1"/>
    <col min="3025" max="3275" width="8.81640625" style="188"/>
    <col min="3276" max="3276" width="32.81640625" style="188" customWidth="1"/>
    <col min="3277" max="3277" width="10.81640625" style="188" customWidth="1"/>
    <col min="3278" max="3278" width="15.81640625" style="188" customWidth="1"/>
    <col min="3279" max="3279" width="9" style="188" customWidth="1"/>
    <col min="3280" max="3280" width="10.1796875" style="188" customWidth="1"/>
    <col min="3281" max="3531" width="8.81640625" style="188"/>
    <col min="3532" max="3532" width="32.81640625" style="188" customWidth="1"/>
    <col min="3533" max="3533" width="10.81640625" style="188" customWidth="1"/>
    <col min="3534" max="3534" width="15.81640625" style="188" customWidth="1"/>
    <col min="3535" max="3535" width="9" style="188" customWidth="1"/>
    <col min="3536" max="3536" width="10.1796875" style="188" customWidth="1"/>
    <col min="3537" max="3787" width="8.81640625" style="188"/>
    <col min="3788" max="3788" width="32.81640625" style="188" customWidth="1"/>
    <col min="3789" max="3789" width="10.81640625" style="188" customWidth="1"/>
    <col min="3790" max="3790" width="15.81640625" style="188" customWidth="1"/>
    <col min="3791" max="3791" width="9" style="188" customWidth="1"/>
    <col min="3792" max="3792" width="10.1796875" style="188" customWidth="1"/>
    <col min="3793" max="4043" width="8.81640625" style="188"/>
    <col min="4044" max="4044" width="32.81640625" style="188" customWidth="1"/>
    <col min="4045" max="4045" width="10.81640625" style="188" customWidth="1"/>
    <col min="4046" max="4046" width="15.81640625" style="188" customWidth="1"/>
    <col min="4047" max="4047" width="9" style="188" customWidth="1"/>
    <col min="4048" max="4048" width="10.1796875" style="188" customWidth="1"/>
    <col min="4049" max="4299" width="8.81640625" style="188"/>
    <col min="4300" max="4300" width="32.81640625" style="188" customWidth="1"/>
    <col min="4301" max="4301" width="10.81640625" style="188" customWidth="1"/>
    <col min="4302" max="4302" width="15.81640625" style="188" customWidth="1"/>
    <col min="4303" max="4303" width="9" style="188" customWidth="1"/>
    <col min="4304" max="4304" width="10.1796875" style="188" customWidth="1"/>
    <col min="4305" max="4555" width="8.81640625" style="188"/>
    <col min="4556" max="4556" width="32.81640625" style="188" customWidth="1"/>
    <col min="4557" max="4557" width="10.81640625" style="188" customWidth="1"/>
    <col min="4558" max="4558" width="15.81640625" style="188" customWidth="1"/>
    <col min="4559" max="4559" width="9" style="188" customWidth="1"/>
    <col min="4560" max="4560" width="10.1796875" style="188" customWidth="1"/>
    <col min="4561" max="4811" width="8.81640625" style="188"/>
    <col min="4812" max="4812" width="32.81640625" style="188" customWidth="1"/>
    <col min="4813" max="4813" width="10.81640625" style="188" customWidth="1"/>
    <col min="4814" max="4814" width="15.81640625" style="188" customWidth="1"/>
    <col min="4815" max="4815" width="9" style="188" customWidth="1"/>
    <col min="4816" max="4816" width="10.1796875" style="188" customWidth="1"/>
    <col min="4817" max="5067" width="8.81640625" style="188"/>
    <col min="5068" max="5068" width="32.81640625" style="188" customWidth="1"/>
    <col min="5069" max="5069" width="10.81640625" style="188" customWidth="1"/>
    <col min="5070" max="5070" width="15.81640625" style="188" customWidth="1"/>
    <col min="5071" max="5071" width="9" style="188" customWidth="1"/>
    <col min="5072" max="5072" width="10.1796875" style="188" customWidth="1"/>
    <col min="5073" max="5323" width="8.81640625" style="188"/>
    <col min="5324" max="5324" width="32.81640625" style="188" customWidth="1"/>
    <col min="5325" max="5325" width="10.81640625" style="188" customWidth="1"/>
    <col min="5326" max="5326" width="15.81640625" style="188" customWidth="1"/>
    <col min="5327" max="5327" width="9" style="188" customWidth="1"/>
    <col min="5328" max="5328" width="10.1796875" style="188" customWidth="1"/>
    <col min="5329" max="5579" width="8.81640625" style="188"/>
    <col min="5580" max="5580" width="32.81640625" style="188" customWidth="1"/>
    <col min="5581" max="5581" width="10.81640625" style="188" customWidth="1"/>
    <col min="5582" max="5582" width="15.81640625" style="188" customWidth="1"/>
    <col min="5583" max="5583" width="9" style="188" customWidth="1"/>
    <col min="5584" max="5584" width="10.1796875" style="188" customWidth="1"/>
    <col min="5585" max="5835" width="8.81640625" style="188"/>
    <col min="5836" max="5836" width="32.81640625" style="188" customWidth="1"/>
    <col min="5837" max="5837" width="10.81640625" style="188" customWidth="1"/>
    <col min="5838" max="5838" width="15.81640625" style="188" customWidth="1"/>
    <col min="5839" max="5839" width="9" style="188" customWidth="1"/>
    <col min="5840" max="5840" width="10.1796875" style="188" customWidth="1"/>
    <col min="5841" max="6091" width="8.81640625" style="188"/>
    <col min="6092" max="6092" width="32.81640625" style="188" customWidth="1"/>
    <col min="6093" max="6093" width="10.81640625" style="188" customWidth="1"/>
    <col min="6094" max="6094" width="15.81640625" style="188" customWidth="1"/>
    <col min="6095" max="6095" width="9" style="188" customWidth="1"/>
    <col min="6096" max="6096" width="10.1796875" style="188" customWidth="1"/>
    <col min="6097" max="6347" width="8.81640625" style="188"/>
    <col min="6348" max="6348" width="32.81640625" style="188" customWidth="1"/>
    <col min="6349" max="6349" width="10.81640625" style="188" customWidth="1"/>
    <col min="6350" max="6350" width="15.81640625" style="188" customWidth="1"/>
    <col min="6351" max="6351" width="9" style="188" customWidth="1"/>
    <col min="6352" max="6352" width="10.1796875" style="188" customWidth="1"/>
    <col min="6353" max="6603" width="8.81640625" style="188"/>
    <col min="6604" max="6604" width="32.81640625" style="188" customWidth="1"/>
    <col min="6605" max="6605" width="10.81640625" style="188" customWidth="1"/>
    <col min="6606" max="6606" width="15.81640625" style="188" customWidth="1"/>
    <col min="6607" max="6607" width="9" style="188" customWidth="1"/>
    <col min="6608" max="6608" width="10.1796875" style="188" customWidth="1"/>
    <col min="6609" max="6859" width="8.81640625" style="188"/>
    <col min="6860" max="6860" width="32.81640625" style="188" customWidth="1"/>
    <col min="6861" max="6861" width="10.81640625" style="188" customWidth="1"/>
    <col min="6862" max="6862" width="15.81640625" style="188" customWidth="1"/>
    <col min="6863" max="6863" width="9" style="188" customWidth="1"/>
    <col min="6864" max="6864" width="10.1796875" style="188" customWidth="1"/>
    <col min="6865" max="7115" width="8.81640625" style="188"/>
    <col min="7116" max="7116" width="32.81640625" style="188" customWidth="1"/>
    <col min="7117" max="7117" width="10.81640625" style="188" customWidth="1"/>
    <col min="7118" max="7118" width="15.81640625" style="188" customWidth="1"/>
    <col min="7119" max="7119" width="9" style="188" customWidth="1"/>
    <col min="7120" max="7120" width="10.1796875" style="188" customWidth="1"/>
    <col min="7121" max="7371" width="8.81640625" style="188"/>
    <col min="7372" max="7372" width="32.81640625" style="188" customWidth="1"/>
    <col min="7373" max="7373" width="10.81640625" style="188" customWidth="1"/>
    <col min="7374" max="7374" width="15.81640625" style="188" customWidth="1"/>
    <col min="7375" max="7375" width="9" style="188" customWidth="1"/>
    <col min="7376" max="7376" width="10.1796875" style="188" customWidth="1"/>
    <col min="7377" max="7627" width="8.81640625" style="188"/>
    <col min="7628" max="7628" width="32.81640625" style="188" customWidth="1"/>
    <col min="7629" max="7629" width="10.81640625" style="188" customWidth="1"/>
    <col min="7630" max="7630" width="15.81640625" style="188" customWidth="1"/>
    <col min="7631" max="7631" width="9" style="188" customWidth="1"/>
    <col min="7632" max="7632" width="10.1796875" style="188" customWidth="1"/>
    <col min="7633" max="7883" width="8.81640625" style="188"/>
    <col min="7884" max="7884" width="32.81640625" style="188" customWidth="1"/>
    <col min="7885" max="7885" width="10.81640625" style="188" customWidth="1"/>
    <col min="7886" max="7886" width="15.81640625" style="188" customWidth="1"/>
    <col min="7887" max="7887" width="9" style="188" customWidth="1"/>
    <col min="7888" max="7888" width="10.1796875" style="188" customWidth="1"/>
    <col min="7889" max="8139" width="8.81640625" style="188"/>
    <col min="8140" max="8140" width="32.81640625" style="188" customWidth="1"/>
    <col min="8141" max="8141" width="10.81640625" style="188" customWidth="1"/>
    <col min="8142" max="8142" width="15.81640625" style="188" customWidth="1"/>
    <col min="8143" max="8143" width="9" style="188" customWidth="1"/>
    <col min="8144" max="8144" width="10.1796875" style="188" customWidth="1"/>
    <col min="8145" max="8395" width="8.81640625" style="188"/>
    <col min="8396" max="8396" width="32.81640625" style="188" customWidth="1"/>
    <col min="8397" max="8397" width="10.81640625" style="188" customWidth="1"/>
    <col min="8398" max="8398" width="15.81640625" style="188" customWidth="1"/>
    <col min="8399" max="8399" width="9" style="188" customWidth="1"/>
    <col min="8400" max="8400" width="10.1796875" style="188" customWidth="1"/>
    <col min="8401" max="8651" width="8.81640625" style="188"/>
    <col min="8652" max="8652" width="32.81640625" style="188" customWidth="1"/>
    <col min="8653" max="8653" width="10.81640625" style="188" customWidth="1"/>
    <col min="8654" max="8654" width="15.81640625" style="188" customWidth="1"/>
    <col min="8655" max="8655" width="9" style="188" customWidth="1"/>
    <col min="8656" max="8656" width="10.1796875" style="188" customWidth="1"/>
    <col min="8657" max="8907" width="8.81640625" style="188"/>
    <col min="8908" max="8908" width="32.81640625" style="188" customWidth="1"/>
    <col min="8909" max="8909" width="10.81640625" style="188" customWidth="1"/>
    <col min="8910" max="8910" width="15.81640625" style="188" customWidth="1"/>
    <col min="8911" max="8911" width="9" style="188" customWidth="1"/>
    <col min="8912" max="8912" width="10.1796875" style="188" customWidth="1"/>
    <col min="8913" max="9163" width="8.81640625" style="188"/>
    <col min="9164" max="9164" width="32.81640625" style="188" customWidth="1"/>
    <col min="9165" max="9165" width="10.81640625" style="188" customWidth="1"/>
    <col min="9166" max="9166" width="15.81640625" style="188" customWidth="1"/>
    <col min="9167" max="9167" width="9" style="188" customWidth="1"/>
    <col min="9168" max="9168" width="10.1796875" style="188" customWidth="1"/>
    <col min="9169" max="9419" width="8.81640625" style="188"/>
    <col min="9420" max="9420" width="32.81640625" style="188" customWidth="1"/>
    <col min="9421" max="9421" width="10.81640625" style="188" customWidth="1"/>
    <col min="9422" max="9422" width="15.81640625" style="188" customWidth="1"/>
    <col min="9423" max="9423" width="9" style="188" customWidth="1"/>
    <col min="9424" max="9424" width="10.1796875" style="188" customWidth="1"/>
    <col min="9425" max="9675" width="8.81640625" style="188"/>
    <col min="9676" max="9676" width="32.81640625" style="188" customWidth="1"/>
    <col min="9677" max="9677" width="10.81640625" style="188" customWidth="1"/>
    <col min="9678" max="9678" width="15.81640625" style="188" customWidth="1"/>
    <col min="9679" max="9679" width="9" style="188" customWidth="1"/>
    <col min="9680" max="9680" width="10.1796875" style="188" customWidth="1"/>
    <col min="9681" max="9931" width="8.81640625" style="188"/>
    <col min="9932" max="9932" width="32.81640625" style="188" customWidth="1"/>
    <col min="9933" max="9933" width="10.81640625" style="188" customWidth="1"/>
    <col min="9934" max="9934" width="15.81640625" style="188" customWidth="1"/>
    <col min="9935" max="9935" width="9" style="188" customWidth="1"/>
    <col min="9936" max="9936" width="10.1796875" style="188" customWidth="1"/>
    <col min="9937" max="10187" width="8.81640625" style="188"/>
    <col min="10188" max="10188" width="32.81640625" style="188" customWidth="1"/>
    <col min="10189" max="10189" width="10.81640625" style="188" customWidth="1"/>
    <col min="10190" max="10190" width="15.81640625" style="188" customWidth="1"/>
    <col min="10191" max="10191" width="9" style="188" customWidth="1"/>
    <col min="10192" max="10192" width="10.1796875" style="188" customWidth="1"/>
    <col min="10193" max="10443" width="8.81640625" style="188"/>
    <col min="10444" max="10444" width="32.81640625" style="188" customWidth="1"/>
    <col min="10445" max="10445" width="10.81640625" style="188" customWidth="1"/>
    <col min="10446" max="10446" width="15.81640625" style="188" customWidth="1"/>
    <col min="10447" max="10447" width="9" style="188" customWidth="1"/>
    <col min="10448" max="10448" width="10.1796875" style="188" customWidth="1"/>
    <col min="10449" max="10699" width="8.81640625" style="188"/>
    <col min="10700" max="10700" width="32.81640625" style="188" customWidth="1"/>
    <col min="10701" max="10701" width="10.81640625" style="188" customWidth="1"/>
    <col min="10702" max="10702" width="15.81640625" style="188" customWidth="1"/>
    <col min="10703" max="10703" width="9" style="188" customWidth="1"/>
    <col min="10704" max="10704" width="10.1796875" style="188" customWidth="1"/>
    <col min="10705" max="10955" width="8.81640625" style="188"/>
    <col min="10956" max="10956" width="32.81640625" style="188" customWidth="1"/>
    <col min="10957" max="10957" width="10.81640625" style="188" customWidth="1"/>
    <col min="10958" max="10958" width="15.81640625" style="188" customWidth="1"/>
    <col min="10959" max="10959" width="9" style="188" customWidth="1"/>
    <col min="10960" max="10960" width="10.1796875" style="188" customWidth="1"/>
    <col min="10961" max="11211" width="8.81640625" style="188"/>
    <col min="11212" max="11212" width="32.81640625" style="188" customWidth="1"/>
    <col min="11213" max="11213" width="10.81640625" style="188" customWidth="1"/>
    <col min="11214" max="11214" width="15.81640625" style="188" customWidth="1"/>
    <col min="11215" max="11215" width="9" style="188" customWidth="1"/>
    <col min="11216" max="11216" width="10.1796875" style="188" customWidth="1"/>
    <col min="11217" max="11467" width="8.81640625" style="188"/>
    <col min="11468" max="11468" width="32.81640625" style="188" customWidth="1"/>
    <col min="11469" max="11469" width="10.81640625" style="188" customWidth="1"/>
    <col min="11470" max="11470" width="15.81640625" style="188" customWidth="1"/>
    <col min="11471" max="11471" width="9" style="188" customWidth="1"/>
    <col min="11472" max="11472" width="10.1796875" style="188" customWidth="1"/>
    <col min="11473" max="11723" width="8.81640625" style="188"/>
    <col min="11724" max="11724" width="32.81640625" style="188" customWidth="1"/>
    <col min="11725" max="11725" width="10.81640625" style="188" customWidth="1"/>
    <col min="11726" max="11726" width="15.81640625" style="188" customWidth="1"/>
    <col min="11727" max="11727" width="9" style="188" customWidth="1"/>
    <col min="11728" max="11728" width="10.1796875" style="188" customWidth="1"/>
    <col min="11729" max="11979" width="8.81640625" style="188"/>
    <col min="11980" max="11980" width="32.81640625" style="188" customWidth="1"/>
    <col min="11981" max="11981" width="10.81640625" style="188" customWidth="1"/>
    <col min="11982" max="11982" width="15.81640625" style="188" customWidth="1"/>
    <col min="11983" max="11983" width="9" style="188" customWidth="1"/>
    <col min="11984" max="11984" width="10.1796875" style="188" customWidth="1"/>
    <col min="11985" max="12235" width="8.81640625" style="188"/>
    <col min="12236" max="12236" width="32.81640625" style="188" customWidth="1"/>
    <col min="12237" max="12237" width="10.81640625" style="188" customWidth="1"/>
    <col min="12238" max="12238" width="15.81640625" style="188" customWidth="1"/>
    <col min="12239" max="12239" width="9" style="188" customWidth="1"/>
    <col min="12240" max="12240" width="10.1796875" style="188" customWidth="1"/>
    <col min="12241" max="12491" width="8.81640625" style="188"/>
    <col min="12492" max="12492" width="32.81640625" style="188" customWidth="1"/>
    <col min="12493" max="12493" width="10.81640625" style="188" customWidth="1"/>
    <col min="12494" max="12494" width="15.81640625" style="188" customWidth="1"/>
    <col min="12495" max="12495" width="9" style="188" customWidth="1"/>
    <col min="12496" max="12496" width="10.1796875" style="188" customWidth="1"/>
    <col min="12497" max="12747" width="8.81640625" style="188"/>
    <col min="12748" max="12748" width="32.81640625" style="188" customWidth="1"/>
    <col min="12749" max="12749" width="10.81640625" style="188" customWidth="1"/>
    <col min="12750" max="12750" width="15.81640625" style="188" customWidth="1"/>
    <col min="12751" max="12751" width="9" style="188" customWidth="1"/>
    <col min="12752" max="12752" width="10.1796875" style="188" customWidth="1"/>
    <col min="12753" max="13003" width="8.81640625" style="188"/>
    <col min="13004" max="13004" width="32.81640625" style="188" customWidth="1"/>
    <col min="13005" max="13005" width="10.81640625" style="188" customWidth="1"/>
    <col min="13006" max="13006" width="15.81640625" style="188" customWidth="1"/>
    <col min="13007" max="13007" width="9" style="188" customWidth="1"/>
    <col min="13008" max="13008" width="10.1796875" style="188" customWidth="1"/>
    <col min="13009" max="13259" width="8.81640625" style="188"/>
    <col min="13260" max="13260" width="32.81640625" style="188" customWidth="1"/>
    <col min="13261" max="13261" width="10.81640625" style="188" customWidth="1"/>
    <col min="13262" max="13262" width="15.81640625" style="188" customWidth="1"/>
    <col min="13263" max="13263" width="9" style="188" customWidth="1"/>
    <col min="13264" max="13264" width="10.1796875" style="188" customWidth="1"/>
    <col min="13265" max="13515" width="8.81640625" style="188"/>
    <col min="13516" max="13516" width="32.81640625" style="188" customWidth="1"/>
    <col min="13517" max="13517" width="10.81640625" style="188" customWidth="1"/>
    <col min="13518" max="13518" width="15.81640625" style="188" customWidth="1"/>
    <col min="13519" max="13519" width="9" style="188" customWidth="1"/>
    <col min="13520" max="13520" width="10.1796875" style="188" customWidth="1"/>
    <col min="13521" max="13771" width="8.81640625" style="188"/>
    <col min="13772" max="13772" width="32.81640625" style="188" customWidth="1"/>
    <col min="13773" max="13773" width="10.81640625" style="188" customWidth="1"/>
    <col min="13774" max="13774" width="15.81640625" style="188" customWidth="1"/>
    <col min="13775" max="13775" width="9" style="188" customWidth="1"/>
    <col min="13776" max="13776" width="10.1796875" style="188" customWidth="1"/>
    <col min="13777" max="14027" width="8.81640625" style="188"/>
    <col min="14028" max="14028" width="32.81640625" style="188" customWidth="1"/>
    <col min="14029" max="14029" width="10.81640625" style="188" customWidth="1"/>
    <col min="14030" max="14030" width="15.81640625" style="188" customWidth="1"/>
    <col min="14031" max="14031" width="9" style="188" customWidth="1"/>
    <col min="14032" max="14032" width="10.1796875" style="188" customWidth="1"/>
    <col min="14033" max="14283" width="8.81640625" style="188"/>
    <col min="14284" max="14284" width="32.81640625" style="188" customWidth="1"/>
    <col min="14285" max="14285" width="10.81640625" style="188" customWidth="1"/>
    <col min="14286" max="14286" width="15.81640625" style="188" customWidth="1"/>
    <col min="14287" max="14287" width="9" style="188" customWidth="1"/>
    <col min="14288" max="14288" width="10.1796875" style="188" customWidth="1"/>
    <col min="14289" max="14539" width="8.81640625" style="188"/>
    <col min="14540" max="14540" width="32.81640625" style="188" customWidth="1"/>
    <col min="14541" max="14541" width="10.81640625" style="188" customWidth="1"/>
    <col min="14542" max="14542" width="15.81640625" style="188" customWidth="1"/>
    <col min="14543" max="14543" width="9" style="188" customWidth="1"/>
    <col min="14544" max="14544" width="10.1796875" style="188" customWidth="1"/>
    <col min="14545" max="14795" width="8.81640625" style="188"/>
    <col min="14796" max="14796" width="32.81640625" style="188" customWidth="1"/>
    <col min="14797" max="14797" width="10.81640625" style="188" customWidth="1"/>
    <col min="14798" max="14798" width="15.81640625" style="188" customWidth="1"/>
    <col min="14799" max="14799" width="9" style="188" customWidth="1"/>
    <col min="14800" max="14800" width="10.1796875" style="188" customWidth="1"/>
    <col min="14801" max="15051" width="8.81640625" style="188"/>
    <col min="15052" max="15052" width="32.81640625" style="188" customWidth="1"/>
    <col min="15053" max="15053" width="10.81640625" style="188" customWidth="1"/>
    <col min="15054" max="15054" width="15.81640625" style="188" customWidth="1"/>
    <col min="15055" max="15055" width="9" style="188" customWidth="1"/>
    <col min="15056" max="15056" width="10.1796875" style="188" customWidth="1"/>
    <col min="15057" max="15307" width="8.81640625" style="188"/>
    <col min="15308" max="15308" width="32.81640625" style="188" customWidth="1"/>
    <col min="15309" max="15309" width="10.81640625" style="188" customWidth="1"/>
    <col min="15310" max="15310" width="15.81640625" style="188" customWidth="1"/>
    <col min="15311" max="15311" width="9" style="188" customWidth="1"/>
    <col min="15312" max="15312" width="10.1796875" style="188" customWidth="1"/>
    <col min="15313" max="15563" width="8.81640625" style="188"/>
    <col min="15564" max="15564" width="32.81640625" style="188" customWidth="1"/>
    <col min="15565" max="15565" width="10.81640625" style="188" customWidth="1"/>
    <col min="15566" max="15566" width="15.81640625" style="188" customWidth="1"/>
    <col min="15567" max="15567" width="9" style="188" customWidth="1"/>
    <col min="15568" max="15568" width="10.1796875" style="188" customWidth="1"/>
    <col min="15569" max="15819" width="8.81640625" style="188"/>
    <col min="15820" max="15820" width="32.81640625" style="188" customWidth="1"/>
    <col min="15821" max="15821" width="10.81640625" style="188" customWidth="1"/>
    <col min="15822" max="15822" width="15.81640625" style="188" customWidth="1"/>
    <col min="15823" max="15823" width="9" style="188" customWidth="1"/>
    <col min="15824" max="15824" width="10.1796875" style="188" customWidth="1"/>
    <col min="15825" max="16075" width="8.81640625" style="188"/>
    <col min="16076" max="16076" width="32.81640625" style="188" customWidth="1"/>
    <col min="16077" max="16077" width="10.81640625" style="188" customWidth="1"/>
    <col min="16078" max="16078" width="15.81640625" style="188" customWidth="1"/>
    <col min="16079" max="16079" width="9" style="188" customWidth="1"/>
    <col min="16080" max="16080" width="10.1796875" style="188" customWidth="1"/>
    <col min="16081" max="16384" width="8.81640625" style="188"/>
  </cols>
  <sheetData>
    <row r="1" spans="1:11" ht="12" customHeight="1"/>
    <row r="2" spans="1:11" ht="12" customHeight="1"/>
    <row r="3" spans="1:11" ht="12" customHeight="1"/>
    <row r="4" spans="1:11" ht="12" customHeight="1">
      <c r="A4" s="190" t="s">
        <v>525</v>
      </c>
      <c r="B4" s="191"/>
      <c r="C4" s="191"/>
      <c r="D4" s="192"/>
      <c r="E4" s="192"/>
      <c r="F4" s="192"/>
      <c r="G4" s="192"/>
    </row>
    <row r="5" spans="1:11" ht="24" customHeight="1">
      <c r="A5" s="872" t="s">
        <v>206</v>
      </c>
      <c r="B5" s="872"/>
      <c r="C5" s="872"/>
      <c r="D5" s="872"/>
      <c r="E5" s="872"/>
      <c r="F5" s="872"/>
      <c r="G5" s="872"/>
      <c r="H5" s="872"/>
      <c r="I5" s="872"/>
      <c r="J5" s="872"/>
      <c r="K5" s="872"/>
    </row>
    <row r="6" spans="1:11" ht="12" customHeight="1">
      <c r="A6" s="193" t="s">
        <v>399</v>
      </c>
      <c r="B6" s="194"/>
      <c r="C6" s="194"/>
      <c r="D6" s="195"/>
      <c r="E6" s="195"/>
      <c r="F6" s="195"/>
      <c r="G6" s="195"/>
    </row>
    <row r="7" spans="1:11" ht="6" customHeight="1">
      <c r="B7" s="196"/>
      <c r="C7" s="196"/>
      <c r="D7" s="197"/>
      <c r="E7" s="197"/>
      <c r="F7" s="197"/>
      <c r="G7" s="197"/>
    </row>
    <row r="8" spans="1:11" s="189" customFormat="1" ht="30" customHeight="1">
      <c r="A8" s="873" t="s">
        <v>2</v>
      </c>
      <c r="B8" s="876" t="s">
        <v>207</v>
      </c>
      <c r="C8" s="876"/>
      <c r="D8" s="388"/>
      <c r="E8" s="876" t="s">
        <v>208</v>
      </c>
      <c r="F8" s="876"/>
      <c r="G8" s="876"/>
      <c r="H8" s="876"/>
      <c r="J8" s="877" t="s">
        <v>209</v>
      </c>
      <c r="K8" s="877"/>
    </row>
    <row r="9" spans="1:11" s="189" customFormat="1" ht="20.5" customHeight="1">
      <c r="A9" s="874"/>
      <c r="B9" s="878" t="s">
        <v>0</v>
      </c>
      <c r="C9" s="880" t="s">
        <v>210</v>
      </c>
      <c r="D9" s="198"/>
      <c r="E9" s="882" t="s">
        <v>211</v>
      </c>
      <c r="F9" s="199" t="s">
        <v>212</v>
      </c>
      <c r="G9" s="200" t="s">
        <v>99</v>
      </c>
      <c r="H9" s="201" t="s">
        <v>99</v>
      </c>
      <c r="J9" s="884" t="s">
        <v>213</v>
      </c>
      <c r="K9" s="884" t="s">
        <v>214</v>
      </c>
    </row>
    <row r="10" spans="1:11" s="189" customFormat="1" ht="30" customHeight="1">
      <c r="A10" s="875"/>
      <c r="B10" s="879"/>
      <c r="C10" s="881"/>
      <c r="D10" s="387"/>
      <c r="E10" s="883"/>
      <c r="F10" s="386"/>
      <c r="G10" s="387" t="s">
        <v>215</v>
      </c>
      <c r="H10" s="387" t="s">
        <v>216</v>
      </c>
      <c r="J10" s="885"/>
      <c r="K10" s="885"/>
    </row>
    <row r="11" spans="1:11" ht="3" customHeight="1">
      <c r="A11" s="202"/>
    </row>
    <row r="12" spans="1:11" ht="3" customHeight="1">
      <c r="A12" s="202"/>
    </row>
    <row r="13" spans="1:11" ht="9.75" customHeight="1">
      <c r="A13" s="160">
        <v>2018</v>
      </c>
      <c r="B13" s="36">
        <v>257</v>
      </c>
      <c r="C13" s="203">
        <v>8.3622408189347422E-2</v>
      </c>
      <c r="D13" s="3"/>
      <c r="E13" s="3">
        <v>49394</v>
      </c>
      <c r="F13" s="3">
        <v>30056</v>
      </c>
      <c r="G13" s="3">
        <v>19071</v>
      </c>
      <c r="H13" s="3">
        <v>18936</v>
      </c>
      <c r="J13" s="1">
        <v>89.105058365758765</v>
      </c>
      <c r="K13" s="1">
        <v>96.498054474708169</v>
      </c>
    </row>
    <row r="14" spans="1:11" ht="9.75" customHeight="1">
      <c r="A14" s="160">
        <v>2019</v>
      </c>
      <c r="B14" s="36">
        <v>281</v>
      </c>
      <c r="C14" s="203">
        <v>9.1714867290055777E-2</v>
      </c>
      <c r="D14" s="3"/>
      <c r="E14" s="3">
        <v>50645</v>
      </c>
      <c r="F14" s="3">
        <v>33005</v>
      </c>
      <c r="G14" s="3">
        <v>22802</v>
      </c>
      <c r="H14" s="3">
        <v>21309</v>
      </c>
      <c r="J14" s="1">
        <v>89.32384341637011</v>
      </c>
      <c r="K14" s="1">
        <v>98.220640569395016</v>
      </c>
    </row>
    <row r="15" spans="1:11" ht="9.75" customHeight="1">
      <c r="A15" s="204">
        <v>2020</v>
      </c>
      <c r="B15" s="36">
        <v>263</v>
      </c>
      <c r="C15" s="203">
        <v>0.09</v>
      </c>
      <c r="D15" s="3"/>
      <c r="E15" s="3">
        <v>54609</v>
      </c>
      <c r="F15" s="3">
        <v>30359</v>
      </c>
      <c r="G15" s="3">
        <v>20223</v>
      </c>
      <c r="H15" s="3">
        <v>17614</v>
      </c>
      <c r="J15" s="1">
        <v>66.159695817490487</v>
      </c>
      <c r="K15" s="1">
        <v>96.197718631178702</v>
      </c>
    </row>
    <row r="16" spans="1:11" s="189" customFormat="1" ht="9.75" customHeight="1">
      <c r="A16" s="204">
        <v>2021</v>
      </c>
      <c r="B16" s="36">
        <v>307</v>
      </c>
      <c r="C16" s="203">
        <v>0.1</v>
      </c>
      <c r="D16" s="36"/>
      <c r="E16" s="36">
        <v>56349</v>
      </c>
      <c r="F16" s="36">
        <v>34500</v>
      </c>
      <c r="G16" s="36">
        <v>23083</v>
      </c>
      <c r="H16" s="36">
        <v>21252</v>
      </c>
      <c r="J16" s="41">
        <v>85.667752442996743</v>
      </c>
      <c r="K16" s="41">
        <v>97.068403908794792</v>
      </c>
    </row>
    <row r="17" spans="1:11" s="189" customFormat="1" ht="10.5" customHeight="1">
      <c r="A17" s="204"/>
      <c r="B17" s="36"/>
      <c r="C17" s="36"/>
      <c r="D17" s="36"/>
      <c r="E17" s="36"/>
      <c r="F17" s="36"/>
      <c r="G17" s="36"/>
    </row>
    <row r="18" spans="1:11" s="189" customFormat="1">
      <c r="A18" s="205"/>
      <c r="B18" s="870" t="s">
        <v>168</v>
      </c>
      <c r="C18" s="870"/>
      <c r="D18" s="870"/>
      <c r="E18" s="870"/>
      <c r="F18" s="870"/>
      <c r="G18" s="870"/>
      <c r="H18" s="870"/>
    </row>
    <row r="19" spans="1:11" s="189" customFormat="1" ht="10.5" customHeight="1">
      <c r="A19" s="206" t="s">
        <v>3</v>
      </c>
      <c r="B19" s="207">
        <v>21</v>
      </c>
      <c r="C19" s="203">
        <v>0.1</v>
      </c>
      <c r="D19" s="36"/>
      <c r="E19" s="36">
        <v>11942</v>
      </c>
      <c r="F19" s="36">
        <v>3403</v>
      </c>
      <c r="G19" s="36">
        <v>2524</v>
      </c>
      <c r="H19" s="36">
        <v>2048</v>
      </c>
      <c r="I19" s="207"/>
      <c r="J19" s="41">
        <v>85.7</v>
      </c>
      <c r="K19" s="41">
        <v>100</v>
      </c>
    </row>
    <row r="20" spans="1:11" s="189" customFormat="1" ht="10.5" customHeight="1">
      <c r="A20" s="208" t="s">
        <v>93</v>
      </c>
      <c r="B20" s="207">
        <v>1</v>
      </c>
      <c r="C20" s="203">
        <v>0.16</v>
      </c>
      <c r="D20" s="36"/>
      <c r="E20" s="36">
        <v>82</v>
      </c>
      <c r="F20" s="36">
        <v>46</v>
      </c>
      <c r="G20" s="36">
        <v>29</v>
      </c>
      <c r="H20" s="36">
        <v>42</v>
      </c>
      <c r="I20" s="207"/>
      <c r="J20" s="41">
        <v>100</v>
      </c>
      <c r="K20" s="41">
        <v>100</v>
      </c>
    </row>
    <row r="21" spans="1:11" s="189" customFormat="1" ht="10.5" customHeight="1">
      <c r="A21" s="206" t="s">
        <v>4</v>
      </c>
      <c r="B21" s="207">
        <v>10</v>
      </c>
      <c r="C21" s="203">
        <v>0.13</v>
      </c>
      <c r="D21" s="36"/>
      <c r="E21" s="36">
        <v>1823</v>
      </c>
      <c r="F21" s="36">
        <v>1587</v>
      </c>
      <c r="G21" s="36">
        <v>1058</v>
      </c>
      <c r="H21" s="36">
        <v>829</v>
      </c>
      <c r="I21" s="207"/>
      <c r="J21" s="41">
        <v>100</v>
      </c>
      <c r="K21" s="41">
        <v>100</v>
      </c>
    </row>
    <row r="22" spans="1:11" s="189" customFormat="1" ht="10.5" customHeight="1">
      <c r="A22" s="206" t="s">
        <v>5</v>
      </c>
      <c r="B22" s="207">
        <v>50</v>
      </c>
      <c r="C22" s="203">
        <v>0.1</v>
      </c>
      <c r="D22" s="36"/>
      <c r="E22" s="36">
        <v>9574</v>
      </c>
      <c r="F22" s="36">
        <v>7028</v>
      </c>
      <c r="G22" s="36">
        <v>5122</v>
      </c>
      <c r="H22" s="36">
        <v>4374</v>
      </c>
      <c r="I22" s="207"/>
      <c r="J22" s="41">
        <v>90</v>
      </c>
      <c r="K22" s="41">
        <v>96</v>
      </c>
    </row>
    <row r="23" spans="1:11" s="189" customFormat="1" ht="10.5" customHeight="1">
      <c r="A23" s="208" t="s">
        <v>6</v>
      </c>
      <c r="B23" s="207">
        <v>5</v>
      </c>
      <c r="C23" s="203">
        <v>0.09</v>
      </c>
      <c r="D23" s="36"/>
      <c r="E23" s="36">
        <v>929</v>
      </c>
      <c r="F23" s="36">
        <v>890</v>
      </c>
      <c r="G23" s="36">
        <v>644</v>
      </c>
      <c r="H23" s="36">
        <v>597</v>
      </c>
      <c r="I23" s="207"/>
      <c r="J23" s="41">
        <v>80</v>
      </c>
      <c r="K23" s="41">
        <v>100</v>
      </c>
    </row>
    <row r="24" spans="1:11" s="189" customFormat="1" ht="10.5" customHeight="1">
      <c r="A24" s="209" t="s">
        <v>7</v>
      </c>
      <c r="B24" s="210">
        <v>4</v>
      </c>
      <c r="C24" s="211">
        <v>0.15</v>
      </c>
      <c r="D24" s="212"/>
      <c r="E24" s="212">
        <v>600</v>
      </c>
      <c r="F24" s="212">
        <v>561</v>
      </c>
      <c r="G24" s="212">
        <v>362</v>
      </c>
      <c r="H24" s="212">
        <v>364</v>
      </c>
      <c r="I24" s="210"/>
      <c r="J24" s="213">
        <v>75</v>
      </c>
      <c r="K24" s="213">
        <v>100</v>
      </c>
    </row>
    <row r="25" spans="1:11" s="189" customFormat="1" ht="10.5" customHeight="1">
      <c r="A25" s="214" t="s">
        <v>1</v>
      </c>
      <c r="B25" s="210">
        <v>1</v>
      </c>
      <c r="C25" s="211">
        <v>0.04</v>
      </c>
      <c r="D25" s="212"/>
      <c r="E25" s="212">
        <v>329</v>
      </c>
      <c r="F25" s="212">
        <v>329</v>
      </c>
      <c r="G25" s="212">
        <v>282</v>
      </c>
      <c r="H25" s="212">
        <v>233</v>
      </c>
      <c r="I25" s="210"/>
      <c r="J25" s="213">
        <v>100</v>
      </c>
      <c r="K25" s="213">
        <v>100</v>
      </c>
    </row>
    <row r="26" spans="1:11" s="189" customFormat="1" ht="10.5" customHeight="1">
      <c r="A26" s="206" t="s">
        <v>8</v>
      </c>
      <c r="B26" s="207">
        <v>26</v>
      </c>
      <c r="C26" s="203">
        <v>0.11</v>
      </c>
      <c r="D26" s="36"/>
      <c r="E26" s="36">
        <v>4301</v>
      </c>
      <c r="F26" s="36">
        <v>3325</v>
      </c>
      <c r="G26" s="36">
        <v>1961</v>
      </c>
      <c r="H26" s="36">
        <v>2221</v>
      </c>
      <c r="I26" s="207"/>
      <c r="J26" s="41">
        <v>88.5</v>
      </c>
      <c r="K26" s="41">
        <v>100</v>
      </c>
    </row>
    <row r="27" spans="1:11" s="189" customFormat="1" ht="10.5" customHeight="1">
      <c r="A27" s="206" t="s">
        <v>9</v>
      </c>
      <c r="B27" s="207">
        <v>8</v>
      </c>
      <c r="C27" s="203">
        <v>0.13</v>
      </c>
      <c r="D27" s="36"/>
      <c r="E27" s="36">
        <v>1487</v>
      </c>
      <c r="F27" s="36">
        <v>1157</v>
      </c>
      <c r="G27" s="36">
        <v>753</v>
      </c>
      <c r="H27" s="36">
        <v>782</v>
      </c>
      <c r="I27" s="207"/>
      <c r="J27" s="41">
        <v>87.5</v>
      </c>
      <c r="K27" s="41">
        <v>100</v>
      </c>
    </row>
    <row r="28" spans="1:11" s="189" customFormat="1" ht="10.5" customHeight="1">
      <c r="A28" s="206" t="s">
        <v>10</v>
      </c>
      <c r="B28" s="207">
        <v>22</v>
      </c>
      <c r="C28" s="203">
        <v>0.1</v>
      </c>
      <c r="D28" s="36"/>
      <c r="E28" s="36">
        <v>4990</v>
      </c>
      <c r="F28" s="36">
        <v>3534</v>
      </c>
      <c r="G28" s="36">
        <v>2367</v>
      </c>
      <c r="H28" s="36">
        <v>2519</v>
      </c>
      <c r="I28" s="207"/>
      <c r="J28" s="41">
        <v>86.4</v>
      </c>
      <c r="K28" s="41">
        <v>100</v>
      </c>
    </row>
    <row r="29" spans="1:11" s="189" customFormat="1" ht="10.5" customHeight="1">
      <c r="A29" s="206" t="s">
        <v>11</v>
      </c>
      <c r="B29" s="207">
        <v>25</v>
      </c>
      <c r="C29" s="203">
        <v>0.13</v>
      </c>
      <c r="D29" s="36"/>
      <c r="E29" s="36">
        <v>4774</v>
      </c>
      <c r="F29" s="36">
        <v>3042</v>
      </c>
      <c r="G29" s="36">
        <v>2099</v>
      </c>
      <c r="H29" s="36">
        <v>2061</v>
      </c>
      <c r="I29" s="207"/>
      <c r="J29" s="41">
        <v>88</v>
      </c>
      <c r="K29" s="41">
        <v>100</v>
      </c>
    </row>
    <row r="30" spans="1:11" s="189" customFormat="1" ht="10.5" customHeight="1">
      <c r="A30" s="206" t="s">
        <v>12</v>
      </c>
      <c r="B30" s="207">
        <v>10</v>
      </c>
      <c r="C30" s="203">
        <v>0.23</v>
      </c>
      <c r="D30" s="36"/>
      <c r="E30" s="36">
        <v>1021</v>
      </c>
      <c r="F30" s="36">
        <v>726</v>
      </c>
      <c r="G30" s="36">
        <v>514</v>
      </c>
      <c r="H30" s="36">
        <v>533</v>
      </c>
      <c r="I30" s="207"/>
      <c r="J30" s="41">
        <v>100</v>
      </c>
      <c r="K30" s="41">
        <v>100</v>
      </c>
    </row>
    <row r="31" spans="1:11" s="189" customFormat="1" ht="10.5" customHeight="1">
      <c r="A31" s="206" t="s">
        <v>13</v>
      </c>
      <c r="B31" s="207">
        <v>5</v>
      </c>
      <c r="C31" s="203">
        <v>7.0000000000000007E-2</v>
      </c>
      <c r="D31" s="36"/>
      <c r="E31" s="36">
        <v>699</v>
      </c>
      <c r="F31" s="36">
        <v>744</v>
      </c>
      <c r="G31" s="36">
        <v>527</v>
      </c>
      <c r="H31" s="36">
        <v>433</v>
      </c>
      <c r="I31" s="207"/>
      <c r="J31" s="404">
        <v>100</v>
      </c>
      <c r="K31" s="41">
        <v>100</v>
      </c>
    </row>
    <row r="32" spans="1:11" s="189" customFormat="1" ht="10.5" customHeight="1">
      <c r="A32" s="206" t="s">
        <v>14</v>
      </c>
      <c r="B32" s="207">
        <v>37</v>
      </c>
      <c r="C32" s="203">
        <v>0.13</v>
      </c>
      <c r="D32" s="36"/>
      <c r="E32" s="36">
        <v>6921</v>
      </c>
      <c r="F32" s="36">
        <v>3313</v>
      </c>
      <c r="G32" s="36">
        <v>2188</v>
      </c>
      <c r="H32" s="36">
        <v>2075</v>
      </c>
      <c r="I32" s="207"/>
      <c r="J32" s="41">
        <v>91.9</v>
      </c>
      <c r="K32" s="41">
        <v>94.6</v>
      </c>
    </row>
    <row r="33" spans="1:11" s="189" customFormat="1" ht="10.5" customHeight="1">
      <c r="A33" s="206" t="s">
        <v>15</v>
      </c>
      <c r="B33" s="207">
        <v>13</v>
      </c>
      <c r="C33" s="203">
        <v>0.2</v>
      </c>
      <c r="D33" s="36"/>
      <c r="E33" s="36">
        <v>1147</v>
      </c>
      <c r="F33" s="36">
        <v>640</v>
      </c>
      <c r="G33" s="36">
        <v>453</v>
      </c>
      <c r="H33" s="36">
        <v>407</v>
      </c>
      <c r="I33" s="207"/>
      <c r="J33" s="41">
        <v>100</v>
      </c>
      <c r="K33" s="41">
        <v>100</v>
      </c>
    </row>
    <row r="34" spans="1:11" s="189" customFormat="1" ht="10.5" customHeight="1">
      <c r="A34" s="206" t="s">
        <v>16</v>
      </c>
      <c r="B34" s="207">
        <v>3</v>
      </c>
      <c r="C34" s="203">
        <v>0.2</v>
      </c>
      <c r="D34" s="36"/>
      <c r="E34" s="36">
        <v>58</v>
      </c>
      <c r="F34" s="36">
        <v>58</v>
      </c>
      <c r="G34" s="36">
        <v>51</v>
      </c>
      <c r="H34" s="36">
        <v>34</v>
      </c>
      <c r="I34" s="207"/>
      <c r="J34" s="41">
        <v>0</v>
      </c>
      <c r="K34" s="41">
        <v>33.299999999999997</v>
      </c>
    </row>
    <row r="35" spans="1:11" s="189" customFormat="1" ht="10.5" customHeight="1">
      <c r="A35" s="206" t="s">
        <v>17</v>
      </c>
      <c r="B35" s="207">
        <v>48</v>
      </c>
      <c r="C35" s="203">
        <v>0.17</v>
      </c>
      <c r="D35" s="36"/>
      <c r="E35" s="36">
        <v>3260</v>
      </c>
      <c r="F35" s="36">
        <v>2160</v>
      </c>
      <c r="G35" s="36">
        <v>1362</v>
      </c>
      <c r="H35" s="36">
        <v>1178</v>
      </c>
      <c r="I35" s="207"/>
      <c r="J35" s="41">
        <v>81.3</v>
      </c>
      <c r="K35" s="41">
        <v>87.5</v>
      </c>
    </row>
    <row r="36" spans="1:11" s="189" customFormat="1" ht="10.5" customHeight="1">
      <c r="A36" s="206" t="s">
        <v>18</v>
      </c>
      <c r="B36" s="207">
        <v>25</v>
      </c>
      <c r="C36" s="203">
        <v>0.12</v>
      </c>
      <c r="D36" s="36"/>
      <c r="E36" s="36">
        <v>2637</v>
      </c>
      <c r="F36" s="36">
        <v>1785</v>
      </c>
      <c r="G36" s="36">
        <v>1059</v>
      </c>
      <c r="H36" s="36">
        <v>1136</v>
      </c>
      <c r="I36" s="207"/>
      <c r="J36" s="41">
        <v>100</v>
      </c>
      <c r="K36" s="41">
        <v>100</v>
      </c>
    </row>
    <row r="37" spans="1:11" s="189" customFormat="1" ht="10.5" customHeight="1">
      <c r="A37" s="206" t="s">
        <v>19</v>
      </c>
      <c r="B37" s="215">
        <v>2</v>
      </c>
      <c r="C37" s="215">
        <v>7.0000000000000007E-2</v>
      </c>
      <c r="D37" s="215"/>
      <c r="E37" s="215">
        <v>209</v>
      </c>
      <c r="F37" s="215">
        <v>83</v>
      </c>
      <c r="G37" s="215">
        <v>60</v>
      </c>
      <c r="H37" s="215">
        <v>29</v>
      </c>
      <c r="I37" s="207"/>
      <c r="J37" s="41">
        <v>100</v>
      </c>
      <c r="K37" s="41">
        <v>100</v>
      </c>
    </row>
    <row r="38" spans="1:11" s="189" customFormat="1" ht="10.5" customHeight="1">
      <c r="A38" s="206" t="s">
        <v>20</v>
      </c>
      <c r="B38" s="207">
        <v>12</v>
      </c>
      <c r="C38" s="203">
        <v>0.13</v>
      </c>
      <c r="D38" s="36"/>
      <c r="E38" s="36">
        <v>1085</v>
      </c>
      <c r="F38" s="36">
        <v>427</v>
      </c>
      <c r="G38" s="36">
        <v>257</v>
      </c>
      <c r="H38" s="36">
        <v>182</v>
      </c>
      <c r="I38" s="207"/>
      <c r="J38" s="41">
        <v>83.3</v>
      </c>
      <c r="K38" s="41">
        <v>100</v>
      </c>
    </row>
    <row r="39" spans="1:11" s="189" customFormat="1" ht="10.5" customHeight="1">
      <c r="A39" s="206" t="s">
        <v>21</v>
      </c>
      <c r="B39" s="207">
        <v>15</v>
      </c>
      <c r="C39" s="203">
        <v>0.06</v>
      </c>
      <c r="D39" s="36"/>
      <c r="E39" s="36">
        <v>1905</v>
      </c>
      <c r="F39" s="36">
        <v>725</v>
      </c>
      <c r="G39" s="36">
        <v>475</v>
      </c>
      <c r="H39" s="36">
        <v>431</v>
      </c>
      <c r="I39" s="207"/>
      <c r="J39" s="41">
        <v>100</v>
      </c>
      <c r="K39" s="41">
        <v>93.3</v>
      </c>
    </row>
    <row r="40" spans="1:11" s="189" customFormat="1" ht="10.5" customHeight="1">
      <c r="A40" s="206" t="s">
        <v>22</v>
      </c>
      <c r="B40" s="207">
        <v>11</v>
      </c>
      <c r="C40" s="203">
        <v>0.14000000000000001</v>
      </c>
      <c r="D40" s="36"/>
      <c r="E40" s="36">
        <v>1907</v>
      </c>
      <c r="F40" s="36">
        <v>1305</v>
      </c>
      <c r="G40" s="36">
        <v>778</v>
      </c>
      <c r="H40" s="36">
        <v>651</v>
      </c>
      <c r="I40" s="207"/>
      <c r="J40" s="41">
        <v>90.9</v>
      </c>
      <c r="K40" s="41">
        <v>100</v>
      </c>
    </row>
    <row r="41" spans="1:11" s="189" customFormat="1" ht="10.5" customHeight="1">
      <c r="A41" s="216" t="s">
        <v>23</v>
      </c>
      <c r="B41" s="217">
        <v>82</v>
      </c>
      <c r="C41" s="218">
        <v>0.1</v>
      </c>
      <c r="D41" s="37"/>
      <c r="E41" s="37">
        <v>23421</v>
      </c>
      <c r="F41" s="37">
        <v>12064</v>
      </c>
      <c r="G41" s="37">
        <v>8733</v>
      </c>
      <c r="H41" s="37">
        <v>7293</v>
      </c>
      <c r="I41" s="217"/>
      <c r="J41" s="42">
        <v>90.2</v>
      </c>
      <c r="K41" s="42">
        <v>97.6</v>
      </c>
    </row>
    <row r="42" spans="1:11" s="189" customFormat="1" ht="10.5" customHeight="1">
      <c r="A42" s="216" t="s">
        <v>24</v>
      </c>
      <c r="B42" s="217">
        <v>61</v>
      </c>
      <c r="C42" s="218">
        <v>0.1</v>
      </c>
      <c r="D42" s="37"/>
      <c r="E42" s="37">
        <v>11707</v>
      </c>
      <c r="F42" s="37">
        <v>8906</v>
      </c>
      <c r="G42" s="37">
        <v>5725</v>
      </c>
      <c r="H42" s="37">
        <v>6119</v>
      </c>
      <c r="I42" s="217"/>
      <c r="J42" s="42">
        <v>86.9</v>
      </c>
      <c r="K42" s="42">
        <v>100</v>
      </c>
    </row>
    <row r="43" spans="1:11" s="189" customFormat="1" ht="10.5" customHeight="1">
      <c r="A43" s="216" t="s">
        <v>25</v>
      </c>
      <c r="B43" s="217">
        <v>77</v>
      </c>
      <c r="C43" s="218">
        <v>0.13</v>
      </c>
      <c r="D43" s="37"/>
      <c r="E43" s="37">
        <v>13415</v>
      </c>
      <c r="F43" s="37">
        <v>7825</v>
      </c>
      <c r="G43" s="37">
        <v>5328</v>
      </c>
      <c r="H43" s="37">
        <v>5102</v>
      </c>
      <c r="I43" s="217"/>
      <c r="J43" s="42">
        <v>92.2</v>
      </c>
      <c r="K43" s="42">
        <v>97.4</v>
      </c>
    </row>
    <row r="44" spans="1:11" s="189" customFormat="1" ht="10.5" customHeight="1">
      <c r="A44" s="216" t="s">
        <v>26</v>
      </c>
      <c r="B44" s="217">
        <v>103</v>
      </c>
      <c r="C44" s="218">
        <v>0.15</v>
      </c>
      <c r="D44" s="37"/>
      <c r="E44" s="37">
        <v>8396</v>
      </c>
      <c r="F44" s="37">
        <v>5153</v>
      </c>
      <c r="G44" s="37">
        <v>3242</v>
      </c>
      <c r="H44" s="37">
        <v>2966</v>
      </c>
      <c r="I44" s="217"/>
      <c r="J44" s="42">
        <v>86.4</v>
      </c>
      <c r="K44" s="42">
        <v>92.2</v>
      </c>
    </row>
    <row r="45" spans="1:11" s="189" customFormat="1" ht="10.5" customHeight="1">
      <c r="A45" s="216" t="s">
        <v>27</v>
      </c>
      <c r="B45" s="217">
        <v>26</v>
      </c>
      <c r="C45" s="218">
        <v>0.08</v>
      </c>
      <c r="D45" s="37"/>
      <c r="E45" s="37">
        <v>3812</v>
      </c>
      <c r="F45" s="37">
        <v>2030</v>
      </c>
      <c r="G45" s="37">
        <v>1253</v>
      </c>
      <c r="H45" s="37">
        <v>1082</v>
      </c>
      <c r="I45" s="217"/>
      <c r="J45" s="42">
        <v>96.2</v>
      </c>
      <c r="K45" s="42">
        <v>96.2</v>
      </c>
    </row>
    <row r="46" spans="1:11" s="189" customFormat="1" ht="10.5" customHeight="1">
      <c r="A46" s="219" t="s">
        <v>28</v>
      </c>
      <c r="B46" s="220">
        <v>349</v>
      </c>
      <c r="C46" s="221">
        <v>0.12</v>
      </c>
      <c r="D46" s="222"/>
      <c r="E46" s="222">
        <v>60751</v>
      </c>
      <c r="F46" s="222">
        <v>35978</v>
      </c>
      <c r="G46" s="222">
        <v>24281</v>
      </c>
      <c r="H46" s="222">
        <v>22562</v>
      </c>
      <c r="J46" s="223">
        <v>89.4</v>
      </c>
      <c r="K46" s="223">
        <v>96.3</v>
      </c>
    </row>
    <row r="47" spans="1:11" ht="3" customHeight="1">
      <c r="A47" s="224"/>
      <c r="B47" s="37"/>
      <c r="C47" s="37"/>
      <c r="D47" s="5"/>
      <c r="E47" s="5"/>
      <c r="F47" s="5"/>
      <c r="G47" s="225"/>
      <c r="H47" s="226"/>
    </row>
    <row r="48" spans="1:11" ht="10.5" customHeight="1">
      <c r="A48" s="871" t="s">
        <v>217</v>
      </c>
      <c r="B48" s="871"/>
      <c r="C48" s="871"/>
      <c r="D48" s="871"/>
      <c r="E48" s="871"/>
      <c r="F48" s="871"/>
      <c r="G48" s="871"/>
      <c r="H48" s="226"/>
      <c r="I48" s="226"/>
    </row>
    <row r="49" spans="1:8" ht="10.5" customHeight="1">
      <c r="A49" s="871" t="s">
        <v>218</v>
      </c>
      <c r="B49" s="871"/>
      <c r="C49" s="871"/>
      <c r="D49" s="871"/>
      <c r="E49" s="871"/>
      <c r="F49" s="871"/>
      <c r="G49" s="871"/>
      <c r="H49" s="226"/>
    </row>
  </sheetData>
  <mergeCells count="13">
    <mergeCell ref="B18:H18"/>
    <mergeCell ref="A48:G48"/>
    <mergeCell ref="A49:G49"/>
    <mergeCell ref="A5:K5"/>
    <mergeCell ref="A8:A10"/>
    <mergeCell ref="B8:C8"/>
    <mergeCell ref="E8:H8"/>
    <mergeCell ref="J8:K8"/>
    <mergeCell ref="B9:B10"/>
    <mergeCell ref="C9:C10"/>
    <mergeCell ref="E9:E10"/>
    <mergeCell ref="J9:J10"/>
    <mergeCell ref="K9:K10"/>
  </mergeCell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52"/>
  <sheetViews>
    <sheetView zoomScaleNormal="100" workbookViewId="0">
      <selection activeCell="A4" sqref="A4"/>
    </sheetView>
  </sheetViews>
  <sheetFormatPr defaultColWidth="8.81640625" defaultRowHeight="12.5"/>
  <cols>
    <col min="1" max="1" width="22.7265625" style="188" customWidth="1"/>
    <col min="2" max="3" width="8.81640625" style="188" customWidth="1"/>
    <col min="4" max="4" width="0.81640625" style="188" customWidth="1"/>
    <col min="5" max="5" width="9.54296875" style="188" customWidth="1"/>
    <col min="6" max="6" width="0.81640625" style="188" customWidth="1"/>
    <col min="7" max="8" width="8.81640625" style="188" customWidth="1"/>
    <col min="9" max="9" width="0.81640625" style="188" customWidth="1"/>
    <col min="10" max="10" width="9.453125" style="188" customWidth="1"/>
    <col min="11" max="11" width="8.81640625" style="188" customWidth="1"/>
    <col min="12" max="212" width="8.81640625" style="188"/>
    <col min="213" max="213" width="32.81640625" style="188" customWidth="1"/>
    <col min="214" max="214" width="10.81640625" style="188" customWidth="1"/>
    <col min="215" max="215" width="15.81640625" style="188" customWidth="1"/>
    <col min="216" max="216" width="9" style="188" customWidth="1"/>
    <col min="217" max="217" width="10.1796875" style="188" customWidth="1"/>
    <col min="218" max="468" width="8.81640625" style="188"/>
    <col min="469" max="469" width="32.81640625" style="188" customWidth="1"/>
    <col min="470" max="470" width="10.81640625" style="188" customWidth="1"/>
    <col min="471" max="471" width="15.81640625" style="188" customWidth="1"/>
    <col min="472" max="472" width="9" style="188" customWidth="1"/>
    <col min="473" max="473" width="10.1796875" style="188" customWidth="1"/>
    <col min="474" max="724" width="8.81640625" style="188"/>
    <col min="725" max="725" width="32.81640625" style="188" customWidth="1"/>
    <col min="726" max="726" width="10.81640625" style="188" customWidth="1"/>
    <col min="727" max="727" width="15.81640625" style="188" customWidth="1"/>
    <col min="728" max="728" width="9" style="188" customWidth="1"/>
    <col min="729" max="729" width="10.1796875" style="188" customWidth="1"/>
    <col min="730" max="980" width="8.81640625" style="188"/>
    <col min="981" max="981" width="32.81640625" style="188" customWidth="1"/>
    <col min="982" max="982" width="10.81640625" style="188" customWidth="1"/>
    <col min="983" max="983" width="15.81640625" style="188" customWidth="1"/>
    <col min="984" max="984" width="9" style="188" customWidth="1"/>
    <col min="985" max="985" width="10.1796875" style="188" customWidth="1"/>
    <col min="986" max="1236" width="8.81640625" style="188"/>
    <col min="1237" max="1237" width="32.81640625" style="188" customWidth="1"/>
    <col min="1238" max="1238" width="10.81640625" style="188" customWidth="1"/>
    <col min="1239" max="1239" width="15.81640625" style="188" customWidth="1"/>
    <col min="1240" max="1240" width="9" style="188" customWidth="1"/>
    <col min="1241" max="1241" width="10.1796875" style="188" customWidth="1"/>
    <col min="1242" max="1492" width="8.81640625" style="188"/>
    <col min="1493" max="1493" width="32.81640625" style="188" customWidth="1"/>
    <col min="1494" max="1494" width="10.81640625" style="188" customWidth="1"/>
    <col min="1495" max="1495" width="15.81640625" style="188" customWidth="1"/>
    <col min="1496" max="1496" width="9" style="188" customWidth="1"/>
    <col min="1497" max="1497" width="10.1796875" style="188" customWidth="1"/>
    <col min="1498" max="1748" width="8.81640625" style="188"/>
    <col min="1749" max="1749" width="32.81640625" style="188" customWidth="1"/>
    <col min="1750" max="1750" width="10.81640625" style="188" customWidth="1"/>
    <col min="1751" max="1751" width="15.81640625" style="188" customWidth="1"/>
    <col min="1752" max="1752" width="9" style="188" customWidth="1"/>
    <col min="1753" max="1753" width="10.1796875" style="188" customWidth="1"/>
    <col min="1754" max="2004" width="8.81640625" style="188"/>
    <col min="2005" max="2005" width="32.81640625" style="188" customWidth="1"/>
    <col min="2006" max="2006" width="10.81640625" style="188" customWidth="1"/>
    <col min="2007" max="2007" width="15.81640625" style="188" customWidth="1"/>
    <col min="2008" max="2008" width="9" style="188" customWidth="1"/>
    <col min="2009" max="2009" width="10.1796875" style="188" customWidth="1"/>
    <col min="2010" max="2260" width="8.81640625" style="188"/>
    <col min="2261" max="2261" width="32.81640625" style="188" customWidth="1"/>
    <col min="2262" max="2262" width="10.81640625" style="188" customWidth="1"/>
    <col min="2263" max="2263" width="15.81640625" style="188" customWidth="1"/>
    <col min="2264" max="2264" width="9" style="188" customWidth="1"/>
    <col min="2265" max="2265" width="10.1796875" style="188" customWidth="1"/>
    <col min="2266" max="2516" width="8.81640625" style="188"/>
    <col min="2517" max="2517" width="32.81640625" style="188" customWidth="1"/>
    <col min="2518" max="2518" width="10.81640625" style="188" customWidth="1"/>
    <col min="2519" max="2519" width="15.81640625" style="188" customWidth="1"/>
    <col min="2520" max="2520" width="9" style="188" customWidth="1"/>
    <col min="2521" max="2521" width="10.1796875" style="188" customWidth="1"/>
    <col min="2522" max="2772" width="8.81640625" style="188"/>
    <col min="2773" max="2773" width="32.81640625" style="188" customWidth="1"/>
    <col min="2774" max="2774" width="10.81640625" style="188" customWidth="1"/>
    <col min="2775" max="2775" width="15.81640625" style="188" customWidth="1"/>
    <col min="2776" max="2776" width="9" style="188" customWidth="1"/>
    <col min="2777" max="2777" width="10.1796875" style="188" customWidth="1"/>
    <col min="2778" max="3028" width="8.81640625" style="188"/>
    <col min="3029" max="3029" width="32.81640625" style="188" customWidth="1"/>
    <col min="3030" max="3030" width="10.81640625" style="188" customWidth="1"/>
    <col min="3031" max="3031" width="15.81640625" style="188" customWidth="1"/>
    <col min="3032" max="3032" width="9" style="188" customWidth="1"/>
    <col min="3033" max="3033" width="10.1796875" style="188" customWidth="1"/>
    <col min="3034" max="3284" width="8.81640625" style="188"/>
    <col min="3285" max="3285" width="32.81640625" style="188" customWidth="1"/>
    <col min="3286" max="3286" width="10.81640625" style="188" customWidth="1"/>
    <col min="3287" max="3287" width="15.81640625" style="188" customWidth="1"/>
    <col min="3288" max="3288" width="9" style="188" customWidth="1"/>
    <col min="3289" max="3289" width="10.1796875" style="188" customWidth="1"/>
    <col min="3290" max="3540" width="8.81640625" style="188"/>
    <col min="3541" max="3541" width="32.81640625" style="188" customWidth="1"/>
    <col min="3542" max="3542" width="10.81640625" style="188" customWidth="1"/>
    <col min="3543" max="3543" width="15.81640625" style="188" customWidth="1"/>
    <col min="3544" max="3544" width="9" style="188" customWidth="1"/>
    <col min="3545" max="3545" width="10.1796875" style="188" customWidth="1"/>
    <col min="3546" max="3796" width="8.81640625" style="188"/>
    <col min="3797" max="3797" width="32.81640625" style="188" customWidth="1"/>
    <col min="3798" max="3798" width="10.81640625" style="188" customWidth="1"/>
    <col min="3799" max="3799" width="15.81640625" style="188" customWidth="1"/>
    <col min="3800" max="3800" width="9" style="188" customWidth="1"/>
    <col min="3801" max="3801" width="10.1796875" style="188" customWidth="1"/>
    <col min="3802" max="4052" width="8.81640625" style="188"/>
    <col min="4053" max="4053" width="32.81640625" style="188" customWidth="1"/>
    <col min="4054" max="4054" width="10.81640625" style="188" customWidth="1"/>
    <col min="4055" max="4055" width="15.81640625" style="188" customWidth="1"/>
    <col min="4056" max="4056" width="9" style="188" customWidth="1"/>
    <col min="4057" max="4057" width="10.1796875" style="188" customWidth="1"/>
    <col min="4058" max="4308" width="8.81640625" style="188"/>
    <col min="4309" max="4309" width="32.81640625" style="188" customWidth="1"/>
    <col min="4310" max="4310" width="10.81640625" style="188" customWidth="1"/>
    <col min="4311" max="4311" width="15.81640625" style="188" customWidth="1"/>
    <col min="4312" max="4312" width="9" style="188" customWidth="1"/>
    <col min="4313" max="4313" width="10.1796875" style="188" customWidth="1"/>
    <col min="4314" max="4564" width="8.81640625" style="188"/>
    <col min="4565" max="4565" width="32.81640625" style="188" customWidth="1"/>
    <col min="4566" max="4566" width="10.81640625" style="188" customWidth="1"/>
    <col min="4567" max="4567" width="15.81640625" style="188" customWidth="1"/>
    <col min="4568" max="4568" width="9" style="188" customWidth="1"/>
    <col min="4569" max="4569" width="10.1796875" style="188" customWidth="1"/>
    <col min="4570" max="4820" width="8.81640625" style="188"/>
    <col min="4821" max="4821" width="32.81640625" style="188" customWidth="1"/>
    <col min="4822" max="4822" width="10.81640625" style="188" customWidth="1"/>
    <col min="4823" max="4823" width="15.81640625" style="188" customWidth="1"/>
    <col min="4824" max="4824" width="9" style="188" customWidth="1"/>
    <col min="4825" max="4825" width="10.1796875" style="188" customWidth="1"/>
    <col min="4826" max="5076" width="8.81640625" style="188"/>
    <col min="5077" max="5077" width="32.81640625" style="188" customWidth="1"/>
    <col min="5078" max="5078" width="10.81640625" style="188" customWidth="1"/>
    <col min="5079" max="5079" width="15.81640625" style="188" customWidth="1"/>
    <col min="5080" max="5080" width="9" style="188" customWidth="1"/>
    <col min="5081" max="5081" width="10.1796875" style="188" customWidth="1"/>
    <col min="5082" max="5332" width="8.81640625" style="188"/>
    <col min="5333" max="5333" width="32.81640625" style="188" customWidth="1"/>
    <col min="5334" max="5334" width="10.81640625" style="188" customWidth="1"/>
    <col min="5335" max="5335" width="15.81640625" style="188" customWidth="1"/>
    <col min="5336" max="5336" width="9" style="188" customWidth="1"/>
    <col min="5337" max="5337" width="10.1796875" style="188" customWidth="1"/>
    <col min="5338" max="5588" width="8.81640625" style="188"/>
    <col min="5589" max="5589" width="32.81640625" style="188" customWidth="1"/>
    <col min="5590" max="5590" width="10.81640625" style="188" customWidth="1"/>
    <col min="5591" max="5591" width="15.81640625" style="188" customWidth="1"/>
    <col min="5592" max="5592" width="9" style="188" customWidth="1"/>
    <col min="5593" max="5593" width="10.1796875" style="188" customWidth="1"/>
    <col min="5594" max="5844" width="8.81640625" style="188"/>
    <col min="5845" max="5845" width="32.81640625" style="188" customWidth="1"/>
    <col min="5846" max="5846" width="10.81640625" style="188" customWidth="1"/>
    <col min="5847" max="5847" width="15.81640625" style="188" customWidth="1"/>
    <col min="5848" max="5848" width="9" style="188" customWidth="1"/>
    <col min="5849" max="5849" width="10.1796875" style="188" customWidth="1"/>
    <col min="5850" max="6100" width="8.81640625" style="188"/>
    <col min="6101" max="6101" width="32.81640625" style="188" customWidth="1"/>
    <col min="6102" max="6102" width="10.81640625" style="188" customWidth="1"/>
    <col min="6103" max="6103" width="15.81640625" style="188" customWidth="1"/>
    <col min="6104" max="6104" width="9" style="188" customWidth="1"/>
    <col min="6105" max="6105" width="10.1796875" style="188" customWidth="1"/>
    <col min="6106" max="6356" width="8.81640625" style="188"/>
    <col min="6357" max="6357" width="32.81640625" style="188" customWidth="1"/>
    <col min="6358" max="6358" width="10.81640625" style="188" customWidth="1"/>
    <col min="6359" max="6359" width="15.81640625" style="188" customWidth="1"/>
    <col min="6360" max="6360" width="9" style="188" customWidth="1"/>
    <col min="6361" max="6361" width="10.1796875" style="188" customWidth="1"/>
    <col min="6362" max="6612" width="8.81640625" style="188"/>
    <col min="6613" max="6613" width="32.81640625" style="188" customWidth="1"/>
    <col min="6614" max="6614" width="10.81640625" style="188" customWidth="1"/>
    <col min="6615" max="6615" width="15.81640625" style="188" customWidth="1"/>
    <col min="6616" max="6616" width="9" style="188" customWidth="1"/>
    <col min="6617" max="6617" width="10.1796875" style="188" customWidth="1"/>
    <col min="6618" max="6868" width="8.81640625" style="188"/>
    <col min="6869" max="6869" width="32.81640625" style="188" customWidth="1"/>
    <col min="6870" max="6870" width="10.81640625" style="188" customWidth="1"/>
    <col min="6871" max="6871" width="15.81640625" style="188" customWidth="1"/>
    <col min="6872" max="6872" width="9" style="188" customWidth="1"/>
    <col min="6873" max="6873" width="10.1796875" style="188" customWidth="1"/>
    <col min="6874" max="7124" width="8.81640625" style="188"/>
    <col min="7125" max="7125" width="32.81640625" style="188" customWidth="1"/>
    <col min="7126" max="7126" width="10.81640625" style="188" customWidth="1"/>
    <col min="7127" max="7127" width="15.81640625" style="188" customWidth="1"/>
    <col min="7128" max="7128" width="9" style="188" customWidth="1"/>
    <col min="7129" max="7129" width="10.1796875" style="188" customWidth="1"/>
    <col min="7130" max="7380" width="8.81640625" style="188"/>
    <col min="7381" max="7381" width="32.81640625" style="188" customWidth="1"/>
    <col min="7382" max="7382" width="10.81640625" style="188" customWidth="1"/>
    <col min="7383" max="7383" width="15.81640625" style="188" customWidth="1"/>
    <col min="7384" max="7384" width="9" style="188" customWidth="1"/>
    <col min="7385" max="7385" width="10.1796875" style="188" customWidth="1"/>
    <col min="7386" max="7636" width="8.81640625" style="188"/>
    <col min="7637" max="7637" width="32.81640625" style="188" customWidth="1"/>
    <col min="7638" max="7638" width="10.81640625" style="188" customWidth="1"/>
    <col min="7639" max="7639" width="15.81640625" style="188" customWidth="1"/>
    <col min="7640" max="7640" width="9" style="188" customWidth="1"/>
    <col min="7641" max="7641" width="10.1796875" style="188" customWidth="1"/>
    <col min="7642" max="7892" width="8.81640625" style="188"/>
    <col min="7893" max="7893" width="32.81640625" style="188" customWidth="1"/>
    <col min="7894" max="7894" width="10.81640625" style="188" customWidth="1"/>
    <col min="7895" max="7895" width="15.81640625" style="188" customWidth="1"/>
    <col min="7896" max="7896" width="9" style="188" customWidth="1"/>
    <col min="7897" max="7897" width="10.1796875" style="188" customWidth="1"/>
    <col min="7898" max="8148" width="8.81640625" style="188"/>
    <col min="8149" max="8149" width="32.81640625" style="188" customWidth="1"/>
    <col min="8150" max="8150" width="10.81640625" style="188" customWidth="1"/>
    <col min="8151" max="8151" width="15.81640625" style="188" customWidth="1"/>
    <col min="8152" max="8152" width="9" style="188" customWidth="1"/>
    <col min="8153" max="8153" width="10.1796875" style="188" customWidth="1"/>
    <col min="8154" max="8404" width="8.81640625" style="188"/>
    <col min="8405" max="8405" width="32.81640625" style="188" customWidth="1"/>
    <col min="8406" max="8406" width="10.81640625" style="188" customWidth="1"/>
    <col min="8407" max="8407" width="15.81640625" style="188" customWidth="1"/>
    <col min="8408" max="8408" width="9" style="188" customWidth="1"/>
    <col min="8409" max="8409" width="10.1796875" style="188" customWidth="1"/>
    <col min="8410" max="8660" width="8.81640625" style="188"/>
    <col min="8661" max="8661" width="32.81640625" style="188" customWidth="1"/>
    <col min="8662" max="8662" width="10.81640625" style="188" customWidth="1"/>
    <col min="8663" max="8663" width="15.81640625" style="188" customWidth="1"/>
    <col min="8664" max="8664" width="9" style="188" customWidth="1"/>
    <col min="8665" max="8665" width="10.1796875" style="188" customWidth="1"/>
    <col min="8666" max="8916" width="8.81640625" style="188"/>
    <col min="8917" max="8917" width="32.81640625" style="188" customWidth="1"/>
    <col min="8918" max="8918" width="10.81640625" style="188" customWidth="1"/>
    <col min="8919" max="8919" width="15.81640625" style="188" customWidth="1"/>
    <col min="8920" max="8920" width="9" style="188" customWidth="1"/>
    <col min="8921" max="8921" width="10.1796875" style="188" customWidth="1"/>
    <col min="8922" max="9172" width="8.81640625" style="188"/>
    <col min="9173" max="9173" width="32.81640625" style="188" customWidth="1"/>
    <col min="9174" max="9174" width="10.81640625" style="188" customWidth="1"/>
    <col min="9175" max="9175" width="15.81640625" style="188" customWidth="1"/>
    <col min="9176" max="9176" width="9" style="188" customWidth="1"/>
    <col min="9177" max="9177" width="10.1796875" style="188" customWidth="1"/>
    <col min="9178" max="9428" width="8.81640625" style="188"/>
    <col min="9429" max="9429" width="32.81640625" style="188" customWidth="1"/>
    <col min="9430" max="9430" width="10.81640625" style="188" customWidth="1"/>
    <col min="9431" max="9431" width="15.81640625" style="188" customWidth="1"/>
    <col min="9432" max="9432" width="9" style="188" customWidth="1"/>
    <col min="9433" max="9433" width="10.1796875" style="188" customWidth="1"/>
    <col min="9434" max="9684" width="8.81640625" style="188"/>
    <col min="9685" max="9685" width="32.81640625" style="188" customWidth="1"/>
    <col min="9686" max="9686" width="10.81640625" style="188" customWidth="1"/>
    <col min="9687" max="9687" width="15.81640625" style="188" customWidth="1"/>
    <col min="9688" max="9688" width="9" style="188" customWidth="1"/>
    <col min="9689" max="9689" width="10.1796875" style="188" customWidth="1"/>
    <col min="9690" max="9940" width="8.81640625" style="188"/>
    <col min="9941" max="9941" width="32.81640625" style="188" customWidth="1"/>
    <col min="9942" max="9942" width="10.81640625" style="188" customWidth="1"/>
    <col min="9943" max="9943" width="15.81640625" style="188" customWidth="1"/>
    <col min="9944" max="9944" width="9" style="188" customWidth="1"/>
    <col min="9945" max="9945" width="10.1796875" style="188" customWidth="1"/>
    <col min="9946" max="10196" width="8.81640625" style="188"/>
    <col min="10197" max="10197" width="32.81640625" style="188" customWidth="1"/>
    <col min="10198" max="10198" width="10.81640625" style="188" customWidth="1"/>
    <col min="10199" max="10199" width="15.81640625" style="188" customWidth="1"/>
    <col min="10200" max="10200" width="9" style="188" customWidth="1"/>
    <col min="10201" max="10201" width="10.1796875" style="188" customWidth="1"/>
    <col min="10202" max="10452" width="8.81640625" style="188"/>
    <col min="10453" max="10453" width="32.81640625" style="188" customWidth="1"/>
    <col min="10454" max="10454" width="10.81640625" style="188" customWidth="1"/>
    <col min="10455" max="10455" width="15.81640625" style="188" customWidth="1"/>
    <col min="10456" max="10456" width="9" style="188" customWidth="1"/>
    <col min="10457" max="10457" width="10.1796875" style="188" customWidth="1"/>
    <col min="10458" max="10708" width="8.81640625" style="188"/>
    <col min="10709" max="10709" width="32.81640625" style="188" customWidth="1"/>
    <col min="10710" max="10710" width="10.81640625" style="188" customWidth="1"/>
    <col min="10711" max="10711" width="15.81640625" style="188" customWidth="1"/>
    <col min="10712" max="10712" width="9" style="188" customWidth="1"/>
    <col min="10713" max="10713" width="10.1796875" style="188" customWidth="1"/>
    <col min="10714" max="10964" width="8.81640625" style="188"/>
    <col min="10965" max="10965" width="32.81640625" style="188" customWidth="1"/>
    <col min="10966" max="10966" width="10.81640625" style="188" customWidth="1"/>
    <col min="10967" max="10967" width="15.81640625" style="188" customWidth="1"/>
    <col min="10968" max="10968" width="9" style="188" customWidth="1"/>
    <col min="10969" max="10969" width="10.1796875" style="188" customWidth="1"/>
    <col min="10970" max="11220" width="8.81640625" style="188"/>
    <col min="11221" max="11221" width="32.81640625" style="188" customWidth="1"/>
    <col min="11222" max="11222" width="10.81640625" style="188" customWidth="1"/>
    <col min="11223" max="11223" width="15.81640625" style="188" customWidth="1"/>
    <col min="11224" max="11224" width="9" style="188" customWidth="1"/>
    <col min="11225" max="11225" width="10.1796875" style="188" customWidth="1"/>
    <col min="11226" max="11476" width="8.81640625" style="188"/>
    <col min="11477" max="11477" width="32.81640625" style="188" customWidth="1"/>
    <col min="11478" max="11478" width="10.81640625" style="188" customWidth="1"/>
    <col min="11479" max="11479" width="15.81640625" style="188" customWidth="1"/>
    <col min="11480" max="11480" width="9" style="188" customWidth="1"/>
    <col min="11481" max="11481" width="10.1796875" style="188" customWidth="1"/>
    <col min="11482" max="11732" width="8.81640625" style="188"/>
    <col min="11733" max="11733" width="32.81640625" style="188" customWidth="1"/>
    <col min="11734" max="11734" width="10.81640625" style="188" customWidth="1"/>
    <col min="11735" max="11735" width="15.81640625" style="188" customWidth="1"/>
    <col min="11736" max="11736" width="9" style="188" customWidth="1"/>
    <col min="11737" max="11737" width="10.1796875" style="188" customWidth="1"/>
    <col min="11738" max="11988" width="8.81640625" style="188"/>
    <col min="11989" max="11989" width="32.81640625" style="188" customWidth="1"/>
    <col min="11990" max="11990" width="10.81640625" style="188" customWidth="1"/>
    <col min="11991" max="11991" width="15.81640625" style="188" customWidth="1"/>
    <col min="11992" max="11992" width="9" style="188" customWidth="1"/>
    <col min="11993" max="11993" width="10.1796875" style="188" customWidth="1"/>
    <col min="11994" max="12244" width="8.81640625" style="188"/>
    <col min="12245" max="12245" width="32.81640625" style="188" customWidth="1"/>
    <col min="12246" max="12246" width="10.81640625" style="188" customWidth="1"/>
    <col min="12247" max="12247" width="15.81640625" style="188" customWidth="1"/>
    <col min="12248" max="12248" width="9" style="188" customWidth="1"/>
    <col min="12249" max="12249" width="10.1796875" style="188" customWidth="1"/>
    <col min="12250" max="12500" width="8.81640625" style="188"/>
    <col min="12501" max="12501" width="32.81640625" style="188" customWidth="1"/>
    <col min="12502" max="12502" width="10.81640625" style="188" customWidth="1"/>
    <col min="12503" max="12503" width="15.81640625" style="188" customWidth="1"/>
    <col min="12504" max="12504" width="9" style="188" customWidth="1"/>
    <col min="12505" max="12505" width="10.1796875" style="188" customWidth="1"/>
    <col min="12506" max="12756" width="8.81640625" style="188"/>
    <col min="12757" max="12757" width="32.81640625" style="188" customWidth="1"/>
    <col min="12758" max="12758" width="10.81640625" style="188" customWidth="1"/>
    <col min="12759" max="12759" width="15.81640625" style="188" customWidth="1"/>
    <col min="12760" max="12760" width="9" style="188" customWidth="1"/>
    <col min="12761" max="12761" width="10.1796875" style="188" customWidth="1"/>
    <col min="12762" max="13012" width="8.81640625" style="188"/>
    <col min="13013" max="13013" width="32.81640625" style="188" customWidth="1"/>
    <col min="13014" max="13014" width="10.81640625" style="188" customWidth="1"/>
    <col min="13015" max="13015" width="15.81640625" style="188" customWidth="1"/>
    <col min="13016" max="13016" width="9" style="188" customWidth="1"/>
    <col min="13017" max="13017" width="10.1796875" style="188" customWidth="1"/>
    <col min="13018" max="13268" width="8.81640625" style="188"/>
    <col min="13269" max="13269" width="32.81640625" style="188" customWidth="1"/>
    <col min="13270" max="13270" width="10.81640625" style="188" customWidth="1"/>
    <col min="13271" max="13271" width="15.81640625" style="188" customWidth="1"/>
    <col min="13272" max="13272" width="9" style="188" customWidth="1"/>
    <col min="13273" max="13273" width="10.1796875" style="188" customWidth="1"/>
    <col min="13274" max="13524" width="8.81640625" style="188"/>
    <col min="13525" max="13525" width="32.81640625" style="188" customWidth="1"/>
    <col min="13526" max="13526" width="10.81640625" style="188" customWidth="1"/>
    <col min="13527" max="13527" width="15.81640625" style="188" customWidth="1"/>
    <col min="13528" max="13528" width="9" style="188" customWidth="1"/>
    <col min="13529" max="13529" width="10.1796875" style="188" customWidth="1"/>
    <col min="13530" max="13780" width="8.81640625" style="188"/>
    <col min="13781" max="13781" width="32.81640625" style="188" customWidth="1"/>
    <col min="13782" max="13782" width="10.81640625" style="188" customWidth="1"/>
    <col min="13783" max="13783" width="15.81640625" style="188" customWidth="1"/>
    <col min="13784" max="13784" width="9" style="188" customWidth="1"/>
    <col min="13785" max="13785" width="10.1796875" style="188" customWidth="1"/>
    <col min="13786" max="14036" width="8.81640625" style="188"/>
    <col min="14037" max="14037" width="32.81640625" style="188" customWidth="1"/>
    <col min="14038" max="14038" width="10.81640625" style="188" customWidth="1"/>
    <col min="14039" max="14039" width="15.81640625" style="188" customWidth="1"/>
    <col min="14040" max="14040" width="9" style="188" customWidth="1"/>
    <col min="14041" max="14041" width="10.1796875" style="188" customWidth="1"/>
    <col min="14042" max="14292" width="8.81640625" style="188"/>
    <col min="14293" max="14293" width="32.81640625" style="188" customWidth="1"/>
    <col min="14294" max="14294" width="10.81640625" style="188" customWidth="1"/>
    <col min="14295" max="14295" width="15.81640625" style="188" customWidth="1"/>
    <col min="14296" max="14296" width="9" style="188" customWidth="1"/>
    <col min="14297" max="14297" width="10.1796875" style="188" customWidth="1"/>
    <col min="14298" max="14548" width="8.81640625" style="188"/>
    <col min="14549" max="14549" width="32.81640625" style="188" customWidth="1"/>
    <col min="14550" max="14550" width="10.81640625" style="188" customWidth="1"/>
    <col min="14551" max="14551" width="15.81640625" style="188" customWidth="1"/>
    <col min="14552" max="14552" width="9" style="188" customWidth="1"/>
    <col min="14553" max="14553" width="10.1796875" style="188" customWidth="1"/>
    <col min="14554" max="14804" width="8.81640625" style="188"/>
    <col min="14805" max="14805" width="32.81640625" style="188" customWidth="1"/>
    <col min="14806" max="14806" width="10.81640625" style="188" customWidth="1"/>
    <col min="14807" max="14807" width="15.81640625" style="188" customWidth="1"/>
    <col min="14808" max="14808" width="9" style="188" customWidth="1"/>
    <col min="14809" max="14809" width="10.1796875" style="188" customWidth="1"/>
    <col min="14810" max="15060" width="8.81640625" style="188"/>
    <col min="15061" max="15061" width="32.81640625" style="188" customWidth="1"/>
    <col min="15062" max="15062" width="10.81640625" style="188" customWidth="1"/>
    <col min="15063" max="15063" width="15.81640625" style="188" customWidth="1"/>
    <col min="15064" max="15064" width="9" style="188" customWidth="1"/>
    <col min="15065" max="15065" width="10.1796875" style="188" customWidth="1"/>
    <col min="15066" max="15316" width="8.81640625" style="188"/>
    <col min="15317" max="15317" width="32.81640625" style="188" customWidth="1"/>
    <col min="15318" max="15318" width="10.81640625" style="188" customWidth="1"/>
    <col min="15319" max="15319" width="15.81640625" style="188" customWidth="1"/>
    <col min="15320" max="15320" width="9" style="188" customWidth="1"/>
    <col min="15321" max="15321" width="10.1796875" style="188" customWidth="1"/>
    <col min="15322" max="15572" width="8.81640625" style="188"/>
    <col min="15573" max="15573" width="32.81640625" style="188" customWidth="1"/>
    <col min="15574" max="15574" width="10.81640625" style="188" customWidth="1"/>
    <col min="15575" max="15575" width="15.81640625" style="188" customWidth="1"/>
    <col min="15576" max="15576" width="9" style="188" customWidth="1"/>
    <col min="15577" max="15577" width="10.1796875" style="188" customWidth="1"/>
    <col min="15578" max="15828" width="8.81640625" style="188"/>
    <col min="15829" max="15829" width="32.81640625" style="188" customWidth="1"/>
    <col min="15830" max="15830" width="10.81640625" style="188" customWidth="1"/>
    <col min="15831" max="15831" width="15.81640625" style="188" customWidth="1"/>
    <col min="15832" max="15832" width="9" style="188" customWidth="1"/>
    <col min="15833" max="15833" width="10.1796875" style="188" customWidth="1"/>
    <col min="15834" max="16084" width="8.81640625" style="188"/>
    <col min="16085" max="16085" width="32.81640625" style="188" customWidth="1"/>
    <col min="16086" max="16086" width="10.81640625" style="188" customWidth="1"/>
    <col min="16087" max="16087" width="15.81640625" style="188" customWidth="1"/>
    <col min="16088" max="16088" width="9" style="188" customWidth="1"/>
    <col min="16089" max="16089" width="10.1796875" style="188" customWidth="1"/>
    <col min="16090" max="16384" width="8.81640625" style="188"/>
  </cols>
  <sheetData>
    <row r="1" spans="1:11" ht="12" customHeight="1"/>
    <row r="2" spans="1:11" ht="12" customHeight="1"/>
    <row r="3" spans="1:11" ht="12" customHeight="1"/>
    <row r="4" spans="1:11" ht="12" customHeight="1">
      <c r="A4" s="190" t="s">
        <v>527</v>
      </c>
      <c r="B4" s="192"/>
      <c r="C4" s="192"/>
      <c r="D4" s="192"/>
      <c r="E4" s="192"/>
      <c r="F4" s="192"/>
      <c r="G4" s="192"/>
      <c r="H4" s="192"/>
    </row>
    <row r="5" spans="1:11" ht="12" customHeight="1">
      <c r="A5" s="872" t="s">
        <v>219</v>
      </c>
      <c r="B5" s="872"/>
      <c r="C5" s="872"/>
      <c r="D5" s="872"/>
      <c r="E5" s="872"/>
      <c r="F5" s="872"/>
      <c r="G5" s="872"/>
      <c r="H5" s="872"/>
      <c r="I5" s="872"/>
      <c r="J5" s="872"/>
      <c r="K5" s="872"/>
    </row>
    <row r="6" spans="1:11" ht="12" customHeight="1">
      <c r="A6" s="193" t="s">
        <v>400</v>
      </c>
      <c r="B6" s="195"/>
      <c r="C6" s="195"/>
      <c r="D6" s="195"/>
      <c r="E6" s="195"/>
      <c r="F6" s="195"/>
      <c r="G6" s="195"/>
      <c r="H6" s="195"/>
    </row>
    <row r="7" spans="1:11" ht="6" customHeight="1">
      <c r="B7" s="197"/>
      <c r="C7" s="197"/>
      <c r="D7" s="197"/>
      <c r="E7" s="197"/>
      <c r="F7" s="197"/>
      <c r="G7" s="197"/>
      <c r="H7" s="197"/>
    </row>
    <row r="8" spans="1:11" ht="12" customHeight="1">
      <c r="A8" s="886" t="s">
        <v>2</v>
      </c>
      <c r="B8" s="889" t="s">
        <v>220</v>
      </c>
      <c r="C8" s="889"/>
      <c r="D8" s="389"/>
      <c r="E8" s="890" t="s">
        <v>221</v>
      </c>
      <c r="F8" s="228"/>
      <c r="G8" s="889" t="s">
        <v>222</v>
      </c>
      <c r="H8" s="889"/>
      <c r="J8" s="890" t="s">
        <v>223</v>
      </c>
    </row>
    <row r="9" spans="1:11" ht="12" customHeight="1">
      <c r="A9" s="887"/>
      <c r="B9" s="893" t="s">
        <v>0</v>
      </c>
      <c r="C9" s="895" t="s">
        <v>224</v>
      </c>
      <c r="D9" s="229"/>
      <c r="E9" s="891"/>
      <c r="F9" s="230"/>
      <c r="G9" s="231" t="s">
        <v>225</v>
      </c>
      <c r="H9" s="232" t="s">
        <v>99</v>
      </c>
      <c r="J9" s="891"/>
    </row>
    <row r="10" spans="1:11" ht="30" customHeight="1">
      <c r="A10" s="888"/>
      <c r="B10" s="894"/>
      <c r="C10" s="896"/>
      <c r="D10" s="391"/>
      <c r="E10" s="892"/>
      <c r="F10" s="390"/>
      <c r="G10" s="390"/>
      <c r="H10" s="391" t="s">
        <v>226</v>
      </c>
      <c r="J10" s="892"/>
    </row>
    <row r="11" spans="1:11" ht="3" customHeight="1">
      <c r="A11" s="202"/>
    </row>
    <row r="12" spans="1:11" ht="9.75" customHeight="1">
      <c r="A12" s="160">
        <v>2018</v>
      </c>
      <c r="B12" s="3">
        <v>222</v>
      </c>
      <c r="C12" s="233">
        <v>7.2234142482626953E-2</v>
      </c>
      <c r="D12" s="3"/>
      <c r="E12" s="1">
        <v>8.91</v>
      </c>
      <c r="F12" s="3"/>
      <c r="G12" s="3">
        <v>1940</v>
      </c>
      <c r="H12" s="3">
        <v>1565</v>
      </c>
      <c r="J12" s="3">
        <v>121</v>
      </c>
    </row>
    <row r="13" spans="1:11" ht="10" customHeight="1">
      <c r="A13" s="160">
        <v>2019</v>
      </c>
      <c r="B13" s="3">
        <v>257</v>
      </c>
      <c r="C13" s="233">
        <v>8.3881569016172011E-2</v>
      </c>
      <c r="D13" s="3"/>
      <c r="E13" s="1">
        <v>9.35</v>
      </c>
      <c r="F13" s="3"/>
      <c r="G13" s="3">
        <v>2193</v>
      </c>
      <c r="H13" s="3">
        <v>1763</v>
      </c>
      <c r="J13" s="3">
        <v>127</v>
      </c>
    </row>
    <row r="14" spans="1:11" ht="10" customHeight="1">
      <c r="A14" s="160">
        <v>2020</v>
      </c>
      <c r="B14" s="3">
        <v>242</v>
      </c>
      <c r="C14" s="233">
        <v>7.9394529444617709E-2</v>
      </c>
      <c r="D14" s="3"/>
      <c r="E14" s="1">
        <v>8.7899999999999991</v>
      </c>
      <c r="F14" s="3"/>
      <c r="G14" s="3">
        <v>1772</v>
      </c>
      <c r="H14" s="3">
        <v>1254</v>
      </c>
      <c r="J14" s="3">
        <v>137</v>
      </c>
    </row>
    <row r="15" spans="1:11" ht="10" customHeight="1">
      <c r="A15" s="160">
        <v>2021</v>
      </c>
      <c r="B15" s="3">
        <v>337</v>
      </c>
      <c r="C15" s="233">
        <v>0.11125570317533022</v>
      </c>
      <c r="D15" s="3"/>
      <c r="E15" s="1">
        <v>8.68</v>
      </c>
      <c r="F15" s="3"/>
      <c r="G15" s="3">
        <v>2423</v>
      </c>
      <c r="H15" s="3">
        <v>1869</v>
      </c>
      <c r="J15" s="3">
        <v>142</v>
      </c>
    </row>
    <row r="16" spans="1:11" ht="3" customHeight="1">
      <c r="A16" s="160"/>
      <c r="B16" s="3"/>
      <c r="C16" s="3"/>
      <c r="D16" s="3"/>
      <c r="E16" s="3"/>
      <c r="F16" s="3"/>
      <c r="G16" s="3"/>
      <c r="H16" s="3"/>
      <c r="J16" s="227"/>
    </row>
    <row r="17" spans="1:10" ht="10" customHeight="1">
      <c r="A17" s="107"/>
      <c r="B17" s="706" t="s">
        <v>168</v>
      </c>
      <c r="C17" s="706"/>
      <c r="D17" s="706"/>
      <c r="E17" s="706"/>
      <c r="F17" s="706"/>
      <c r="G17" s="706"/>
      <c r="H17" s="706"/>
      <c r="I17" s="706"/>
      <c r="J17" s="706"/>
    </row>
    <row r="18" spans="1:10" ht="3" customHeight="1">
      <c r="A18" s="107"/>
      <c r="B18" s="385"/>
      <c r="C18" s="385"/>
      <c r="D18" s="385"/>
      <c r="E18" s="385"/>
      <c r="F18" s="385"/>
      <c r="G18" s="385"/>
      <c r="H18" s="385"/>
      <c r="I18" s="385"/>
      <c r="J18" s="385"/>
    </row>
    <row r="19" spans="1:10" ht="10" customHeight="1">
      <c r="A19" s="206" t="s">
        <v>3</v>
      </c>
      <c r="B19" s="36">
        <v>12</v>
      </c>
      <c r="C19" s="203">
        <v>5.5032176625770875E-2</v>
      </c>
      <c r="D19" s="36"/>
      <c r="E19" s="234">
        <v>9</v>
      </c>
      <c r="F19" s="36"/>
      <c r="G19" s="36">
        <v>81</v>
      </c>
      <c r="H19" s="36">
        <v>58</v>
      </c>
      <c r="I19" s="189"/>
      <c r="J19" s="36">
        <v>161</v>
      </c>
    </row>
    <row r="20" spans="1:10" ht="10" customHeight="1">
      <c r="A20" s="235" t="s">
        <v>93</v>
      </c>
      <c r="B20" s="36">
        <v>1</v>
      </c>
      <c r="C20" s="203">
        <v>0.15907861665234957</v>
      </c>
      <c r="D20" s="36"/>
      <c r="E20" s="234">
        <v>18</v>
      </c>
      <c r="F20" s="36"/>
      <c r="G20" s="36">
        <v>19</v>
      </c>
      <c r="H20" s="36">
        <v>16</v>
      </c>
      <c r="I20" s="189"/>
      <c r="J20" s="36">
        <v>61</v>
      </c>
    </row>
    <row r="21" spans="1:10" ht="10" customHeight="1">
      <c r="A21" s="206" t="s">
        <v>4</v>
      </c>
      <c r="B21" s="36">
        <v>7</v>
      </c>
      <c r="C21" s="203">
        <v>8.9469732070105917E-2</v>
      </c>
      <c r="D21" s="36"/>
      <c r="E21" s="234">
        <v>6.57</v>
      </c>
      <c r="F21" s="36"/>
      <c r="G21" s="36">
        <v>50</v>
      </c>
      <c r="H21" s="36">
        <v>46</v>
      </c>
      <c r="I21" s="236"/>
      <c r="J21" s="36">
        <v>97</v>
      </c>
    </row>
    <row r="22" spans="1:10" ht="10" customHeight="1">
      <c r="A22" s="206" t="s">
        <v>5</v>
      </c>
      <c r="B22" s="36">
        <v>111</v>
      </c>
      <c r="C22" s="203">
        <v>0.21898965865726788</v>
      </c>
      <c r="D22" s="36"/>
      <c r="E22" s="234">
        <v>7.6</v>
      </c>
      <c r="F22" s="36"/>
      <c r="G22" s="36">
        <v>637</v>
      </c>
      <c r="H22" s="36">
        <v>485</v>
      </c>
      <c r="I22" s="189"/>
      <c r="J22" s="36">
        <v>166</v>
      </c>
    </row>
    <row r="23" spans="1:10" ht="10" customHeight="1">
      <c r="A23" s="235" t="s">
        <v>6</v>
      </c>
      <c r="B23" s="36">
        <v>6</v>
      </c>
      <c r="C23" s="203">
        <v>0.11031246926189008</v>
      </c>
      <c r="D23" s="36"/>
      <c r="E23" s="234">
        <v>25.33</v>
      </c>
      <c r="F23" s="36"/>
      <c r="G23" s="36">
        <v>122</v>
      </c>
      <c r="H23" s="36">
        <v>93</v>
      </c>
      <c r="I23" s="189"/>
      <c r="J23" s="36">
        <v>111</v>
      </c>
    </row>
    <row r="24" spans="1:10" ht="10" customHeight="1">
      <c r="A24" s="237" t="s">
        <v>7</v>
      </c>
      <c r="B24" s="212">
        <v>5</v>
      </c>
      <c r="C24" s="211">
        <v>0.18591300015244863</v>
      </c>
      <c r="D24" s="212"/>
      <c r="E24" s="238">
        <v>25.8</v>
      </c>
      <c r="F24" s="212"/>
      <c r="G24" s="212">
        <v>102</v>
      </c>
      <c r="H24" s="212">
        <v>82</v>
      </c>
      <c r="I24" s="239"/>
      <c r="J24" s="212">
        <v>104</v>
      </c>
    </row>
    <row r="25" spans="1:10" ht="10" customHeight="1">
      <c r="A25" s="214" t="s">
        <v>1</v>
      </c>
      <c r="B25" s="212">
        <v>1</v>
      </c>
      <c r="C25" s="211">
        <v>3.6368066655392564E-2</v>
      </c>
      <c r="D25" s="212"/>
      <c r="E25" s="238">
        <v>23</v>
      </c>
      <c r="F25" s="212"/>
      <c r="G25" s="212">
        <v>20</v>
      </c>
      <c r="H25" s="212">
        <v>11</v>
      </c>
      <c r="I25" s="239"/>
      <c r="J25" s="212">
        <v>146</v>
      </c>
    </row>
    <row r="26" spans="1:10" ht="10" customHeight="1">
      <c r="A26" s="206" t="s">
        <v>8</v>
      </c>
      <c r="B26" s="36">
        <v>28</v>
      </c>
      <c r="C26" s="203">
        <v>0.11350275375922134</v>
      </c>
      <c r="D26" s="36"/>
      <c r="E26" s="234">
        <v>8.82</v>
      </c>
      <c r="F26" s="36"/>
      <c r="G26" s="36">
        <v>216</v>
      </c>
      <c r="H26" s="36">
        <v>161</v>
      </c>
      <c r="I26" s="189"/>
      <c r="J26" s="36">
        <v>107</v>
      </c>
    </row>
    <row r="27" spans="1:10" ht="10" customHeight="1">
      <c r="A27" s="206" t="s">
        <v>9</v>
      </c>
      <c r="B27" s="36">
        <v>17</v>
      </c>
      <c r="C27" s="203">
        <v>0.27793922777037966</v>
      </c>
      <c r="D27" s="36"/>
      <c r="E27" s="234">
        <v>5.53</v>
      </c>
      <c r="F27" s="36"/>
      <c r="G27" s="36">
        <v>73</v>
      </c>
      <c r="H27" s="36">
        <v>54</v>
      </c>
      <c r="I27" s="189"/>
      <c r="J27" s="36">
        <v>137</v>
      </c>
    </row>
    <row r="28" spans="1:10" ht="10" customHeight="1">
      <c r="A28" s="206" t="s">
        <v>10</v>
      </c>
      <c r="B28" s="36">
        <v>55</v>
      </c>
      <c r="C28" s="203">
        <v>0.24291124266104408</v>
      </c>
      <c r="D28" s="36"/>
      <c r="E28" s="234">
        <v>7.02</v>
      </c>
      <c r="F28" s="36"/>
      <c r="G28" s="36">
        <v>339</v>
      </c>
      <c r="H28" s="36">
        <v>255</v>
      </c>
      <c r="I28" s="189"/>
      <c r="J28" s="36">
        <v>140</v>
      </c>
    </row>
    <row r="29" spans="1:10" ht="10" customHeight="1">
      <c r="A29" s="206" t="s">
        <v>11</v>
      </c>
      <c r="B29" s="36">
        <v>23</v>
      </c>
      <c r="C29" s="203">
        <v>0.12196842184528676</v>
      </c>
      <c r="D29" s="36"/>
      <c r="E29" s="234">
        <v>6.39</v>
      </c>
      <c r="F29" s="36"/>
      <c r="G29" s="36">
        <v>109</v>
      </c>
      <c r="H29" s="36">
        <v>65</v>
      </c>
      <c r="I29" s="189"/>
      <c r="J29" s="36">
        <v>190</v>
      </c>
    </row>
    <row r="30" spans="1:10" ht="10" customHeight="1">
      <c r="A30" s="206" t="s">
        <v>12</v>
      </c>
      <c r="B30" s="36">
        <v>4</v>
      </c>
      <c r="C30" s="203">
        <v>9.0318836783701062E-2</v>
      </c>
      <c r="D30" s="36"/>
      <c r="E30" s="234">
        <v>9.25</v>
      </c>
      <c r="F30" s="36"/>
      <c r="G30" s="36">
        <v>45</v>
      </c>
      <c r="H30" s="36">
        <v>37</v>
      </c>
      <c r="I30" s="189"/>
      <c r="J30" s="36">
        <v>77</v>
      </c>
    </row>
    <row r="31" spans="1:10" ht="10" customHeight="1">
      <c r="A31" s="206" t="s">
        <v>13</v>
      </c>
      <c r="B31" s="36">
        <v>8</v>
      </c>
      <c r="C31" s="203">
        <v>0.10518952522707788</v>
      </c>
      <c r="D31" s="36"/>
      <c r="E31" s="234">
        <v>13.63</v>
      </c>
      <c r="F31" s="36"/>
      <c r="G31" s="36">
        <v>162</v>
      </c>
      <c r="H31" s="36">
        <v>143</v>
      </c>
      <c r="I31" s="189"/>
      <c r="J31" s="36">
        <v>130</v>
      </c>
    </row>
    <row r="32" spans="1:10" ht="10" customHeight="1">
      <c r="A32" s="206" t="s">
        <v>14</v>
      </c>
      <c r="B32" s="36">
        <v>15</v>
      </c>
      <c r="C32" s="203">
        <v>5.0882160985729931E-2</v>
      </c>
      <c r="D32" s="36"/>
      <c r="E32" s="234">
        <v>10.53</v>
      </c>
      <c r="F32" s="36"/>
      <c r="G32" s="36">
        <v>146</v>
      </c>
      <c r="H32" s="36">
        <v>90</v>
      </c>
      <c r="I32" s="189"/>
      <c r="J32" s="36">
        <v>129</v>
      </c>
    </row>
    <row r="33" spans="1:10" ht="10" customHeight="1">
      <c r="A33" s="206" t="s">
        <v>15</v>
      </c>
      <c r="B33" s="36">
        <v>6</v>
      </c>
      <c r="C33" s="203">
        <v>9.2184590423864746E-2</v>
      </c>
      <c r="D33" s="36"/>
      <c r="E33" s="234">
        <v>6.33</v>
      </c>
      <c r="F33" s="36"/>
      <c r="G33" s="36">
        <v>31</v>
      </c>
      <c r="H33" s="36">
        <v>28</v>
      </c>
      <c r="I33" s="189"/>
      <c r="J33" s="36">
        <v>101</v>
      </c>
    </row>
    <row r="34" spans="1:10" ht="10" customHeight="1">
      <c r="A34" s="206" t="s">
        <v>16</v>
      </c>
      <c r="B34" s="36">
        <v>1</v>
      </c>
      <c r="C34" s="203">
        <v>6.7745628713307277E-2</v>
      </c>
      <c r="D34" s="36"/>
      <c r="E34" s="234">
        <v>11</v>
      </c>
      <c r="F34" s="36"/>
      <c r="G34" s="36">
        <v>11</v>
      </c>
      <c r="H34" s="36">
        <v>11</v>
      </c>
      <c r="I34" s="189"/>
      <c r="J34" s="36">
        <v>16</v>
      </c>
    </row>
    <row r="35" spans="1:10" ht="10" customHeight="1">
      <c r="A35" s="206" t="s">
        <v>17</v>
      </c>
      <c r="B35" s="36">
        <v>16</v>
      </c>
      <c r="C35" s="203">
        <v>5.5679936413512612E-2</v>
      </c>
      <c r="D35" s="36"/>
      <c r="E35" s="234">
        <v>8.19</v>
      </c>
      <c r="F35" s="36"/>
      <c r="G35" s="36">
        <v>134</v>
      </c>
      <c r="H35" s="36">
        <v>109</v>
      </c>
      <c r="I35" s="189"/>
      <c r="J35" s="36">
        <v>98</v>
      </c>
    </row>
    <row r="36" spans="1:10" ht="10" customHeight="1">
      <c r="A36" s="206" t="s">
        <v>18</v>
      </c>
      <c r="B36" s="36">
        <v>17</v>
      </c>
      <c r="C36" s="203">
        <v>8.467025170473591E-2</v>
      </c>
      <c r="D36" s="36"/>
      <c r="E36" s="234">
        <v>9</v>
      </c>
      <c r="F36" s="36"/>
      <c r="G36" s="36">
        <v>103</v>
      </c>
      <c r="H36" s="36">
        <v>90</v>
      </c>
      <c r="I36" s="189"/>
      <c r="J36" s="36">
        <v>152</v>
      </c>
    </row>
    <row r="37" spans="1:10" ht="10" customHeight="1">
      <c r="A37" s="206" t="s">
        <v>19</v>
      </c>
      <c r="B37" s="36">
        <v>1</v>
      </c>
      <c r="C37" s="203">
        <v>3.6557591000983394E-2</v>
      </c>
      <c r="D37" s="36"/>
      <c r="E37" s="234">
        <v>8</v>
      </c>
      <c r="F37" s="36"/>
      <c r="G37" s="36">
        <v>4</v>
      </c>
      <c r="H37" s="36">
        <v>4</v>
      </c>
      <c r="I37" s="189"/>
      <c r="J37" s="36">
        <v>30</v>
      </c>
    </row>
    <row r="38" spans="1:10" ht="10" customHeight="1">
      <c r="A38" s="206" t="s">
        <v>20</v>
      </c>
      <c r="B38" s="36">
        <v>7</v>
      </c>
      <c r="C38" s="203">
        <v>7.4099322732190234E-2</v>
      </c>
      <c r="D38" s="36"/>
      <c r="E38" s="234">
        <v>9.57</v>
      </c>
      <c r="F38" s="36"/>
      <c r="G38" s="36">
        <v>69</v>
      </c>
      <c r="H38" s="36">
        <v>68</v>
      </c>
      <c r="I38" s="189"/>
      <c r="J38" s="36">
        <v>81</v>
      </c>
    </row>
    <row r="39" spans="1:10" ht="10" customHeight="1">
      <c r="A39" s="206" t="s">
        <v>21</v>
      </c>
      <c r="B39" s="36">
        <v>34</v>
      </c>
      <c r="C39" s="203">
        <v>0.13742440394690972</v>
      </c>
      <c r="D39" s="36"/>
      <c r="E39" s="234">
        <v>10.38</v>
      </c>
      <c r="F39" s="36"/>
      <c r="G39" s="36">
        <v>269</v>
      </c>
      <c r="H39" s="36">
        <v>203</v>
      </c>
      <c r="I39" s="189"/>
      <c r="J39" s="36">
        <v>110</v>
      </c>
    </row>
    <row r="40" spans="1:10" ht="10" customHeight="1">
      <c r="A40" s="206" t="s">
        <v>22</v>
      </c>
      <c r="B40" s="36">
        <v>5</v>
      </c>
      <c r="C40" s="203">
        <v>6.2009966241774385E-2</v>
      </c>
      <c r="D40" s="36"/>
      <c r="E40" s="234">
        <v>10.4</v>
      </c>
      <c r="F40" s="36"/>
      <c r="G40" s="36">
        <v>78</v>
      </c>
      <c r="H40" s="36">
        <v>71</v>
      </c>
      <c r="I40" s="189"/>
      <c r="J40" s="36">
        <v>68</v>
      </c>
    </row>
    <row r="41" spans="1:10" ht="10" customHeight="1">
      <c r="A41" s="224" t="s">
        <v>23</v>
      </c>
      <c r="B41" s="37">
        <v>131</v>
      </c>
      <c r="C41" s="218">
        <v>0.16183779541343041</v>
      </c>
      <c r="D41" s="37"/>
      <c r="E41" s="240">
        <v>7.76</v>
      </c>
      <c r="F41" s="37"/>
      <c r="G41" s="37">
        <v>787</v>
      </c>
      <c r="H41" s="37">
        <v>605</v>
      </c>
      <c r="I41" s="241"/>
      <c r="J41" s="37">
        <v>161</v>
      </c>
    </row>
    <row r="42" spans="1:10" ht="10" customHeight="1">
      <c r="A42" s="224" t="s">
        <v>24</v>
      </c>
      <c r="B42" s="37">
        <v>106</v>
      </c>
      <c r="C42" s="218">
        <v>0.18006827645440807</v>
      </c>
      <c r="D42" s="37"/>
      <c r="E42" s="240">
        <v>8.2899999999999991</v>
      </c>
      <c r="F42" s="37"/>
      <c r="G42" s="37">
        <v>750</v>
      </c>
      <c r="H42" s="37">
        <v>563</v>
      </c>
      <c r="I42" s="241"/>
      <c r="J42" s="37">
        <v>129</v>
      </c>
    </row>
    <row r="43" spans="1:10" ht="10" customHeight="1">
      <c r="A43" s="224" t="s">
        <v>25</v>
      </c>
      <c r="B43" s="37">
        <v>50</v>
      </c>
      <c r="C43" s="218">
        <v>8.2820817409995917E-2</v>
      </c>
      <c r="D43" s="37"/>
      <c r="E43" s="240">
        <v>9.02</v>
      </c>
      <c r="F43" s="37"/>
      <c r="G43" s="37">
        <v>462</v>
      </c>
      <c r="H43" s="37">
        <v>335</v>
      </c>
      <c r="I43" s="241"/>
      <c r="J43" s="37">
        <v>153</v>
      </c>
    </row>
    <row r="44" spans="1:10" ht="10" customHeight="1">
      <c r="A44" s="224" t="s">
        <v>26</v>
      </c>
      <c r="B44" s="37">
        <v>48</v>
      </c>
      <c r="C44" s="218">
        <v>6.9584847377597167E-2</v>
      </c>
      <c r="D44" s="37"/>
      <c r="E44" s="240">
        <v>8.5</v>
      </c>
      <c r="F44" s="37"/>
      <c r="G44" s="37">
        <v>352</v>
      </c>
      <c r="H44" s="37">
        <v>310</v>
      </c>
      <c r="I44" s="241"/>
      <c r="J44" s="37">
        <v>110</v>
      </c>
    </row>
    <row r="45" spans="1:10" ht="10" customHeight="1">
      <c r="A45" s="224" t="s">
        <v>27</v>
      </c>
      <c r="B45" s="37">
        <v>39</v>
      </c>
      <c r="C45" s="218">
        <v>0.11888759619797466</v>
      </c>
      <c r="D45" s="37"/>
      <c r="E45" s="240">
        <v>10.38</v>
      </c>
      <c r="F45" s="37"/>
      <c r="G45" s="37">
        <v>347</v>
      </c>
      <c r="H45" s="37">
        <v>274</v>
      </c>
      <c r="I45" s="241"/>
      <c r="J45" s="37">
        <v>104</v>
      </c>
    </row>
    <row r="46" spans="1:10" ht="10" customHeight="1">
      <c r="A46" s="242" t="s">
        <v>28</v>
      </c>
      <c r="B46" s="222">
        <v>374</v>
      </c>
      <c r="C46" s="221">
        <v>0.12385429396710701</v>
      </c>
      <c r="D46" s="222"/>
      <c r="E46" s="243">
        <v>8.4499999999999993</v>
      </c>
      <c r="F46" s="222"/>
      <c r="G46" s="222">
        <v>2698</v>
      </c>
      <c r="H46" s="222">
        <v>2087</v>
      </c>
      <c r="I46" s="222"/>
      <c r="J46" s="222">
        <v>138</v>
      </c>
    </row>
    <row r="47" spans="1:10" ht="3" customHeight="1">
      <c r="A47" s="224"/>
      <c r="B47" s="5"/>
      <c r="C47" s="5"/>
      <c r="D47" s="5"/>
      <c r="E47" s="5"/>
      <c r="F47" s="5"/>
      <c r="G47" s="5"/>
      <c r="H47" s="225"/>
      <c r="I47" s="226"/>
      <c r="J47" s="244"/>
    </row>
    <row r="48" spans="1:10" ht="10" customHeight="1">
      <c r="A48" s="871" t="s">
        <v>227</v>
      </c>
      <c r="B48" s="871"/>
      <c r="C48" s="871"/>
      <c r="D48" s="871"/>
      <c r="E48" s="871"/>
      <c r="F48" s="871"/>
      <c r="G48" s="871"/>
      <c r="H48" s="871"/>
      <c r="I48" s="226"/>
      <c r="J48" s="226"/>
    </row>
    <row r="49" spans="1:10" ht="19.5" customHeight="1">
      <c r="A49" s="871" t="s">
        <v>228</v>
      </c>
      <c r="B49" s="871"/>
      <c r="C49" s="871"/>
      <c r="D49" s="871"/>
      <c r="E49" s="871"/>
      <c r="F49" s="871"/>
      <c r="G49" s="871"/>
      <c r="H49" s="871"/>
      <c r="I49" s="871"/>
      <c r="J49" s="871"/>
    </row>
    <row r="50" spans="1:10" ht="10" customHeight="1">
      <c r="A50" s="871" t="s">
        <v>229</v>
      </c>
      <c r="B50" s="871"/>
      <c r="C50" s="871"/>
      <c r="D50" s="871"/>
      <c r="E50" s="871"/>
      <c r="F50" s="871"/>
      <c r="G50" s="871"/>
      <c r="H50" s="871"/>
      <c r="I50" s="871"/>
      <c r="J50" s="871"/>
    </row>
    <row r="51" spans="1:10" ht="20.25" customHeight="1">
      <c r="A51" s="897" t="s">
        <v>230</v>
      </c>
      <c r="B51" s="897"/>
      <c r="C51" s="897"/>
      <c r="D51" s="897"/>
      <c r="E51" s="897"/>
      <c r="F51" s="897"/>
      <c r="G51" s="897"/>
      <c r="H51" s="897"/>
      <c r="I51" s="897"/>
      <c r="J51" s="897"/>
    </row>
    <row r="52" spans="1:10" ht="10.5" customHeight="1"/>
  </sheetData>
  <mergeCells count="13">
    <mergeCell ref="B17:J17"/>
    <mergeCell ref="A48:H48"/>
    <mergeCell ref="A49:J49"/>
    <mergeCell ref="A50:J50"/>
    <mergeCell ref="A51:J51"/>
    <mergeCell ref="A5:K5"/>
    <mergeCell ref="A8:A10"/>
    <mergeCell ref="B8:C8"/>
    <mergeCell ref="E8:E10"/>
    <mergeCell ref="G8:H8"/>
    <mergeCell ref="J8:J10"/>
    <mergeCell ref="B9:B10"/>
    <mergeCell ref="C9:C10"/>
  </mergeCells>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602"/>
  <sheetViews>
    <sheetView workbookViewId="0">
      <selection activeCell="A4" sqref="A4"/>
    </sheetView>
  </sheetViews>
  <sheetFormatPr defaultRowHeight="15" customHeight="1"/>
  <cols>
    <col min="1" max="1" width="17" customWidth="1"/>
    <col min="2" max="2" width="12" customWidth="1"/>
    <col min="3" max="3" width="10.54296875" customWidth="1"/>
    <col min="4" max="4" width="8.1796875" customWidth="1"/>
    <col min="5" max="5" width="10.54296875" customWidth="1"/>
    <col min="6" max="6" width="0.81640625" customWidth="1"/>
    <col min="7" max="7" width="10.54296875" customWidth="1"/>
    <col min="8" max="8" width="7.54296875" customWidth="1"/>
    <col min="9" max="9" width="10.54296875" customWidth="1"/>
    <col min="85" max="85" width="21.453125" customWidth="1"/>
    <col min="86" max="86" width="12" customWidth="1"/>
    <col min="87" max="87" width="8.1796875" customWidth="1"/>
    <col min="88" max="88" width="10.54296875" customWidth="1"/>
    <col min="89" max="89" width="7.54296875" customWidth="1"/>
    <col min="90" max="90" width="0.81640625" customWidth="1"/>
    <col min="91" max="91" width="7.54296875" customWidth="1"/>
    <col min="92" max="92" width="10.54296875" customWidth="1"/>
    <col min="93" max="93" width="7.54296875" customWidth="1"/>
    <col min="341" max="341" width="21.453125" customWidth="1"/>
    <col min="342" max="342" width="12" customWidth="1"/>
    <col min="343" max="343" width="8.1796875" customWidth="1"/>
    <col min="344" max="344" width="10.54296875" customWidth="1"/>
    <col min="345" max="345" width="7.54296875" customWidth="1"/>
    <col min="346" max="346" width="0.81640625" customWidth="1"/>
    <col min="347" max="347" width="7.54296875" customWidth="1"/>
    <col min="348" max="348" width="10.54296875" customWidth="1"/>
    <col min="349" max="349" width="7.54296875" customWidth="1"/>
    <col min="597" max="597" width="21.453125" customWidth="1"/>
    <col min="598" max="598" width="12" customWidth="1"/>
    <col min="599" max="599" width="8.1796875" customWidth="1"/>
    <col min="600" max="600" width="10.54296875" customWidth="1"/>
    <col min="601" max="601" width="7.54296875" customWidth="1"/>
    <col min="602" max="602" width="0.81640625" customWidth="1"/>
    <col min="603" max="603" width="7.54296875" customWidth="1"/>
    <col min="604" max="604" width="10.54296875" customWidth="1"/>
    <col min="605" max="605" width="7.54296875" customWidth="1"/>
    <col min="853" max="853" width="21.453125" customWidth="1"/>
    <col min="854" max="854" width="12" customWidth="1"/>
    <col min="855" max="855" width="8.1796875" customWidth="1"/>
    <col min="856" max="856" width="10.54296875" customWidth="1"/>
    <col min="857" max="857" width="7.54296875" customWidth="1"/>
    <col min="858" max="858" width="0.81640625" customWidth="1"/>
    <col min="859" max="859" width="7.54296875" customWidth="1"/>
    <col min="860" max="860" width="10.54296875" customWidth="1"/>
    <col min="861" max="861" width="7.54296875" customWidth="1"/>
    <col min="1109" max="1109" width="21.453125" customWidth="1"/>
    <col min="1110" max="1110" width="12" customWidth="1"/>
    <col min="1111" max="1111" width="8.1796875" customWidth="1"/>
    <col min="1112" max="1112" width="10.54296875" customWidth="1"/>
    <col min="1113" max="1113" width="7.54296875" customWidth="1"/>
    <col min="1114" max="1114" width="0.81640625" customWidth="1"/>
    <col min="1115" max="1115" width="7.54296875" customWidth="1"/>
    <col min="1116" max="1116" width="10.54296875" customWidth="1"/>
    <col min="1117" max="1117" width="7.54296875" customWidth="1"/>
    <col min="1365" max="1365" width="21.453125" customWidth="1"/>
    <col min="1366" max="1366" width="12" customWidth="1"/>
    <col min="1367" max="1367" width="8.1796875" customWidth="1"/>
    <col min="1368" max="1368" width="10.54296875" customWidth="1"/>
    <col min="1369" max="1369" width="7.54296875" customWidth="1"/>
    <col min="1370" max="1370" width="0.81640625" customWidth="1"/>
    <col min="1371" max="1371" width="7.54296875" customWidth="1"/>
    <col min="1372" max="1372" width="10.54296875" customWidth="1"/>
    <col min="1373" max="1373" width="7.54296875" customWidth="1"/>
    <col min="1621" max="1621" width="21.453125" customWidth="1"/>
    <col min="1622" max="1622" width="12" customWidth="1"/>
    <col min="1623" max="1623" width="8.1796875" customWidth="1"/>
    <col min="1624" max="1624" width="10.54296875" customWidth="1"/>
    <col min="1625" max="1625" width="7.54296875" customWidth="1"/>
    <col min="1626" max="1626" width="0.81640625" customWidth="1"/>
    <col min="1627" max="1627" width="7.54296875" customWidth="1"/>
    <col min="1628" max="1628" width="10.54296875" customWidth="1"/>
    <col min="1629" max="1629" width="7.54296875" customWidth="1"/>
    <col min="1877" max="1877" width="21.453125" customWidth="1"/>
    <col min="1878" max="1878" width="12" customWidth="1"/>
    <col min="1879" max="1879" width="8.1796875" customWidth="1"/>
    <col min="1880" max="1880" width="10.54296875" customWidth="1"/>
    <col min="1881" max="1881" width="7.54296875" customWidth="1"/>
    <col min="1882" max="1882" width="0.81640625" customWidth="1"/>
    <col min="1883" max="1883" width="7.54296875" customWidth="1"/>
    <col min="1884" max="1884" width="10.54296875" customWidth="1"/>
    <col min="1885" max="1885" width="7.54296875" customWidth="1"/>
    <col min="2133" max="2133" width="21.453125" customWidth="1"/>
    <col min="2134" max="2134" width="12" customWidth="1"/>
    <col min="2135" max="2135" width="8.1796875" customWidth="1"/>
    <col min="2136" max="2136" width="10.54296875" customWidth="1"/>
    <col min="2137" max="2137" width="7.54296875" customWidth="1"/>
    <col min="2138" max="2138" width="0.81640625" customWidth="1"/>
    <col min="2139" max="2139" width="7.54296875" customWidth="1"/>
    <col min="2140" max="2140" width="10.54296875" customWidth="1"/>
    <col min="2141" max="2141" width="7.54296875" customWidth="1"/>
    <col min="2389" max="2389" width="21.453125" customWidth="1"/>
    <col min="2390" max="2390" width="12" customWidth="1"/>
    <col min="2391" max="2391" width="8.1796875" customWidth="1"/>
    <col min="2392" max="2392" width="10.54296875" customWidth="1"/>
    <col min="2393" max="2393" width="7.54296875" customWidth="1"/>
    <col min="2394" max="2394" width="0.81640625" customWidth="1"/>
    <col min="2395" max="2395" width="7.54296875" customWidth="1"/>
    <col min="2396" max="2396" width="10.54296875" customWidth="1"/>
    <col min="2397" max="2397" width="7.54296875" customWidth="1"/>
    <col min="2645" max="2645" width="21.453125" customWidth="1"/>
    <col min="2646" max="2646" width="12" customWidth="1"/>
    <col min="2647" max="2647" width="8.1796875" customWidth="1"/>
    <col min="2648" max="2648" width="10.54296875" customWidth="1"/>
    <col min="2649" max="2649" width="7.54296875" customWidth="1"/>
    <col min="2650" max="2650" width="0.81640625" customWidth="1"/>
    <col min="2651" max="2651" width="7.54296875" customWidth="1"/>
    <col min="2652" max="2652" width="10.54296875" customWidth="1"/>
    <col min="2653" max="2653" width="7.54296875" customWidth="1"/>
    <col min="2901" max="2901" width="21.453125" customWidth="1"/>
    <col min="2902" max="2902" width="12" customWidth="1"/>
    <col min="2903" max="2903" width="8.1796875" customWidth="1"/>
    <col min="2904" max="2904" width="10.54296875" customWidth="1"/>
    <col min="2905" max="2905" width="7.54296875" customWidth="1"/>
    <col min="2906" max="2906" width="0.81640625" customWidth="1"/>
    <col min="2907" max="2907" width="7.54296875" customWidth="1"/>
    <col min="2908" max="2908" width="10.54296875" customWidth="1"/>
    <col min="2909" max="2909" width="7.54296875" customWidth="1"/>
    <col min="3157" max="3157" width="21.453125" customWidth="1"/>
    <col min="3158" max="3158" width="12" customWidth="1"/>
    <col min="3159" max="3159" width="8.1796875" customWidth="1"/>
    <col min="3160" max="3160" width="10.54296875" customWidth="1"/>
    <col min="3161" max="3161" width="7.54296875" customWidth="1"/>
    <col min="3162" max="3162" width="0.81640625" customWidth="1"/>
    <col min="3163" max="3163" width="7.54296875" customWidth="1"/>
    <col min="3164" max="3164" width="10.54296875" customWidth="1"/>
    <col min="3165" max="3165" width="7.54296875" customWidth="1"/>
    <col min="3413" max="3413" width="21.453125" customWidth="1"/>
    <col min="3414" max="3414" width="12" customWidth="1"/>
    <col min="3415" max="3415" width="8.1796875" customWidth="1"/>
    <col min="3416" max="3416" width="10.54296875" customWidth="1"/>
    <col min="3417" max="3417" width="7.54296875" customWidth="1"/>
    <col min="3418" max="3418" width="0.81640625" customWidth="1"/>
    <col min="3419" max="3419" width="7.54296875" customWidth="1"/>
    <col min="3420" max="3420" width="10.54296875" customWidth="1"/>
    <col min="3421" max="3421" width="7.54296875" customWidth="1"/>
    <col min="3669" max="3669" width="21.453125" customWidth="1"/>
    <col min="3670" max="3670" width="12" customWidth="1"/>
    <col min="3671" max="3671" width="8.1796875" customWidth="1"/>
    <col min="3672" max="3672" width="10.54296875" customWidth="1"/>
    <col min="3673" max="3673" width="7.54296875" customWidth="1"/>
    <col min="3674" max="3674" width="0.81640625" customWidth="1"/>
    <col min="3675" max="3675" width="7.54296875" customWidth="1"/>
    <col min="3676" max="3676" width="10.54296875" customWidth="1"/>
    <col min="3677" max="3677" width="7.54296875" customWidth="1"/>
    <col min="3925" max="3925" width="21.453125" customWidth="1"/>
    <col min="3926" max="3926" width="12" customWidth="1"/>
    <col min="3927" max="3927" width="8.1796875" customWidth="1"/>
    <col min="3928" max="3928" width="10.54296875" customWidth="1"/>
    <col min="3929" max="3929" width="7.54296875" customWidth="1"/>
    <col min="3930" max="3930" width="0.81640625" customWidth="1"/>
    <col min="3931" max="3931" width="7.54296875" customWidth="1"/>
    <col min="3932" max="3932" width="10.54296875" customWidth="1"/>
    <col min="3933" max="3933" width="7.54296875" customWidth="1"/>
    <col min="4181" max="4181" width="21.453125" customWidth="1"/>
    <col min="4182" max="4182" width="12" customWidth="1"/>
    <col min="4183" max="4183" width="8.1796875" customWidth="1"/>
    <col min="4184" max="4184" width="10.54296875" customWidth="1"/>
    <col min="4185" max="4185" width="7.54296875" customWidth="1"/>
    <col min="4186" max="4186" width="0.81640625" customWidth="1"/>
    <col min="4187" max="4187" width="7.54296875" customWidth="1"/>
    <col min="4188" max="4188" width="10.54296875" customWidth="1"/>
    <col min="4189" max="4189" width="7.54296875" customWidth="1"/>
    <col min="4437" max="4437" width="21.453125" customWidth="1"/>
    <col min="4438" max="4438" width="12" customWidth="1"/>
    <col min="4439" max="4439" width="8.1796875" customWidth="1"/>
    <col min="4440" max="4440" width="10.54296875" customWidth="1"/>
    <col min="4441" max="4441" width="7.54296875" customWidth="1"/>
    <col min="4442" max="4442" width="0.81640625" customWidth="1"/>
    <col min="4443" max="4443" width="7.54296875" customWidth="1"/>
    <col min="4444" max="4444" width="10.54296875" customWidth="1"/>
    <col min="4445" max="4445" width="7.54296875" customWidth="1"/>
    <col min="4693" max="4693" width="21.453125" customWidth="1"/>
    <col min="4694" max="4694" width="12" customWidth="1"/>
    <col min="4695" max="4695" width="8.1796875" customWidth="1"/>
    <col min="4696" max="4696" width="10.54296875" customWidth="1"/>
    <col min="4697" max="4697" width="7.54296875" customWidth="1"/>
    <col min="4698" max="4698" width="0.81640625" customWidth="1"/>
    <col min="4699" max="4699" width="7.54296875" customWidth="1"/>
    <col min="4700" max="4700" width="10.54296875" customWidth="1"/>
    <col min="4701" max="4701" width="7.54296875" customWidth="1"/>
    <col min="4949" max="4949" width="21.453125" customWidth="1"/>
    <col min="4950" max="4950" width="12" customWidth="1"/>
    <col min="4951" max="4951" width="8.1796875" customWidth="1"/>
    <col min="4952" max="4952" width="10.54296875" customWidth="1"/>
    <col min="4953" max="4953" width="7.54296875" customWidth="1"/>
    <col min="4954" max="4954" width="0.81640625" customWidth="1"/>
    <col min="4955" max="4955" width="7.54296875" customWidth="1"/>
    <col min="4956" max="4956" width="10.54296875" customWidth="1"/>
    <col min="4957" max="4957" width="7.54296875" customWidth="1"/>
    <col min="5205" max="5205" width="21.453125" customWidth="1"/>
    <col min="5206" max="5206" width="12" customWidth="1"/>
    <col min="5207" max="5207" width="8.1796875" customWidth="1"/>
    <col min="5208" max="5208" width="10.54296875" customWidth="1"/>
    <col min="5209" max="5209" width="7.54296875" customWidth="1"/>
    <col min="5210" max="5210" width="0.81640625" customWidth="1"/>
    <col min="5211" max="5211" width="7.54296875" customWidth="1"/>
    <col min="5212" max="5212" width="10.54296875" customWidth="1"/>
    <col min="5213" max="5213" width="7.54296875" customWidth="1"/>
    <col min="5461" max="5461" width="21.453125" customWidth="1"/>
    <col min="5462" max="5462" width="12" customWidth="1"/>
    <col min="5463" max="5463" width="8.1796875" customWidth="1"/>
    <col min="5464" max="5464" width="10.54296875" customWidth="1"/>
    <col min="5465" max="5465" width="7.54296875" customWidth="1"/>
    <col min="5466" max="5466" width="0.81640625" customWidth="1"/>
    <col min="5467" max="5467" width="7.54296875" customWidth="1"/>
    <col min="5468" max="5468" width="10.54296875" customWidth="1"/>
    <col min="5469" max="5469" width="7.54296875" customWidth="1"/>
    <col min="5717" max="5717" width="21.453125" customWidth="1"/>
    <col min="5718" max="5718" width="12" customWidth="1"/>
    <col min="5719" max="5719" width="8.1796875" customWidth="1"/>
    <col min="5720" max="5720" width="10.54296875" customWidth="1"/>
    <col min="5721" max="5721" width="7.54296875" customWidth="1"/>
    <col min="5722" max="5722" width="0.81640625" customWidth="1"/>
    <col min="5723" max="5723" width="7.54296875" customWidth="1"/>
    <col min="5724" max="5724" width="10.54296875" customWidth="1"/>
    <col min="5725" max="5725" width="7.54296875" customWidth="1"/>
    <col min="5973" max="5973" width="21.453125" customWidth="1"/>
    <col min="5974" max="5974" width="12" customWidth="1"/>
    <col min="5975" max="5975" width="8.1796875" customWidth="1"/>
    <col min="5976" max="5976" width="10.54296875" customWidth="1"/>
    <col min="5977" max="5977" width="7.54296875" customWidth="1"/>
    <col min="5978" max="5978" width="0.81640625" customWidth="1"/>
    <col min="5979" max="5979" width="7.54296875" customWidth="1"/>
    <col min="5980" max="5980" width="10.54296875" customWidth="1"/>
    <col min="5981" max="5981" width="7.54296875" customWidth="1"/>
    <col min="6229" max="6229" width="21.453125" customWidth="1"/>
    <col min="6230" max="6230" width="12" customWidth="1"/>
    <col min="6231" max="6231" width="8.1796875" customWidth="1"/>
    <col min="6232" max="6232" width="10.54296875" customWidth="1"/>
    <col min="6233" max="6233" width="7.54296875" customWidth="1"/>
    <col min="6234" max="6234" width="0.81640625" customWidth="1"/>
    <col min="6235" max="6235" width="7.54296875" customWidth="1"/>
    <col min="6236" max="6236" width="10.54296875" customWidth="1"/>
    <col min="6237" max="6237" width="7.54296875" customWidth="1"/>
    <col min="6485" max="6485" width="21.453125" customWidth="1"/>
    <col min="6486" max="6486" width="12" customWidth="1"/>
    <col min="6487" max="6487" width="8.1796875" customWidth="1"/>
    <col min="6488" max="6488" width="10.54296875" customWidth="1"/>
    <col min="6489" max="6489" width="7.54296875" customWidth="1"/>
    <col min="6490" max="6490" width="0.81640625" customWidth="1"/>
    <col min="6491" max="6491" width="7.54296875" customWidth="1"/>
    <col min="6492" max="6492" width="10.54296875" customWidth="1"/>
    <col min="6493" max="6493" width="7.54296875" customWidth="1"/>
    <col min="6741" max="6741" width="21.453125" customWidth="1"/>
    <col min="6742" max="6742" width="12" customWidth="1"/>
    <col min="6743" max="6743" width="8.1796875" customWidth="1"/>
    <col min="6744" max="6744" width="10.54296875" customWidth="1"/>
    <col min="6745" max="6745" width="7.54296875" customWidth="1"/>
    <col min="6746" max="6746" width="0.81640625" customWidth="1"/>
    <col min="6747" max="6747" width="7.54296875" customWidth="1"/>
    <col min="6748" max="6748" width="10.54296875" customWidth="1"/>
    <col min="6749" max="6749" width="7.54296875" customWidth="1"/>
    <col min="6997" max="6997" width="21.453125" customWidth="1"/>
    <col min="6998" max="6998" width="12" customWidth="1"/>
    <col min="6999" max="6999" width="8.1796875" customWidth="1"/>
    <col min="7000" max="7000" width="10.54296875" customWidth="1"/>
    <col min="7001" max="7001" width="7.54296875" customWidth="1"/>
    <col min="7002" max="7002" width="0.81640625" customWidth="1"/>
    <col min="7003" max="7003" width="7.54296875" customWidth="1"/>
    <col min="7004" max="7004" width="10.54296875" customWidth="1"/>
    <col min="7005" max="7005" width="7.54296875" customWidth="1"/>
    <col min="7253" max="7253" width="21.453125" customWidth="1"/>
    <col min="7254" max="7254" width="12" customWidth="1"/>
    <col min="7255" max="7255" width="8.1796875" customWidth="1"/>
    <col min="7256" max="7256" width="10.54296875" customWidth="1"/>
    <col min="7257" max="7257" width="7.54296875" customWidth="1"/>
    <col min="7258" max="7258" width="0.81640625" customWidth="1"/>
    <col min="7259" max="7259" width="7.54296875" customWidth="1"/>
    <col min="7260" max="7260" width="10.54296875" customWidth="1"/>
    <col min="7261" max="7261" width="7.54296875" customWidth="1"/>
    <col min="7509" max="7509" width="21.453125" customWidth="1"/>
    <col min="7510" max="7510" width="12" customWidth="1"/>
    <col min="7511" max="7511" width="8.1796875" customWidth="1"/>
    <col min="7512" max="7512" width="10.54296875" customWidth="1"/>
    <col min="7513" max="7513" width="7.54296875" customWidth="1"/>
    <col min="7514" max="7514" width="0.81640625" customWidth="1"/>
    <col min="7515" max="7515" width="7.54296875" customWidth="1"/>
    <col min="7516" max="7516" width="10.54296875" customWidth="1"/>
    <col min="7517" max="7517" width="7.54296875" customWidth="1"/>
    <col min="7765" max="7765" width="21.453125" customWidth="1"/>
    <col min="7766" max="7766" width="12" customWidth="1"/>
    <col min="7767" max="7767" width="8.1796875" customWidth="1"/>
    <col min="7768" max="7768" width="10.54296875" customWidth="1"/>
    <col min="7769" max="7769" width="7.54296875" customWidth="1"/>
    <col min="7770" max="7770" width="0.81640625" customWidth="1"/>
    <col min="7771" max="7771" width="7.54296875" customWidth="1"/>
    <col min="7772" max="7772" width="10.54296875" customWidth="1"/>
    <col min="7773" max="7773" width="7.54296875" customWidth="1"/>
    <col min="8021" max="8021" width="21.453125" customWidth="1"/>
    <col min="8022" max="8022" width="12" customWidth="1"/>
    <col min="8023" max="8023" width="8.1796875" customWidth="1"/>
    <col min="8024" max="8024" width="10.54296875" customWidth="1"/>
    <col min="8025" max="8025" width="7.54296875" customWidth="1"/>
    <col min="8026" max="8026" width="0.81640625" customWidth="1"/>
    <col min="8027" max="8027" width="7.54296875" customWidth="1"/>
    <col min="8028" max="8028" width="10.54296875" customWidth="1"/>
    <col min="8029" max="8029" width="7.54296875" customWidth="1"/>
    <col min="8277" max="8277" width="21.453125" customWidth="1"/>
    <col min="8278" max="8278" width="12" customWidth="1"/>
    <col min="8279" max="8279" width="8.1796875" customWidth="1"/>
    <col min="8280" max="8280" width="10.54296875" customWidth="1"/>
    <col min="8281" max="8281" width="7.54296875" customWidth="1"/>
    <col min="8282" max="8282" width="0.81640625" customWidth="1"/>
    <col min="8283" max="8283" width="7.54296875" customWidth="1"/>
    <col min="8284" max="8284" width="10.54296875" customWidth="1"/>
    <col min="8285" max="8285" width="7.54296875" customWidth="1"/>
    <col min="8533" max="8533" width="21.453125" customWidth="1"/>
    <col min="8534" max="8534" width="12" customWidth="1"/>
    <col min="8535" max="8535" width="8.1796875" customWidth="1"/>
    <col min="8536" max="8536" width="10.54296875" customWidth="1"/>
    <col min="8537" max="8537" width="7.54296875" customWidth="1"/>
    <col min="8538" max="8538" width="0.81640625" customWidth="1"/>
    <col min="8539" max="8539" width="7.54296875" customWidth="1"/>
    <col min="8540" max="8540" width="10.54296875" customWidth="1"/>
    <col min="8541" max="8541" width="7.54296875" customWidth="1"/>
    <col min="8789" max="8789" width="21.453125" customWidth="1"/>
    <col min="8790" max="8790" width="12" customWidth="1"/>
    <col min="8791" max="8791" width="8.1796875" customWidth="1"/>
    <col min="8792" max="8792" width="10.54296875" customWidth="1"/>
    <col min="8793" max="8793" width="7.54296875" customWidth="1"/>
    <col min="8794" max="8794" width="0.81640625" customWidth="1"/>
    <col min="8795" max="8795" width="7.54296875" customWidth="1"/>
    <col min="8796" max="8796" width="10.54296875" customWidth="1"/>
    <col min="8797" max="8797" width="7.54296875" customWidth="1"/>
    <col min="9045" max="9045" width="21.453125" customWidth="1"/>
    <col min="9046" max="9046" width="12" customWidth="1"/>
    <col min="9047" max="9047" width="8.1796875" customWidth="1"/>
    <col min="9048" max="9048" width="10.54296875" customWidth="1"/>
    <col min="9049" max="9049" width="7.54296875" customWidth="1"/>
    <col min="9050" max="9050" width="0.81640625" customWidth="1"/>
    <col min="9051" max="9051" width="7.54296875" customWidth="1"/>
    <col min="9052" max="9052" width="10.54296875" customWidth="1"/>
    <col min="9053" max="9053" width="7.54296875" customWidth="1"/>
    <col min="9301" max="9301" width="21.453125" customWidth="1"/>
    <col min="9302" max="9302" width="12" customWidth="1"/>
    <col min="9303" max="9303" width="8.1796875" customWidth="1"/>
    <col min="9304" max="9304" width="10.54296875" customWidth="1"/>
    <col min="9305" max="9305" width="7.54296875" customWidth="1"/>
    <col min="9306" max="9306" width="0.81640625" customWidth="1"/>
    <col min="9307" max="9307" width="7.54296875" customWidth="1"/>
    <col min="9308" max="9308" width="10.54296875" customWidth="1"/>
    <col min="9309" max="9309" width="7.54296875" customWidth="1"/>
    <col min="9557" max="9557" width="21.453125" customWidth="1"/>
    <col min="9558" max="9558" width="12" customWidth="1"/>
    <col min="9559" max="9559" width="8.1796875" customWidth="1"/>
    <col min="9560" max="9560" width="10.54296875" customWidth="1"/>
    <col min="9561" max="9561" width="7.54296875" customWidth="1"/>
    <col min="9562" max="9562" width="0.81640625" customWidth="1"/>
    <col min="9563" max="9563" width="7.54296875" customWidth="1"/>
    <col min="9564" max="9564" width="10.54296875" customWidth="1"/>
    <col min="9565" max="9565" width="7.54296875" customWidth="1"/>
    <col min="9813" max="9813" width="21.453125" customWidth="1"/>
    <col min="9814" max="9814" width="12" customWidth="1"/>
    <col min="9815" max="9815" width="8.1796875" customWidth="1"/>
    <col min="9816" max="9816" width="10.54296875" customWidth="1"/>
    <col min="9817" max="9817" width="7.54296875" customWidth="1"/>
    <col min="9818" max="9818" width="0.81640625" customWidth="1"/>
    <col min="9819" max="9819" width="7.54296875" customWidth="1"/>
    <col min="9820" max="9820" width="10.54296875" customWidth="1"/>
    <col min="9821" max="9821" width="7.54296875" customWidth="1"/>
    <col min="10069" max="10069" width="21.453125" customWidth="1"/>
    <col min="10070" max="10070" width="12" customWidth="1"/>
    <col min="10071" max="10071" width="8.1796875" customWidth="1"/>
    <col min="10072" max="10072" width="10.54296875" customWidth="1"/>
    <col min="10073" max="10073" width="7.54296875" customWidth="1"/>
    <col min="10074" max="10074" width="0.81640625" customWidth="1"/>
    <col min="10075" max="10075" width="7.54296875" customWidth="1"/>
    <col min="10076" max="10076" width="10.54296875" customWidth="1"/>
    <col min="10077" max="10077" width="7.54296875" customWidth="1"/>
    <col min="10325" max="10325" width="21.453125" customWidth="1"/>
    <col min="10326" max="10326" width="12" customWidth="1"/>
    <col min="10327" max="10327" width="8.1796875" customWidth="1"/>
    <col min="10328" max="10328" width="10.54296875" customWidth="1"/>
    <col min="10329" max="10329" width="7.54296875" customWidth="1"/>
    <col min="10330" max="10330" width="0.81640625" customWidth="1"/>
    <col min="10331" max="10331" width="7.54296875" customWidth="1"/>
    <col min="10332" max="10332" width="10.54296875" customWidth="1"/>
    <col min="10333" max="10333" width="7.54296875" customWidth="1"/>
    <col min="10581" max="10581" width="21.453125" customWidth="1"/>
    <col min="10582" max="10582" width="12" customWidth="1"/>
    <col min="10583" max="10583" width="8.1796875" customWidth="1"/>
    <col min="10584" max="10584" width="10.54296875" customWidth="1"/>
    <col min="10585" max="10585" width="7.54296875" customWidth="1"/>
    <col min="10586" max="10586" width="0.81640625" customWidth="1"/>
    <col min="10587" max="10587" width="7.54296875" customWidth="1"/>
    <col min="10588" max="10588" width="10.54296875" customWidth="1"/>
    <col min="10589" max="10589" width="7.54296875" customWidth="1"/>
    <col min="10837" max="10837" width="21.453125" customWidth="1"/>
    <col min="10838" max="10838" width="12" customWidth="1"/>
    <col min="10839" max="10839" width="8.1796875" customWidth="1"/>
    <col min="10840" max="10840" width="10.54296875" customWidth="1"/>
    <col min="10841" max="10841" width="7.54296875" customWidth="1"/>
    <col min="10842" max="10842" width="0.81640625" customWidth="1"/>
    <col min="10843" max="10843" width="7.54296875" customWidth="1"/>
    <col min="10844" max="10844" width="10.54296875" customWidth="1"/>
    <col min="10845" max="10845" width="7.54296875" customWidth="1"/>
    <col min="11093" max="11093" width="21.453125" customWidth="1"/>
    <col min="11094" max="11094" width="12" customWidth="1"/>
    <col min="11095" max="11095" width="8.1796875" customWidth="1"/>
    <col min="11096" max="11096" width="10.54296875" customWidth="1"/>
    <col min="11097" max="11097" width="7.54296875" customWidth="1"/>
    <col min="11098" max="11098" width="0.81640625" customWidth="1"/>
    <col min="11099" max="11099" width="7.54296875" customWidth="1"/>
    <col min="11100" max="11100" width="10.54296875" customWidth="1"/>
    <col min="11101" max="11101" width="7.54296875" customWidth="1"/>
    <col min="11349" max="11349" width="21.453125" customWidth="1"/>
    <col min="11350" max="11350" width="12" customWidth="1"/>
    <col min="11351" max="11351" width="8.1796875" customWidth="1"/>
    <col min="11352" max="11352" width="10.54296875" customWidth="1"/>
    <col min="11353" max="11353" width="7.54296875" customWidth="1"/>
    <col min="11354" max="11354" width="0.81640625" customWidth="1"/>
    <col min="11355" max="11355" width="7.54296875" customWidth="1"/>
    <col min="11356" max="11356" width="10.54296875" customWidth="1"/>
    <col min="11357" max="11357" width="7.54296875" customWidth="1"/>
    <col min="11605" max="11605" width="21.453125" customWidth="1"/>
    <col min="11606" max="11606" width="12" customWidth="1"/>
    <col min="11607" max="11607" width="8.1796875" customWidth="1"/>
    <col min="11608" max="11608" width="10.54296875" customWidth="1"/>
    <col min="11609" max="11609" width="7.54296875" customWidth="1"/>
    <col min="11610" max="11610" width="0.81640625" customWidth="1"/>
    <col min="11611" max="11611" width="7.54296875" customWidth="1"/>
    <col min="11612" max="11612" width="10.54296875" customWidth="1"/>
    <col min="11613" max="11613" width="7.54296875" customWidth="1"/>
    <col min="11861" max="11861" width="21.453125" customWidth="1"/>
    <col min="11862" max="11862" width="12" customWidth="1"/>
    <col min="11863" max="11863" width="8.1796875" customWidth="1"/>
    <col min="11864" max="11864" width="10.54296875" customWidth="1"/>
    <col min="11865" max="11865" width="7.54296875" customWidth="1"/>
    <col min="11866" max="11866" width="0.81640625" customWidth="1"/>
    <col min="11867" max="11867" width="7.54296875" customWidth="1"/>
    <col min="11868" max="11868" width="10.54296875" customWidth="1"/>
    <col min="11869" max="11869" width="7.54296875" customWidth="1"/>
    <col min="12117" max="12117" width="21.453125" customWidth="1"/>
    <col min="12118" max="12118" width="12" customWidth="1"/>
    <col min="12119" max="12119" width="8.1796875" customWidth="1"/>
    <col min="12120" max="12120" width="10.54296875" customWidth="1"/>
    <col min="12121" max="12121" width="7.54296875" customWidth="1"/>
    <col min="12122" max="12122" width="0.81640625" customWidth="1"/>
    <col min="12123" max="12123" width="7.54296875" customWidth="1"/>
    <col min="12124" max="12124" width="10.54296875" customWidth="1"/>
    <col min="12125" max="12125" width="7.54296875" customWidth="1"/>
    <col min="12373" max="12373" width="21.453125" customWidth="1"/>
    <col min="12374" max="12374" width="12" customWidth="1"/>
    <col min="12375" max="12375" width="8.1796875" customWidth="1"/>
    <col min="12376" max="12376" width="10.54296875" customWidth="1"/>
    <col min="12377" max="12377" width="7.54296875" customWidth="1"/>
    <col min="12378" max="12378" width="0.81640625" customWidth="1"/>
    <col min="12379" max="12379" width="7.54296875" customWidth="1"/>
    <col min="12380" max="12380" width="10.54296875" customWidth="1"/>
    <col min="12381" max="12381" width="7.54296875" customWidth="1"/>
    <col min="12629" max="12629" width="21.453125" customWidth="1"/>
    <col min="12630" max="12630" width="12" customWidth="1"/>
    <col min="12631" max="12631" width="8.1796875" customWidth="1"/>
    <col min="12632" max="12632" width="10.54296875" customWidth="1"/>
    <col min="12633" max="12633" width="7.54296875" customWidth="1"/>
    <col min="12634" max="12634" width="0.81640625" customWidth="1"/>
    <col min="12635" max="12635" width="7.54296875" customWidth="1"/>
    <col min="12636" max="12636" width="10.54296875" customWidth="1"/>
    <col min="12637" max="12637" width="7.54296875" customWidth="1"/>
    <col min="12885" max="12885" width="21.453125" customWidth="1"/>
    <col min="12886" max="12886" width="12" customWidth="1"/>
    <col min="12887" max="12887" width="8.1796875" customWidth="1"/>
    <col min="12888" max="12888" width="10.54296875" customWidth="1"/>
    <col min="12889" max="12889" width="7.54296875" customWidth="1"/>
    <col min="12890" max="12890" width="0.81640625" customWidth="1"/>
    <col min="12891" max="12891" width="7.54296875" customWidth="1"/>
    <col min="12892" max="12892" width="10.54296875" customWidth="1"/>
    <col min="12893" max="12893" width="7.54296875" customWidth="1"/>
    <col min="13141" max="13141" width="21.453125" customWidth="1"/>
    <col min="13142" max="13142" width="12" customWidth="1"/>
    <col min="13143" max="13143" width="8.1796875" customWidth="1"/>
    <col min="13144" max="13144" width="10.54296875" customWidth="1"/>
    <col min="13145" max="13145" width="7.54296875" customWidth="1"/>
    <col min="13146" max="13146" width="0.81640625" customWidth="1"/>
    <col min="13147" max="13147" width="7.54296875" customWidth="1"/>
    <col min="13148" max="13148" width="10.54296875" customWidth="1"/>
    <col min="13149" max="13149" width="7.54296875" customWidth="1"/>
    <col min="13397" max="13397" width="21.453125" customWidth="1"/>
    <col min="13398" max="13398" width="12" customWidth="1"/>
    <col min="13399" max="13399" width="8.1796875" customWidth="1"/>
    <col min="13400" max="13400" width="10.54296875" customWidth="1"/>
    <col min="13401" max="13401" width="7.54296875" customWidth="1"/>
    <col min="13402" max="13402" width="0.81640625" customWidth="1"/>
    <col min="13403" max="13403" width="7.54296875" customWidth="1"/>
    <col min="13404" max="13404" width="10.54296875" customWidth="1"/>
    <col min="13405" max="13405" width="7.54296875" customWidth="1"/>
    <col min="13653" max="13653" width="21.453125" customWidth="1"/>
    <col min="13654" max="13654" width="12" customWidth="1"/>
    <col min="13655" max="13655" width="8.1796875" customWidth="1"/>
    <col min="13656" max="13656" width="10.54296875" customWidth="1"/>
    <col min="13657" max="13657" width="7.54296875" customWidth="1"/>
    <col min="13658" max="13658" width="0.81640625" customWidth="1"/>
    <col min="13659" max="13659" width="7.54296875" customWidth="1"/>
    <col min="13660" max="13660" width="10.54296875" customWidth="1"/>
    <col min="13661" max="13661" width="7.54296875" customWidth="1"/>
    <col min="13909" max="13909" width="21.453125" customWidth="1"/>
    <col min="13910" max="13910" width="12" customWidth="1"/>
    <col min="13911" max="13911" width="8.1796875" customWidth="1"/>
    <col min="13912" max="13912" width="10.54296875" customWidth="1"/>
    <col min="13913" max="13913" width="7.54296875" customWidth="1"/>
    <col min="13914" max="13914" width="0.81640625" customWidth="1"/>
    <col min="13915" max="13915" width="7.54296875" customWidth="1"/>
    <col min="13916" max="13916" width="10.54296875" customWidth="1"/>
    <col min="13917" max="13917" width="7.54296875" customWidth="1"/>
    <col min="14165" max="14165" width="21.453125" customWidth="1"/>
    <col min="14166" max="14166" width="12" customWidth="1"/>
    <col min="14167" max="14167" width="8.1796875" customWidth="1"/>
    <col min="14168" max="14168" width="10.54296875" customWidth="1"/>
    <col min="14169" max="14169" width="7.54296875" customWidth="1"/>
    <col min="14170" max="14170" width="0.81640625" customWidth="1"/>
    <col min="14171" max="14171" width="7.54296875" customWidth="1"/>
    <col min="14172" max="14172" width="10.54296875" customWidth="1"/>
    <col min="14173" max="14173" width="7.54296875" customWidth="1"/>
    <col min="14421" max="14421" width="21.453125" customWidth="1"/>
    <col min="14422" max="14422" width="12" customWidth="1"/>
    <col min="14423" max="14423" width="8.1796875" customWidth="1"/>
    <col min="14424" max="14424" width="10.54296875" customWidth="1"/>
    <col min="14425" max="14425" width="7.54296875" customWidth="1"/>
    <col min="14426" max="14426" width="0.81640625" customWidth="1"/>
    <col min="14427" max="14427" width="7.54296875" customWidth="1"/>
    <col min="14428" max="14428" width="10.54296875" customWidth="1"/>
    <col min="14429" max="14429" width="7.54296875" customWidth="1"/>
    <col min="14677" max="14677" width="21.453125" customWidth="1"/>
    <col min="14678" max="14678" width="12" customWidth="1"/>
    <col min="14679" max="14679" width="8.1796875" customWidth="1"/>
    <col min="14680" max="14680" width="10.54296875" customWidth="1"/>
    <col min="14681" max="14681" width="7.54296875" customWidth="1"/>
    <col min="14682" max="14682" width="0.81640625" customWidth="1"/>
    <col min="14683" max="14683" width="7.54296875" customWidth="1"/>
    <col min="14684" max="14684" width="10.54296875" customWidth="1"/>
    <col min="14685" max="14685" width="7.54296875" customWidth="1"/>
    <col min="14933" max="14933" width="21.453125" customWidth="1"/>
    <col min="14934" max="14934" width="12" customWidth="1"/>
    <col min="14935" max="14935" width="8.1796875" customWidth="1"/>
    <col min="14936" max="14936" width="10.54296875" customWidth="1"/>
    <col min="14937" max="14937" width="7.54296875" customWidth="1"/>
    <col min="14938" max="14938" width="0.81640625" customWidth="1"/>
    <col min="14939" max="14939" width="7.54296875" customWidth="1"/>
    <col min="14940" max="14940" width="10.54296875" customWidth="1"/>
    <col min="14941" max="14941" width="7.54296875" customWidth="1"/>
    <col min="15189" max="15189" width="21.453125" customWidth="1"/>
    <col min="15190" max="15190" width="12" customWidth="1"/>
    <col min="15191" max="15191" width="8.1796875" customWidth="1"/>
    <col min="15192" max="15192" width="10.54296875" customWidth="1"/>
    <col min="15193" max="15193" width="7.54296875" customWidth="1"/>
    <col min="15194" max="15194" width="0.81640625" customWidth="1"/>
    <col min="15195" max="15195" width="7.54296875" customWidth="1"/>
    <col min="15196" max="15196" width="10.54296875" customWidth="1"/>
    <col min="15197" max="15197" width="7.54296875" customWidth="1"/>
    <col min="15445" max="15445" width="21.453125" customWidth="1"/>
    <col min="15446" max="15446" width="12" customWidth="1"/>
    <col min="15447" max="15447" width="8.1796875" customWidth="1"/>
    <col min="15448" max="15448" width="10.54296875" customWidth="1"/>
    <col min="15449" max="15449" width="7.54296875" customWidth="1"/>
    <col min="15450" max="15450" width="0.81640625" customWidth="1"/>
    <col min="15451" max="15451" width="7.54296875" customWidth="1"/>
    <col min="15452" max="15452" width="10.54296875" customWidth="1"/>
    <col min="15453" max="15453" width="7.54296875" customWidth="1"/>
    <col min="15701" max="15701" width="21.453125" customWidth="1"/>
    <col min="15702" max="15702" width="12" customWidth="1"/>
    <col min="15703" max="15703" width="8.1796875" customWidth="1"/>
    <col min="15704" max="15704" width="10.54296875" customWidth="1"/>
    <col min="15705" max="15705" width="7.54296875" customWidth="1"/>
    <col min="15706" max="15706" width="0.81640625" customWidth="1"/>
    <col min="15707" max="15707" width="7.54296875" customWidth="1"/>
    <col min="15708" max="15708" width="10.54296875" customWidth="1"/>
    <col min="15709" max="15709" width="7.54296875" customWidth="1"/>
    <col min="15957" max="15957" width="21.453125" customWidth="1"/>
    <col min="15958" max="15958" width="12" customWidth="1"/>
    <col min="15959" max="15959" width="8.1796875" customWidth="1"/>
    <col min="15960" max="15960" width="10.54296875" customWidth="1"/>
    <col min="15961" max="15961" width="7.54296875" customWidth="1"/>
    <col min="15962" max="15962" width="0.81640625" customWidth="1"/>
    <col min="15963" max="15963" width="7.54296875" customWidth="1"/>
    <col min="15964" max="15964" width="10.54296875" customWidth="1"/>
    <col min="15965" max="15965" width="7.54296875" customWidth="1"/>
  </cols>
  <sheetData>
    <row r="1" spans="1:9" ht="12.75" customHeight="1"/>
    <row r="2" spans="1:9" ht="12.75" customHeight="1"/>
    <row r="3" spans="1:9" ht="12.75" customHeight="1">
      <c r="A3" s="269"/>
    </row>
    <row r="4" spans="1:9" s="246" customFormat="1" ht="12" customHeight="1">
      <c r="A4" s="245" t="s">
        <v>173</v>
      </c>
    </row>
    <row r="5" spans="1:9" s="246" customFormat="1" ht="12" customHeight="1">
      <c r="A5" s="245" t="s">
        <v>174</v>
      </c>
      <c r="B5" s="245"/>
    </row>
    <row r="6" spans="1:9" s="246" customFormat="1" ht="12" customHeight="1">
      <c r="A6" s="421" t="s">
        <v>397</v>
      </c>
    </row>
    <row r="7" spans="1:9" ht="6" customHeight="1">
      <c r="A7" s="422"/>
      <c r="B7" s="249"/>
      <c r="C7" s="249"/>
      <c r="D7" s="249"/>
      <c r="E7" s="249"/>
      <c r="F7" s="249"/>
      <c r="G7" s="249"/>
      <c r="H7" s="249"/>
      <c r="I7" s="249"/>
    </row>
    <row r="8" spans="1:9" s="61" customFormat="1" ht="10" customHeight="1">
      <c r="A8" s="708" t="s">
        <v>262</v>
      </c>
      <c r="B8" s="710" t="s">
        <v>254</v>
      </c>
      <c r="C8" s="710"/>
      <c r="D8" s="710"/>
      <c r="E8" s="710"/>
      <c r="F8" s="711"/>
      <c r="G8" s="710" t="s">
        <v>255</v>
      </c>
      <c r="H8" s="710"/>
      <c r="I8" s="710"/>
    </row>
    <row r="9" spans="1:9" s="61" customFormat="1" ht="20.149999999999999" customHeight="1">
      <c r="A9" s="709"/>
      <c r="B9" s="438" t="s">
        <v>415</v>
      </c>
      <c r="C9" s="438" t="s">
        <v>416</v>
      </c>
      <c r="D9" s="438" t="s">
        <v>409</v>
      </c>
      <c r="E9" s="417" t="s">
        <v>0</v>
      </c>
      <c r="F9" s="417"/>
      <c r="G9" s="438" t="s">
        <v>416</v>
      </c>
      <c r="H9" s="438" t="s">
        <v>409</v>
      </c>
      <c r="I9" s="417" t="s">
        <v>0</v>
      </c>
    </row>
    <row r="10" spans="1:9" s="61" customFormat="1" ht="3" customHeight="1">
      <c r="A10" s="160"/>
      <c r="B10" s="102"/>
      <c r="C10" s="102"/>
      <c r="D10" s="102"/>
      <c r="E10" s="102"/>
      <c r="F10" s="102"/>
      <c r="G10" s="102"/>
      <c r="H10" s="102"/>
      <c r="I10" s="102"/>
    </row>
    <row r="11" spans="1:9" s="61" customFormat="1" ht="10" customHeight="1">
      <c r="A11" s="160">
        <v>2019</v>
      </c>
      <c r="B11" s="257">
        <v>947585</v>
      </c>
      <c r="C11" s="257">
        <v>2424094</v>
      </c>
      <c r="D11" s="427">
        <v>23464</v>
      </c>
      <c r="E11" s="257">
        <v>3395143</v>
      </c>
      <c r="F11" s="257"/>
      <c r="G11" s="257">
        <v>22708</v>
      </c>
      <c r="H11" s="427">
        <v>89737</v>
      </c>
      <c r="I11" s="257">
        <v>112445</v>
      </c>
    </row>
    <row r="12" spans="1:9" s="61" customFormat="1" ht="10" customHeight="1">
      <c r="A12" s="160">
        <v>2020</v>
      </c>
      <c r="B12" s="257">
        <v>729120</v>
      </c>
      <c r="C12" s="429">
        <v>1884452</v>
      </c>
      <c r="D12" s="427">
        <v>19176</v>
      </c>
      <c r="E12" s="257">
        <v>2632748</v>
      </c>
      <c r="F12" s="257"/>
      <c r="G12" s="257">
        <v>20812</v>
      </c>
      <c r="H12" s="427">
        <v>72849</v>
      </c>
      <c r="I12" s="257">
        <v>93661</v>
      </c>
    </row>
    <row r="13" spans="1:9" s="61" customFormat="1" ht="10" customHeight="1">
      <c r="A13" s="160">
        <v>2021</v>
      </c>
      <c r="B13" s="257">
        <v>834452</v>
      </c>
      <c r="C13" s="429">
        <v>2119486</v>
      </c>
      <c r="D13" s="427">
        <v>21896</v>
      </c>
      <c r="E13" s="257">
        <v>2975834</v>
      </c>
      <c r="F13" s="257"/>
      <c r="G13" s="257">
        <v>21042</v>
      </c>
      <c r="H13" s="427">
        <v>80632</v>
      </c>
      <c r="I13" s="257">
        <v>101674</v>
      </c>
    </row>
    <row r="14" spans="1:9" s="61" customFormat="1" ht="10" customHeight="1">
      <c r="A14" s="160">
        <v>2022</v>
      </c>
      <c r="B14" s="257">
        <v>783784.99999999988</v>
      </c>
      <c r="C14" s="257">
        <v>2222494</v>
      </c>
      <c r="D14" s="427">
        <v>20235</v>
      </c>
      <c r="E14" s="257">
        <v>3026514</v>
      </c>
      <c r="F14" s="257"/>
      <c r="G14" s="257">
        <v>21904</v>
      </c>
      <c r="H14" s="427">
        <v>76404</v>
      </c>
      <c r="I14" s="257">
        <v>98308</v>
      </c>
    </row>
    <row r="15" spans="1:9" s="61" customFormat="1" ht="10" customHeight="1">
      <c r="A15" s="160">
        <v>2023</v>
      </c>
      <c r="B15" s="257">
        <v>849564</v>
      </c>
      <c r="C15" s="257">
        <v>2078807</v>
      </c>
      <c r="D15" s="427">
        <v>20238</v>
      </c>
      <c r="E15" s="257">
        <f>+B15+C15+D15</f>
        <v>2948609</v>
      </c>
      <c r="F15" s="257"/>
      <c r="G15" s="257">
        <v>21100</v>
      </c>
      <c r="H15" s="427">
        <v>73712</v>
      </c>
      <c r="I15" s="257">
        <f>+G15+H15</f>
        <v>94812</v>
      </c>
    </row>
    <row r="16" spans="1:9" s="61" customFormat="1" ht="10" customHeight="1"/>
    <row r="17" spans="1:9" s="61" customFormat="1" ht="10" customHeight="1">
      <c r="A17" s="160"/>
      <c r="B17" s="706" t="s">
        <v>417</v>
      </c>
      <c r="C17" s="707"/>
      <c r="D17" s="707"/>
      <c r="E17" s="707"/>
      <c r="F17" s="707"/>
      <c r="G17" s="707"/>
      <c r="H17" s="707"/>
      <c r="I17" s="707"/>
    </row>
    <row r="18" spans="1:9" s="61" customFormat="1" ht="4.5" customHeight="1">
      <c r="A18" s="102"/>
      <c r="B18" s="102"/>
      <c r="C18" s="102"/>
      <c r="D18" s="102"/>
      <c r="E18" s="102"/>
      <c r="F18" s="102"/>
      <c r="G18" s="102"/>
      <c r="H18" s="102"/>
      <c r="I18" s="102"/>
    </row>
    <row r="19" spans="1:9" s="61" customFormat="1" ht="10" customHeight="1">
      <c r="A19" s="102"/>
      <c r="B19" s="707" t="s">
        <v>134</v>
      </c>
      <c r="C19" s="707"/>
      <c r="D19" s="707"/>
      <c r="E19" s="707"/>
      <c r="F19" s="707"/>
      <c r="G19" s="707"/>
      <c r="H19" s="707"/>
      <c r="I19" s="707"/>
    </row>
    <row r="20" spans="1:9" s="61" customFormat="1" ht="4.5" customHeight="1">
      <c r="A20" s="102"/>
      <c r="B20" s="102"/>
      <c r="C20" s="102"/>
      <c r="D20" s="102"/>
      <c r="E20" s="102"/>
      <c r="F20" s="102"/>
      <c r="G20" s="102"/>
      <c r="H20" s="102"/>
      <c r="I20" s="102"/>
    </row>
    <row r="21" spans="1:9" s="61" customFormat="1" ht="10" customHeight="1">
      <c r="A21" s="102" t="s">
        <v>263</v>
      </c>
      <c r="B21" s="290">
        <v>46125</v>
      </c>
      <c r="C21" s="290">
        <v>147109</v>
      </c>
      <c r="D21" s="257">
        <v>301</v>
      </c>
      <c r="E21" s="257">
        <f>+B21+C21+D21</f>
        <v>193535</v>
      </c>
      <c r="F21" s="439"/>
      <c r="G21" s="440">
        <v>515</v>
      </c>
      <c r="H21" s="290">
        <v>2535</v>
      </c>
      <c r="I21" s="257">
        <f>+G21+H21</f>
        <v>3050</v>
      </c>
    </row>
    <row r="22" spans="1:9" s="61" customFormat="1" ht="10" customHeight="1">
      <c r="A22" s="102" t="s">
        <v>264</v>
      </c>
      <c r="B22" s="290">
        <v>100141</v>
      </c>
      <c r="C22" s="290">
        <v>179279</v>
      </c>
      <c r="D22" s="257">
        <v>1205</v>
      </c>
      <c r="E22" s="257">
        <f t="shared" ref="E22:E47" si="0">+B22+C22+D22</f>
        <v>280625</v>
      </c>
      <c r="F22" s="439"/>
      <c r="G22" s="440">
        <v>712</v>
      </c>
      <c r="H22" s="290">
        <v>5286</v>
      </c>
      <c r="I22" s="257">
        <f t="shared" ref="I22:I47" si="1">+G22+H22</f>
        <v>5998</v>
      </c>
    </row>
    <row r="23" spans="1:9" s="61" customFormat="1" ht="10" customHeight="1">
      <c r="A23" s="102" t="s">
        <v>265</v>
      </c>
      <c r="B23" s="290">
        <v>23900</v>
      </c>
      <c r="C23" s="290">
        <v>85923</v>
      </c>
      <c r="D23" s="257">
        <v>228</v>
      </c>
      <c r="E23" s="257">
        <f t="shared" si="0"/>
        <v>110051</v>
      </c>
      <c r="F23" s="439"/>
      <c r="G23" s="440">
        <v>273</v>
      </c>
      <c r="H23" s="290">
        <v>1841</v>
      </c>
      <c r="I23" s="257">
        <f t="shared" si="1"/>
        <v>2114</v>
      </c>
    </row>
    <row r="24" spans="1:9" s="179" customFormat="1" ht="10" customHeight="1">
      <c r="A24" s="102" t="s">
        <v>1</v>
      </c>
      <c r="B24" s="290">
        <v>8043</v>
      </c>
      <c r="C24" s="290">
        <v>25201</v>
      </c>
      <c r="D24" s="257">
        <v>124</v>
      </c>
      <c r="E24" s="257">
        <f t="shared" si="0"/>
        <v>33368</v>
      </c>
      <c r="F24" s="439"/>
      <c r="G24" s="440">
        <v>146</v>
      </c>
      <c r="H24" s="290">
        <v>648</v>
      </c>
      <c r="I24" s="257">
        <f t="shared" si="1"/>
        <v>794</v>
      </c>
    </row>
    <row r="25" spans="1:9" s="61" customFormat="1" ht="10" customHeight="1">
      <c r="A25" s="102" t="s">
        <v>266</v>
      </c>
      <c r="B25" s="290">
        <v>38072</v>
      </c>
      <c r="C25" s="290">
        <v>134366</v>
      </c>
      <c r="D25" s="257">
        <v>544</v>
      </c>
      <c r="E25" s="257">
        <f t="shared" si="0"/>
        <v>172982</v>
      </c>
      <c r="F25" s="439"/>
      <c r="G25" s="440">
        <v>390</v>
      </c>
      <c r="H25" s="290">
        <v>3325</v>
      </c>
      <c r="I25" s="257">
        <f t="shared" si="1"/>
        <v>3715</v>
      </c>
    </row>
    <row r="26" spans="1:9" s="61" customFormat="1" ht="10" customHeight="1">
      <c r="A26" s="102" t="s">
        <v>267</v>
      </c>
      <c r="B26" s="290">
        <v>10642</v>
      </c>
      <c r="C26" s="290">
        <v>47934</v>
      </c>
      <c r="D26" s="257">
        <v>181</v>
      </c>
      <c r="E26" s="257">
        <f t="shared" si="0"/>
        <v>58757</v>
      </c>
      <c r="F26" s="439"/>
      <c r="G26" s="440">
        <v>144</v>
      </c>
      <c r="H26" s="290">
        <v>771</v>
      </c>
      <c r="I26" s="257">
        <f t="shared" si="1"/>
        <v>915</v>
      </c>
    </row>
    <row r="27" spans="1:9" s="61" customFormat="1" ht="10" customHeight="1">
      <c r="A27" s="102" t="s">
        <v>268</v>
      </c>
      <c r="B27" s="290">
        <v>20550</v>
      </c>
      <c r="C27" s="290">
        <v>58209</v>
      </c>
      <c r="D27" s="257">
        <v>242</v>
      </c>
      <c r="E27" s="257">
        <f t="shared" si="0"/>
        <v>79001</v>
      </c>
      <c r="F27" s="439"/>
      <c r="G27" s="440">
        <v>371</v>
      </c>
      <c r="H27" s="290">
        <v>1760</v>
      </c>
      <c r="I27" s="257">
        <f t="shared" si="1"/>
        <v>2131</v>
      </c>
    </row>
    <row r="28" spans="1:9" s="61" customFormat="1" ht="10" customHeight="1">
      <c r="A28" s="102" t="s">
        <v>269</v>
      </c>
      <c r="B28" s="290">
        <v>45568</v>
      </c>
      <c r="C28" s="290">
        <v>133407</v>
      </c>
      <c r="D28" s="257">
        <v>893</v>
      </c>
      <c r="E28" s="257">
        <f t="shared" si="0"/>
        <v>179868</v>
      </c>
      <c r="F28" s="439"/>
      <c r="G28" s="440">
        <v>640</v>
      </c>
      <c r="H28" s="290">
        <v>3171</v>
      </c>
      <c r="I28" s="257">
        <f t="shared" si="1"/>
        <v>3811</v>
      </c>
    </row>
    <row r="29" spans="1:9" s="61" customFormat="1" ht="10" customHeight="1">
      <c r="A29" s="102" t="s">
        <v>270</v>
      </c>
      <c r="B29" s="290">
        <v>42262</v>
      </c>
      <c r="C29" s="290">
        <v>120757</v>
      </c>
      <c r="D29" s="257">
        <v>593</v>
      </c>
      <c r="E29" s="257">
        <f t="shared" si="0"/>
        <v>163612</v>
      </c>
      <c r="F29" s="439"/>
      <c r="G29" s="440">
        <v>556</v>
      </c>
      <c r="H29" s="290">
        <v>3564</v>
      </c>
      <c r="I29" s="257">
        <f t="shared" si="1"/>
        <v>4120</v>
      </c>
    </row>
    <row r="30" spans="1:9" s="61" customFormat="1" ht="10" customHeight="1">
      <c r="A30" s="102" t="s">
        <v>271</v>
      </c>
      <c r="B30" s="290">
        <v>11944</v>
      </c>
      <c r="C30" s="290">
        <v>32904</v>
      </c>
      <c r="D30" s="257">
        <v>409</v>
      </c>
      <c r="E30" s="257">
        <f t="shared" si="0"/>
        <v>45257</v>
      </c>
      <c r="F30" s="439"/>
      <c r="G30" s="440">
        <v>218</v>
      </c>
      <c r="H30" s="290">
        <v>1154</v>
      </c>
      <c r="I30" s="257">
        <f t="shared" si="1"/>
        <v>1372</v>
      </c>
    </row>
    <row r="31" spans="1:9" s="61" customFormat="1" ht="10" customHeight="1">
      <c r="A31" s="102" t="s">
        <v>272</v>
      </c>
      <c r="B31" s="290">
        <v>14440</v>
      </c>
      <c r="C31" s="290">
        <v>48664</v>
      </c>
      <c r="D31" s="257">
        <v>831</v>
      </c>
      <c r="E31" s="257">
        <f t="shared" si="0"/>
        <v>63935</v>
      </c>
      <c r="F31" s="439"/>
      <c r="G31" s="440">
        <v>241</v>
      </c>
      <c r="H31" s="290">
        <v>1719</v>
      </c>
      <c r="I31" s="257">
        <f t="shared" si="1"/>
        <v>1960</v>
      </c>
    </row>
    <row r="32" spans="1:9" s="61" customFormat="1" ht="10" customHeight="1">
      <c r="A32" s="102" t="s">
        <v>273</v>
      </c>
      <c r="B32" s="290">
        <v>80637</v>
      </c>
      <c r="C32" s="290">
        <v>243976</v>
      </c>
      <c r="D32" s="257">
        <v>1499</v>
      </c>
      <c r="E32" s="257">
        <f t="shared" si="0"/>
        <v>326112</v>
      </c>
      <c r="F32" s="439"/>
      <c r="G32" s="440">
        <v>3126</v>
      </c>
      <c r="H32" s="290">
        <v>10780</v>
      </c>
      <c r="I32" s="257">
        <f t="shared" si="1"/>
        <v>13906</v>
      </c>
    </row>
    <row r="33" spans="1:9" s="61" customFormat="1" ht="10" customHeight="1">
      <c r="A33" s="102" t="s">
        <v>274</v>
      </c>
      <c r="B33" s="290">
        <v>16753</v>
      </c>
      <c r="C33" s="290">
        <v>46453</v>
      </c>
      <c r="D33" s="257">
        <v>249</v>
      </c>
      <c r="E33" s="257">
        <f t="shared" si="0"/>
        <v>63455</v>
      </c>
      <c r="F33" s="439"/>
      <c r="G33" s="440">
        <v>390</v>
      </c>
      <c r="H33" s="290">
        <v>2018</v>
      </c>
      <c r="I33" s="257">
        <f t="shared" si="1"/>
        <v>2408</v>
      </c>
    </row>
    <row r="34" spans="1:9" s="61" customFormat="1" ht="10" customHeight="1">
      <c r="A34" s="102" t="s">
        <v>275</v>
      </c>
      <c r="B34" s="290">
        <v>5241</v>
      </c>
      <c r="C34" s="290">
        <v>13205</v>
      </c>
      <c r="D34" s="257">
        <v>156</v>
      </c>
      <c r="E34" s="257">
        <f t="shared" si="0"/>
        <v>18602</v>
      </c>
      <c r="F34" s="439"/>
      <c r="G34" s="440">
        <v>250</v>
      </c>
      <c r="H34" s="290">
        <v>721</v>
      </c>
      <c r="I34" s="257">
        <f t="shared" si="1"/>
        <v>971</v>
      </c>
    </row>
    <row r="35" spans="1:9" s="61" customFormat="1" ht="10" customHeight="1">
      <c r="A35" s="102" t="s">
        <v>276</v>
      </c>
      <c r="B35" s="290">
        <v>166185</v>
      </c>
      <c r="C35" s="290">
        <v>197722</v>
      </c>
      <c r="D35" s="257">
        <v>2787</v>
      </c>
      <c r="E35" s="257">
        <f t="shared" si="0"/>
        <v>366694</v>
      </c>
      <c r="F35" s="439"/>
      <c r="G35" s="440">
        <v>5680</v>
      </c>
      <c r="H35" s="290">
        <v>9388</v>
      </c>
      <c r="I35" s="257">
        <f t="shared" si="1"/>
        <v>15068</v>
      </c>
    </row>
    <row r="36" spans="1:9" s="61" customFormat="1" ht="10" customHeight="1">
      <c r="A36" s="102" t="s">
        <v>277</v>
      </c>
      <c r="B36" s="290">
        <v>25613</v>
      </c>
      <c r="C36" s="290">
        <v>43177</v>
      </c>
      <c r="D36" s="257">
        <v>1162</v>
      </c>
      <c r="E36" s="257">
        <f t="shared" si="0"/>
        <v>69952</v>
      </c>
      <c r="F36" s="439"/>
      <c r="G36" s="440">
        <v>1860</v>
      </c>
      <c r="H36" s="290">
        <v>2102</v>
      </c>
      <c r="I36" s="257">
        <f t="shared" si="1"/>
        <v>3962</v>
      </c>
    </row>
    <row r="37" spans="1:9" s="61" customFormat="1" ht="10" customHeight="1">
      <c r="A37" s="102" t="s">
        <v>278</v>
      </c>
      <c r="B37" s="290">
        <v>28282</v>
      </c>
      <c r="C37" s="290">
        <v>82797</v>
      </c>
      <c r="D37" s="257">
        <v>1586</v>
      </c>
      <c r="E37" s="257">
        <f t="shared" si="0"/>
        <v>112665</v>
      </c>
      <c r="F37" s="439"/>
      <c r="G37" s="440">
        <v>733</v>
      </c>
      <c r="H37" s="290">
        <v>3418</v>
      </c>
      <c r="I37" s="257">
        <f t="shared" si="1"/>
        <v>4151</v>
      </c>
    </row>
    <row r="38" spans="1:9" s="61" customFormat="1" ht="10" customHeight="1">
      <c r="A38" s="102" t="s">
        <v>279</v>
      </c>
      <c r="B38" s="290">
        <v>34281</v>
      </c>
      <c r="C38" s="290">
        <v>68386</v>
      </c>
      <c r="D38" s="257">
        <v>550</v>
      </c>
      <c r="E38" s="257">
        <f t="shared" si="0"/>
        <v>103217</v>
      </c>
      <c r="F38" s="439"/>
      <c r="G38" s="440">
        <v>789</v>
      </c>
      <c r="H38" s="290">
        <v>2823</v>
      </c>
      <c r="I38" s="257">
        <f t="shared" si="1"/>
        <v>3612</v>
      </c>
    </row>
    <row r="39" spans="1:9" s="61" customFormat="1" ht="10" customHeight="1">
      <c r="A39" s="102" t="s">
        <v>280</v>
      </c>
      <c r="B39" s="290">
        <v>9483</v>
      </c>
      <c r="C39" s="290">
        <v>24696</v>
      </c>
      <c r="D39" s="257">
        <v>464</v>
      </c>
      <c r="E39" s="257">
        <f t="shared" si="0"/>
        <v>34643</v>
      </c>
      <c r="F39" s="439"/>
      <c r="G39" s="440">
        <v>424</v>
      </c>
      <c r="H39" s="290">
        <v>853</v>
      </c>
      <c r="I39" s="257">
        <f t="shared" si="1"/>
        <v>1277</v>
      </c>
    </row>
    <row r="40" spans="1:9" s="61" customFormat="1" ht="10" customHeight="1">
      <c r="A40" s="102" t="s">
        <v>281</v>
      </c>
      <c r="B40" s="290">
        <v>31311</v>
      </c>
      <c r="C40" s="290">
        <v>67400</v>
      </c>
      <c r="D40" s="257">
        <v>1538</v>
      </c>
      <c r="E40" s="257">
        <f t="shared" si="0"/>
        <v>100249</v>
      </c>
      <c r="F40" s="439"/>
      <c r="G40" s="440">
        <v>1124</v>
      </c>
      <c r="H40" s="290">
        <v>3309</v>
      </c>
      <c r="I40" s="257">
        <f t="shared" si="1"/>
        <v>4433</v>
      </c>
    </row>
    <row r="41" spans="1:9" s="61" customFormat="1" ht="10" customHeight="1">
      <c r="A41" s="102" t="s">
        <v>282</v>
      </c>
      <c r="B41" s="290">
        <v>8080</v>
      </c>
      <c r="C41" s="290">
        <v>30287</v>
      </c>
      <c r="D41" s="257">
        <v>645</v>
      </c>
      <c r="E41" s="257">
        <f t="shared" si="0"/>
        <v>39012</v>
      </c>
      <c r="F41" s="439"/>
      <c r="G41" s="440">
        <v>459</v>
      </c>
      <c r="H41" s="290">
        <v>1306</v>
      </c>
      <c r="I41" s="257">
        <f t="shared" si="1"/>
        <v>1765</v>
      </c>
    </row>
    <row r="42" spans="1:9" s="61" customFormat="1" ht="10" customHeight="1">
      <c r="A42" s="102" t="s">
        <v>283</v>
      </c>
      <c r="B42" s="290">
        <v>28297</v>
      </c>
      <c r="C42" s="290">
        <v>83242</v>
      </c>
      <c r="D42" s="257">
        <v>527</v>
      </c>
      <c r="E42" s="257">
        <f t="shared" si="0"/>
        <v>112066</v>
      </c>
      <c r="F42" s="439"/>
      <c r="G42" s="440">
        <v>708</v>
      </c>
      <c r="H42" s="290">
        <v>3718</v>
      </c>
      <c r="I42" s="257">
        <f t="shared" si="1"/>
        <v>4426</v>
      </c>
    </row>
    <row r="43" spans="1:9" s="61" customFormat="1" ht="10" customHeight="1">
      <c r="A43" s="102" t="s">
        <v>284</v>
      </c>
      <c r="B43" s="290">
        <v>8168</v>
      </c>
      <c r="C43" s="290">
        <v>31583</v>
      </c>
      <c r="D43" s="257">
        <v>1371</v>
      </c>
      <c r="E43" s="257">
        <f t="shared" si="0"/>
        <v>41122</v>
      </c>
      <c r="F43" s="439"/>
      <c r="G43" s="440">
        <v>185</v>
      </c>
      <c r="H43" s="290">
        <v>2090</v>
      </c>
      <c r="I43" s="257">
        <f t="shared" si="1"/>
        <v>2275</v>
      </c>
    </row>
    <row r="44" spans="1:9" s="61" customFormat="1" ht="10" customHeight="1">
      <c r="A44" s="102" t="s">
        <v>285</v>
      </c>
      <c r="B44" s="290">
        <v>5309</v>
      </c>
      <c r="C44" s="290">
        <v>16158</v>
      </c>
      <c r="D44" s="257">
        <v>148</v>
      </c>
      <c r="E44" s="257">
        <f t="shared" si="0"/>
        <v>21615</v>
      </c>
      <c r="F44" s="439"/>
      <c r="G44" s="440">
        <v>134</v>
      </c>
      <c r="H44" s="290">
        <v>762</v>
      </c>
      <c r="I44" s="257">
        <f t="shared" si="1"/>
        <v>896</v>
      </c>
    </row>
    <row r="45" spans="1:9" s="61" customFormat="1" ht="10" customHeight="1">
      <c r="A45" s="102" t="s">
        <v>286</v>
      </c>
      <c r="B45" s="290">
        <v>27468</v>
      </c>
      <c r="C45" s="290">
        <v>67507</v>
      </c>
      <c r="D45" s="257">
        <v>1161</v>
      </c>
      <c r="E45" s="257">
        <f t="shared" si="0"/>
        <v>96136</v>
      </c>
      <c r="F45" s="439"/>
      <c r="G45" s="440">
        <v>635</v>
      </c>
      <c r="H45" s="290">
        <v>2996</v>
      </c>
      <c r="I45" s="257">
        <f t="shared" si="1"/>
        <v>3631</v>
      </c>
    </row>
    <row r="46" spans="1:9" s="61" customFormat="1" ht="10" customHeight="1">
      <c r="A46" s="102" t="s">
        <v>287</v>
      </c>
      <c r="B46" s="290">
        <v>12769</v>
      </c>
      <c r="C46" s="290">
        <v>48465</v>
      </c>
      <c r="D46" s="257">
        <v>844</v>
      </c>
      <c r="E46" s="257">
        <f t="shared" si="0"/>
        <v>62078</v>
      </c>
      <c r="F46" s="439"/>
      <c r="G46" s="440">
        <v>397</v>
      </c>
      <c r="H46" s="290">
        <v>1654</v>
      </c>
      <c r="I46" s="257">
        <f t="shared" si="1"/>
        <v>2051</v>
      </c>
    </row>
    <row r="47" spans="1:9" s="61" customFormat="1" ht="10" customHeight="1">
      <c r="A47" s="344" t="s">
        <v>288</v>
      </c>
      <c r="B47" s="291">
        <f>SUM(B21:B46)</f>
        <v>849564</v>
      </c>
      <c r="C47" s="291">
        <f>SUM(C21:C46)</f>
        <v>2078807</v>
      </c>
      <c r="D47" s="291">
        <f>SUM(D21:D46)</f>
        <v>20238</v>
      </c>
      <c r="E47" s="266">
        <f t="shared" si="0"/>
        <v>2948609</v>
      </c>
      <c r="F47" s="293"/>
      <c r="G47" s="291">
        <f>SUM(G21:G46)</f>
        <v>21100</v>
      </c>
      <c r="H47" s="291">
        <f>SUM(H21:H46)</f>
        <v>73712</v>
      </c>
      <c r="I47" s="266">
        <f t="shared" si="1"/>
        <v>94812</v>
      </c>
    </row>
    <row r="48" spans="1:9" s="61" customFormat="1" ht="3" customHeight="1">
      <c r="A48" s="294"/>
      <c r="B48" s="294"/>
      <c r="C48" s="294"/>
      <c r="D48" s="294"/>
      <c r="E48" s="294"/>
      <c r="F48" s="294"/>
      <c r="G48" s="294"/>
      <c r="H48" s="294"/>
      <c r="I48" s="294"/>
    </row>
    <row r="49" spans="1:9" s="61" customFormat="1" ht="3" customHeight="1">
      <c r="A49" s="293"/>
      <c r="B49" s="293"/>
      <c r="C49" s="293"/>
      <c r="D49" s="293"/>
      <c r="E49" s="293"/>
      <c r="F49" s="293"/>
      <c r="G49" s="293"/>
      <c r="H49" s="293"/>
      <c r="I49" s="293"/>
    </row>
    <row r="50" spans="1:9" s="61" customFormat="1" ht="20.149999999999999" customHeight="1">
      <c r="A50" s="701" t="s">
        <v>261</v>
      </c>
      <c r="B50" s="701"/>
      <c r="C50" s="701"/>
      <c r="D50" s="701"/>
      <c r="E50" s="701"/>
      <c r="F50" s="701"/>
      <c r="G50" s="701"/>
      <c r="H50" s="701"/>
      <c r="I50" s="701"/>
    </row>
    <row r="51" spans="1:9" s="61" customFormat="1" ht="18" customHeight="1">
      <c r="A51" s="700" t="s">
        <v>412</v>
      </c>
      <c r="B51" s="700"/>
      <c r="C51" s="700"/>
      <c r="D51" s="700"/>
      <c r="E51" s="700"/>
      <c r="F51" s="700"/>
      <c r="G51" s="700"/>
      <c r="H51" s="700"/>
      <c r="I51" s="700"/>
    </row>
    <row r="52" spans="1:9" s="61" customFormat="1" ht="15" customHeight="1">
      <c r="A52" s="700" t="s">
        <v>418</v>
      </c>
      <c r="B52" s="700"/>
      <c r="C52" s="700"/>
      <c r="D52" s="700"/>
      <c r="E52" s="700"/>
      <c r="F52" s="700"/>
      <c r="G52" s="700"/>
      <c r="H52" s="700"/>
      <c r="I52" s="700"/>
    </row>
    <row r="53" spans="1:9" s="61" customFormat="1" ht="36" customHeight="1">
      <c r="A53" s="705" t="s">
        <v>414</v>
      </c>
      <c r="B53" s="703"/>
      <c r="C53" s="703"/>
      <c r="D53" s="703"/>
      <c r="E53" s="703"/>
      <c r="F53" s="703"/>
      <c r="G53" s="703"/>
      <c r="H53" s="703"/>
      <c r="I53" s="703"/>
    </row>
    <row r="54" spans="1:9" s="61" customFormat="1" ht="15" customHeight="1"/>
    <row r="55" spans="1:9" s="61" customFormat="1" ht="15" customHeight="1">
      <c r="A55" s="102"/>
      <c r="B55" s="290"/>
      <c r="C55" s="290"/>
      <c r="D55" s="440"/>
      <c r="E55" s="257"/>
      <c r="F55" s="439"/>
      <c r="G55" s="440"/>
      <c r="H55" s="290"/>
      <c r="I55" s="257"/>
    </row>
    <row r="56" spans="1:9" s="61" customFormat="1" ht="15" customHeight="1">
      <c r="A56" s="102"/>
      <c r="B56" s="290"/>
      <c r="C56" s="290"/>
      <c r="D56" s="440"/>
      <c r="E56" s="257"/>
      <c r="F56" s="439"/>
      <c r="G56" s="440"/>
      <c r="H56" s="290"/>
      <c r="I56" s="257"/>
    </row>
    <row r="57" spans="1:9" s="61" customFormat="1" ht="15" customHeight="1">
      <c r="A57" s="102"/>
      <c r="B57" s="290"/>
      <c r="C57" s="290"/>
      <c r="D57" s="440"/>
      <c r="E57" s="257"/>
      <c r="F57" s="439"/>
      <c r="G57" s="440"/>
      <c r="H57" s="290"/>
      <c r="I57" s="257"/>
    </row>
    <row r="58" spans="1:9" s="61" customFormat="1" ht="15" customHeight="1">
      <c r="A58" s="102"/>
      <c r="B58" s="290"/>
      <c r="C58" s="290"/>
      <c r="D58" s="440"/>
      <c r="E58" s="257"/>
      <c r="F58" s="439"/>
      <c r="G58" s="440"/>
      <c r="H58" s="290"/>
      <c r="I58" s="257"/>
    </row>
    <row r="59" spans="1:9" s="61" customFormat="1" ht="15" customHeight="1">
      <c r="A59" s="102"/>
      <c r="B59" s="290"/>
      <c r="C59" s="290"/>
      <c r="D59" s="440"/>
      <c r="E59" s="257"/>
      <c r="F59" s="439"/>
      <c r="G59" s="440"/>
      <c r="H59" s="290"/>
      <c r="I59" s="257"/>
    </row>
    <row r="60" spans="1:9" s="61" customFormat="1" ht="15" customHeight="1">
      <c r="A60" s="102"/>
      <c r="B60" s="290"/>
      <c r="C60" s="290"/>
      <c r="D60" s="440"/>
      <c r="E60" s="257"/>
      <c r="F60" s="439"/>
      <c r="G60" s="440"/>
      <c r="H60" s="290"/>
      <c r="I60" s="257"/>
    </row>
    <row r="61" spans="1:9" s="61" customFormat="1" ht="15" customHeight="1">
      <c r="A61" s="102"/>
      <c r="B61" s="290"/>
      <c r="C61" s="290"/>
      <c r="D61" s="440"/>
      <c r="E61" s="257"/>
      <c r="F61" s="439"/>
      <c r="G61" s="440"/>
      <c r="H61" s="290"/>
      <c r="I61" s="257"/>
    </row>
    <row r="62" spans="1:9" s="61" customFormat="1" ht="15" customHeight="1">
      <c r="A62" s="102"/>
      <c r="B62" s="290"/>
      <c r="C62" s="290"/>
      <c r="D62" s="440"/>
      <c r="E62" s="257"/>
      <c r="F62" s="439"/>
      <c r="G62" s="440"/>
      <c r="H62" s="290"/>
      <c r="I62" s="257"/>
    </row>
    <row r="63" spans="1:9" s="61" customFormat="1" ht="15" customHeight="1">
      <c r="A63" s="102"/>
      <c r="B63" s="290"/>
      <c r="C63" s="290"/>
      <c r="D63" s="440"/>
      <c r="E63" s="257"/>
      <c r="F63" s="439"/>
      <c r="G63" s="440"/>
      <c r="H63" s="290"/>
      <c r="I63" s="257"/>
    </row>
    <row r="64" spans="1:9" s="61" customFormat="1" ht="15" customHeight="1">
      <c r="A64" s="102"/>
      <c r="B64" s="290"/>
      <c r="C64" s="290"/>
      <c r="D64" s="440"/>
      <c r="E64" s="257"/>
      <c r="F64" s="439"/>
      <c r="G64" s="440"/>
      <c r="H64" s="290"/>
      <c r="I64" s="257"/>
    </row>
    <row r="65" spans="1:9" s="61" customFormat="1" ht="15" customHeight="1">
      <c r="A65" s="102"/>
      <c r="B65" s="290"/>
      <c r="C65" s="290"/>
      <c r="D65" s="440"/>
      <c r="E65" s="257"/>
      <c r="F65" s="439"/>
      <c r="G65" s="440"/>
      <c r="H65" s="290"/>
      <c r="I65" s="257"/>
    </row>
    <row r="66" spans="1:9" s="61" customFormat="1" ht="15" customHeight="1">
      <c r="A66" s="102"/>
      <c r="B66" s="290"/>
      <c r="C66" s="290"/>
      <c r="D66" s="440"/>
      <c r="E66" s="257"/>
      <c r="F66" s="439"/>
      <c r="G66" s="440"/>
      <c r="H66" s="290"/>
      <c r="I66" s="257"/>
    </row>
    <row r="67" spans="1:9" s="61" customFormat="1" ht="15" customHeight="1">
      <c r="A67" s="102"/>
      <c r="B67" s="290"/>
      <c r="C67" s="290"/>
      <c r="D67" s="440"/>
      <c r="E67" s="257"/>
      <c r="F67" s="439"/>
      <c r="G67" s="440"/>
      <c r="H67" s="290"/>
      <c r="I67" s="257"/>
    </row>
    <row r="68" spans="1:9" s="61" customFormat="1" ht="15" customHeight="1">
      <c r="A68" s="102"/>
      <c r="B68" s="290"/>
      <c r="C68" s="290"/>
      <c r="D68" s="440"/>
      <c r="E68" s="257"/>
      <c r="F68" s="439"/>
      <c r="G68" s="440"/>
      <c r="H68" s="290"/>
      <c r="I68" s="257"/>
    </row>
    <row r="69" spans="1:9" s="61" customFormat="1" ht="15" customHeight="1">
      <c r="A69" s="102"/>
      <c r="B69" s="290"/>
      <c r="C69" s="290"/>
      <c r="D69" s="440"/>
      <c r="E69" s="257"/>
      <c r="F69" s="439"/>
      <c r="G69" s="440"/>
      <c r="H69" s="290"/>
      <c r="I69" s="257"/>
    </row>
    <row r="70" spans="1:9" s="61" customFormat="1" ht="15" customHeight="1">
      <c r="A70" s="102"/>
      <c r="B70" s="290"/>
      <c r="C70" s="290"/>
      <c r="D70" s="440"/>
      <c r="E70" s="257"/>
      <c r="F70" s="439"/>
      <c r="G70" s="440"/>
      <c r="H70" s="290"/>
      <c r="I70" s="257"/>
    </row>
    <row r="71" spans="1:9" s="61" customFormat="1" ht="15" customHeight="1">
      <c r="A71" s="102"/>
      <c r="B71" s="290"/>
      <c r="C71" s="290"/>
      <c r="D71" s="440"/>
      <c r="E71" s="257"/>
      <c r="F71" s="439"/>
      <c r="G71" s="440"/>
      <c r="H71" s="290"/>
      <c r="I71" s="257"/>
    </row>
    <row r="72" spans="1:9" s="61" customFormat="1" ht="15" customHeight="1">
      <c r="A72" s="102"/>
      <c r="B72" s="290"/>
      <c r="C72" s="290"/>
      <c r="D72" s="440"/>
      <c r="E72" s="257"/>
      <c r="F72" s="439"/>
      <c r="G72" s="440"/>
      <c r="H72" s="290"/>
      <c r="I72" s="257"/>
    </row>
    <row r="73" spans="1:9" s="61" customFormat="1" ht="15" customHeight="1">
      <c r="A73" s="102"/>
      <c r="B73" s="290"/>
      <c r="C73" s="290"/>
      <c r="D73" s="440"/>
      <c r="E73" s="257"/>
      <c r="F73" s="439"/>
      <c r="G73" s="440"/>
      <c r="H73" s="290"/>
      <c r="I73" s="257"/>
    </row>
    <row r="74" spans="1:9" s="61" customFormat="1" ht="15" customHeight="1">
      <c r="A74" s="102"/>
      <c r="B74" s="290"/>
      <c r="C74" s="290"/>
      <c r="D74" s="440"/>
      <c r="E74" s="257"/>
      <c r="F74" s="439"/>
      <c r="G74" s="440"/>
      <c r="H74" s="290"/>
      <c r="I74" s="257"/>
    </row>
    <row r="75" spans="1:9" s="61" customFormat="1" ht="15" customHeight="1">
      <c r="A75" s="102"/>
      <c r="B75" s="290"/>
      <c r="C75" s="290"/>
      <c r="D75" s="440"/>
      <c r="E75" s="257"/>
      <c r="F75" s="439"/>
      <c r="G75" s="440"/>
      <c r="H75" s="290"/>
      <c r="I75" s="257"/>
    </row>
    <row r="76" spans="1:9" s="61" customFormat="1" ht="15" customHeight="1">
      <c r="A76" s="344"/>
      <c r="B76" s="291"/>
      <c r="C76" s="291"/>
      <c r="D76" s="291"/>
      <c r="E76" s="266"/>
      <c r="F76" s="293"/>
      <c r="G76" s="291"/>
      <c r="H76" s="291"/>
      <c r="I76" s="266"/>
    </row>
    <row r="77" spans="1:9" s="61" customFormat="1" ht="15" customHeight="1">
      <c r="A77" s="293"/>
      <c r="B77" s="293"/>
      <c r="C77" s="293"/>
      <c r="D77" s="293"/>
      <c r="E77" s="293"/>
      <c r="F77" s="293"/>
      <c r="G77" s="293"/>
      <c r="H77" s="293"/>
      <c r="I77" s="293"/>
    </row>
    <row r="78" spans="1:9" s="61" customFormat="1" ht="15" customHeight="1">
      <c r="A78" s="293"/>
      <c r="B78" s="293"/>
      <c r="C78" s="293"/>
      <c r="D78" s="293"/>
      <c r="E78" s="293"/>
      <c r="F78" s="293"/>
      <c r="G78" s="293"/>
      <c r="H78" s="293"/>
      <c r="I78" s="293"/>
    </row>
    <row r="79" spans="1:9" s="61" customFormat="1" ht="15" customHeight="1">
      <c r="A79" s="293"/>
      <c r="B79" s="293"/>
      <c r="C79" s="293"/>
      <c r="D79" s="293"/>
      <c r="E79" s="293"/>
      <c r="F79" s="293"/>
      <c r="G79" s="293"/>
      <c r="H79" s="293"/>
      <c r="I79" s="293"/>
    </row>
    <row r="80" spans="1:9" s="61" customFormat="1" ht="15" customHeight="1">
      <c r="A80" s="293"/>
      <c r="B80" s="293"/>
      <c r="C80" s="293"/>
      <c r="D80" s="293"/>
      <c r="E80" s="293"/>
      <c r="F80" s="293"/>
      <c r="G80" s="293"/>
      <c r="H80" s="293"/>
      <c r="I80" s="293"/>
    </row>
    <row r="81" spans="1:9" s="61" customFormat="1" ht="15" customHeight="1">
      <c r="A81" s="293"/>
      <c r="B81" s="293"/>
      <c r="C81" s="293"/>
      <c r="D81" s="293"/>
      <c r="E81" s="293"/>
      <c r="F81" s="293"/>
      <c r="G81" s="293"/>
      <c r="H81" s="293"/>
      <c r="I81" s="293"/>
    </row>
    <row r="82" spans="1:9" s="61" customFormat="1" ht="15" customHeight="1">
      <c r="A82" s="293"/>
      <c r="B82" s="293"/>
      <c r="C82" s="293"/>
      <c r="D82" s="293"/>
      <c r="E82" s="293"/>
      <c r="F82" s="293"/>
      <c r="G82" s="293"/>
      <c r="H82" s="293"/>
      <c r="I82" s="293"/>
    </row>
    <row r="83" spans="1:9" s="61" customFormat="1" ht="15" customHeight="1">
      <c r="A83" s="293"/>
      <c r="B83" s="293"/>
      <c r="C83" s="293"/>
      <c r="D83" s="293"/>
      <c r="E83" s="293"/>
      <c r="F83" s="293"/>
      <c r="G83" s="293"/>
      <c r="H83" s="293"/>
      <c r="I83" s="293"/>
    </row>
    <row r="84" spans="1:9" s="61" customFormat="1" ht="15" customHeight="1">
      <c r="A84" s="293"/>
      <c r="B84" s="293"/>
      <c r="C84" s="293"/>
      <c r="D84" s="293"/>
      <c r="E84" s="293"/>
      <c r="F84" s="293"/>
      <c r="G84" s="293"/>
      <c r="H84" s="293"/>
      <c r="I84" s="293"/>
    </row>
    <row r="85" spans="1:9" s="61" customFormat="1" ht="15" customHeight="1">
      <c r="A85" s="293"/>
      <c r="B85" s="293"/>
      <c r="C85" s="293"/>
      <c r="D85" s="293"/>
      <c r="E85" s="293"/>
      <c r="F85" s="293"/>
      <c r="G85" s="293"/>
      <c r="H85" s="293"/>
      <c r="I85" s="293"/>
    </row>
    <row r="86" spans="1:9" s="61" customFormat="1" ht="15" customHeight="1">
      <c r="A86" s="293"/>
      <c r="B86" s="293"/>
      <c r="C86" s="293"/>
      <c r="D86" s="293"/>
      <c r="E86" s="293"/>
      <c r="F86" s="293"/>
      <c r="G86" s="293"/>
      <c r="H86" s="293"/>
      <c r="I86" s="293"/>
    </row>
    <row r="87" spans="1:9" s="61" customFormat="1" ht="15" customHeight="1">
      <c r="A87" s="293"/>
      <c r="B87" s="293"/>
      <c r="C87" s="293"/>
      <c r="D87" s="293"/>
      <c r="E87" s="293"/>
      <c r="F87" s="293"/>
      <c r="G87" s="293"/>
      <c r="H87" s="293"/>
      <c r="I87" s="293"/>
    </row>
    <row r="88" spans="1:9" s="61" customFormat="1" ht="15" customHeight="1">
      <c r="A88" s="293"/>
      <c r="B88" s="293"/>
      <c r="C88" s="293"/>
      <c r="D88" s="293"/>
      <c r="E88" s="293"/>
      <c r="F88" s="293"/>
      <c r="G88" s="293"/>
      <c r="H88" s="293"/>
      <c r="I88" s="293"/>
    </row>
    <row r="89" spans="1:9" s="61" customFormat="1" ht="15" customHeight="1">
      <c r="A89" s="293"/>
      <c r="B89" s="293"/>
      <c r="C89" s="293"/>
      <c r="D89" s="293"/>
      <c r="E89" s="293"/>
      <c r="F89" s="293"/>
      <c r="G89" s="293"/>
      <c r="H89" s="293"/>
      <c r="I89" s="293"/>
    </row>
    <row r="90" spans="1:9" s="61" customFormat="1" ht="15" customHeight="1">
      <c r="A90" s="293"/>
      <c r="B90" s="293"/>
      <c r="C90" s="293"/>
      <c r="D90" s="293"/>
      <c r="E90" s="293"/>
      <c r="F90" s="293"/>
      <c r="G90" s="293"/>
      <c r="H90" s="293"/>
      <c r="I90" s="293"/>
    </row>
    <row r="91" spans="1:9" s="61" customFormat="1" ht="15" customHeight="1">
      <c r="A91" s="293"/>
      <c r="B91" s="293"/>
      <c r="C91" s="293"/>
      <c r="D91" s="293"/>
      <c r="E91" s="293"/>
      <c r="F91" s="293"/>
      <c r="G91" s="293"/>
      <c r="H91" s="293"/>
      <c r="I91" s="293"/>
    </row>
    <row r="92" spans="1:9" s="61" customFormat="1" ht="15" customHeight="1">
      <c r="A92" s="293"/>
      <c r="B92" s="293"/>
      <c r="C92" s="293"/>
      <c r="D92" s="293"/>
      <c r="E92" s="293"/>
      <c r="F92" s="293"/>
      <c r="G92" s="293"/>
      <c r="H92" s="293"/>
      <c r="I92" s="293"/>
    </row>
    <row r="93" spans="1:9" s="61" customFormat="1" ht="15" customHeight="1">
      <c r="A93" s="293"/>
      <c r="B93" s="293"/>
      <c r="C93" s="293"/>
      <c r="D93" s="293"/>
      <c r="E93" s="293"/>
      <c r="F93" s="293"/>
      <c r="G93" s="293"/>
      <c r="H93" s="293"/>
      <c r="I93" s="293"/>
    </row>
    <row r="94" spans="1:9" s="61" customFormat="1" ht="15" customHeight="1">
      <c r="A94" s="293"/>
      <c r="B94" s="293"/>
      <c r="C94" s="293"/>
      <c r="D94" s="293"/>
      <c r="E94" s="293"/>
      <c r="F94" s="293"/>
      <c r="G94" s="293"/>
      <c r="H94" s="293"/>
      <c r="I94" s="293"/>
    </row>
    <row r="95" spans="1:9" s="61" customFormat="1" ht="15" customHeight="1">
      <c r="A95" s="293"/>
      <c r="B95" s="293"/>
      <c r="C95" s="293"/>
      <c r="D95" s="293"/>
      <c r="E95" s="293"/>
      <c r="F95" s="293"/>
      <c r="G95" s="293"/>
      <c r="H95" s="293"/>
      <c r="I95" s="293"/>
    </row>
    <row r="96" spans="1:9" s="61" customFormat="1" ht="15" customHeight="1">
      <c r="A96" s="293"/>
      <c r="B96" s="293"/>
      <c r="C96" s="293"/>
      <c r="D96" s="293"/>
      <c r="E96" s="293"/>
      <c r="F96" s="293"/>
      <c r="G96" s="293"/>
      <c r="H96" s="293"/>
      <c r="I96" s="293"/>
    </row>
    <row r="97" spans="1:9" s="61" customFormat="1" ht="15" customHeight="1">
      <c r="A97" s="293"/>
      <c r="B97" s="293"/>
      <c r="C97" s="293"/>
      <c r="D97" s="293"/>
      <c r="E97" s="293"/>
      <c r="F97" s="293"/>
      <c r="G97" s="293"/>
      <c r="H97" s="293"/>
      <c r="I97" s="293"/>
    </row>
    <row r="98" spans="1:9" s="61" customFormat="1" ht="15" customHeight="1">
      <c r="A98" s="293"/>
      <c r="B98" s="293"/>
      <c r="C98" s="293"/>
      <c r="D98" s="293"/>
      <c r="E98" s="293"/>
      <c r="F98" s="293"/>
      <c r="G98" s="293"/>
      <c r="H98" s="293"/>
      <c r="I98" s="293"/>
    </row>
    <row r="99" spans="1:9" s="61" customFormat="1" ht="15" customHeight="1">
      <c r="A99" s="293"/>
      <c r="B99" s="293"/>
      <c r="C99" s="293"/>
      <c r="D99" s="293"/>
      <c r="E99" s="293"/>
      <c r="F99" s="293"/>
      <c r="G99" s="293"/>
      <c r="H99" s="293"/>
      <c r="I99" s="293"/>
    </row>
    <row r="100" spans="1:9" s="61" customFormat="1" ht="15" customHeight="1">
      <c r="A100" s="293"/>
      <c r="B100" s="293"/>
      <c r="C100" s="293"/>
      <c r="D100" s="293"/>
      <c r="E100" s="293"/>
      <c r="F100" s="293"/>
      <c r="G100" s="293"/>
      <c r="H100" s="293"/>
      <c r="I100" s="293"/>
    </row>
    <row r="101" spans="1:9" s="61" customFormat="1" ht="15" customHeight="1">
      <c r="A101" s="293"/>
      <c r="B101" s="293"/>
      <c r="C101" s="293"/>
      <c r="D101" s="293"/>
      <c r="E101" s="293"/>
      <c r="F101" s="293"/>
      <c r="G101" s="293"/>
      <c r="H101" s="293"/>
      <c r="I101" s="293"/>
    </row>
    <row r="102" spans="1:9" s="61" customFormat="1" ht="15" customHeight="1">
      <c r="A102" s="293"/>
      <c r="B102" s="293"/>
      <c r="C102" s="293"/>
      <c r="D102" s="293"/>
      <c r="E102" s="293"/>
      <c r="F102" s="293"/>
      <c r="G102" s="293"/>
      <c r="H102" s="293"/>
      <c r="I102" s="293"/>
    </row>
    <row r="103" spans="1:9" s="61" customFormat="1" ht="15" customHeight="1">
      <c r="A103" s="293"/>
      <c r="B103" s="293"/>
      <c r="C103" s="293"/>
      <c r="D103" s="293"/>
      <c r="E103" s="293"/>
      <c r="F103" s="293"/>
      <c r="G103" s="293"/>
      <c r="H103" s="293"/>
      <c r="I103" s="293"/>
    </row>
    <row r="104" spans="1:9" s="61" customFormat="1" ht="15" customHeight="1">
      <c r="A104" s="293"/>
      <c r="B104" s="293"/>
      <c r="C104" s="293"/>
      <c r="D104" s="293"/>
      <c r="E104" s="293"/>
      <c r="F104" s="293"/>
      <c r="G104" s="293"/>
      <c r="H104" s="293"/>
      <c r="I104" s="293"/>
    </row>
    <row r="105" spans="1:9" s="61" customFormat="1" ht="15" customHeight="1">
      <c r="A105" s="293"/>
      <c r="B105" s="293"/>
      <c r="C105" s="293"/>
      <c r="D105" s="293"/>
      <c r="E105" s="293"/>
      <c r="F105" s="293"/>
      <c r="G105" s="293"/>
      <c r="H105" s="293"/>
      <c r="I105" s="293"/>
    </row>
    <row r="106" spans="1:9" s="61" customFormat="1" ht="15" customHeight="1">
      <c r="A106" s="293"/>
      <c r="B106" s="293"/>
      <c r="C106" s="293"/>
      <c r="D106" s="293"/>
      <c r="E106" s="293"/>
      <c r="F106" s="293"/>
      <c r="G106" s="293"/>
      <c r="H106" s="293"/>
      <c r="I106" s="293"/>
    </row>
    <row r="107" spans="1:9" s="61" customFormat="1" ht="15" customHeight="1">
      <c r="A107" s="293"/>
      <c r="B107" s="293"/>
      <c r="C107" s="293"/>
      <c r="D107" s="293"/>
      <c r="E107" s="293"/>
      <c r="F107" s="293"/>
      <c r="G107" s="293"/>
      <c r="H107" s="293"/>
      <c r="I107" s="293"/>
    </row>
    <row r="108" spans="1:9" s="61" customFormat="1" ht="15" customHeight="1">
      <c r="A108" s="293"/>
      <c r="B108" s="293"/>
      <c r="C108" s="293"/>
      <c r="D108" s="293"/>
      <c r="E108" s="293"/>
      <c r="F108" s="293"/>
      <c r="G108" s="293"/>
      <c r="H108" s="293"/>
      <c r="I108" s="293"/>
    </row>
    <row r="109" spans="1:9" s="61" customFormat="1" ht="15" customHeight="1">
      <c r="A109" s="293"/>
      <c r="B109" s="293"/>
      <c r="C109" s="293"/>
      <c r="D109" s="293"/>
      <c r="E109" s="293"/>
      <c r="F109" s="293"/>
      <c r="G109" s="293"/>
      <c r="H109" s="293"/>
      <c r="I109" s="293"/>
    </row>
    <row r="110" spans="1:9" s="61" customFormat="1" ht="15" customHeight="1">
      <c r="A110" s="293"/>
      <c r="B110" s="293"/>
      <c r="C110" s="293"/>
      <c r="D110" s="293"/>
      <c r="E110" s="293"/>
      <c r="F110" s="293"/>
      <c r="G110" s="293"/>
      <c r="H110" s="293"/>
      <c r="I110" s="293"/>
    </row>
    <row r="111" spans="1:9" s="61" customFormat="1" ht="15" customHeight="1">
      <c r="A111" s="293"/>
      <c r="B111" s="293"/>
      <c r="C111" s="293"/>
      <c r="D111" s="293"/>
      <c r="E111" s="293"/>
      <c r="F111" s="293"/>
      <c r="G111" s="293"/>
      <c r="H111" s="293"/>
      <c r="I111" s="293"/>
    </row>
    <row r="112" spans="1:9" s="61" customFormat="1" ht="15" customHeight="1">
      <c r="A112" s="293"/>
      <c r="B112" s="293"/>
      <c r="C112" s="293"/>
      <c r="D112" s="293"/>
      <c r="E112" s="293"/>
      <c r="F112" s="293"/>
      <c r="G112" s="293"/>
      <c r="H112" s="293"/>
      <c r="I112" s="293"/>
    </row>
    <row r="113" spans="1:9" s="61" customFormat="1" ht="15" customHeight="1">
      <c r="A113" s="293"/>
      <c r="B113" s="293"/>
      <c r="C113" s="293"/>
      <c r="D113" s="293"/>
      <c r="E113" s="293"/>
      <c r="F113" s="293"/>
      <c r="G113" s="293"/>
      <c r="H113" s="293"/>
      <c r="I113" s="293"/>
    </row>
    <row r="114" spans="1:9" s="61" customFormat="1" ht="15" customHeight="1">
      <c r="A114" s="293"/>
      <c r="B114" s="293"/>
      <c r="C114" s="293"/>
      <c r="D114" s="293"/>
      <c r="E114" s="293"/>
      <c r="F114" s="293"/>
      <c r="G114" s="293"/>
      <c r="H114" s="293"/>
      <c r="I114" s="293"/>
    </row>
    <row r="115" spans="1:9" s="61" customFormat="1" ht="15" customHeight="1">
      <c r="A115" s="293"/>
      <c r="B115" s="293"/>
      <c r="C115" s="293"/>
      <c r="D115" s="293"/>
      <c r="E115" s="293"/>
      <c r="F115" s="293"/>
      <c r="G115" s="293"/>
      <c r="H115" s="293"/>
      <c r="I115" s="293"/>
    </row>
    <row r="116" spans="1:9" s="61" customFormat="1" ht="15" customHeight="1">
      <c r="A116" s="293"/>
      <c r="B116" s="293"/>
      <c r="C116" s="293"/>
      <c r="D116" s="293"/>
      <c r="E116" s="293"/>
      <c r="F116" s="293"/>
      <c r="G116" s="293"/>
      <c r="H116" s="293"/>
      <c r="I116" s="293"/>
    </row>
    <row r="117" spans="1:9" s="61" customFormat="1" ht="15" customHeight="1">
      <c r="A117" s="293"/>
      <c r="B117" s="293"/>
      <c r="C117" s="293"/>
      <c r="D117" s="293"/>
      <c r="E117" s="293"/>
      <c r="F117" s="293"/>
      <c r="G117" s="293"/>
      <c r="H117" s="293"/>
      <c r="I117" s="293"/>
    </row>
    <row r="118" spans="1:9" s="61" customFormat="1" ht="15" customHeight="1">
      <c r="A118" s="293"/>
      <c r="B118" s="293"/>
      <c r="C118" s="293"/>
      <c r="D118" s="293"/>
      <c r="E118" s="293"/>
      <c r="F118" s="293"/>
      <c r="G118" s="293"/>
      <c r="H118" s="293"/>
      <c r="I118" s="293"/>
    </row>
    <row r="119" spans="1:9" s="61" customFormat="1" ht="15" customHeight="1">
      <c r="A119" s="293"/>
      <c r="B119" s="293"/>
      <c r="C119" s="293"/>
      <c r="D119" s="293"/>
      <c r="E119" s="293"/>
      <c r="F119" s="293"/>
      <c r="G119" s="293"/>
      <c r="H119" s="293"/>
      <c r="I119" s="293"/>
    </row>
    <row r="120" spans="1:9" s="61" customFormat="1" ht="15" customHeight="1">
      <c r="A120" s="293"/>
      <c r="B120" s="293"/>
      <c r="C120" s="293"/>
      <c r="D120" s="293"/>
      <c r="E120" s="293"/>
      <c r="F120" s="293"/>
      <c r="G120" s="293"/>
      <c r="H120" s="293"/>
      <c r="I120" s="293"/>
    </row>
    <row r="121" spans="1:9" s="61" customFormat="1" ht="15" customHeight="1">
      <c r="A121" s="293"/>
      <c r="B121" s="293"/>
      <c r="C121" s="293"/>
      <c r="D121" s="293"/>
      <c r="E121" s="293"/>
      <c r="F121" s="293"/>
      <c r="G121" s="293"/>
      <c r="H121" s="293"/>
      <c r="I121" s="293"/>
    </row>
    <row r="122" spans="1:9" s="61" customFormat="1" ht="15" customHeight="1">
      <c r="A122" s="293"/>
      <c r="B122" s="293"/>
      <c r="C122" s="293"/>
      <c r="D122" s="293"/>
      <c r="E122" s="293"/>
      <c r="F122" s="293"/>
      <c r="G122" s="293"/>
      <c r="H122" s="293"/>
      <c r="I122" s="293"/>
    </row>
    <row r="123" spans="1:9" s="61" customFormat="1" ht="15" customHeight="1">
      <c r="A123" s="293"/>
      <c r="B123" s="293"/>
      <c r="C123" s="293"/>
      <c r="D123" s="293"/>
      <c r="E123" s="293"/>
      <c r="F123" s="293"/>
      <c r="G123" s="293"/>
      <c r="H123" s="293"/>
      <c r="I123" s="293"/>
    </row>
    <row r="124" spans="1:9" s="61" customFormat="1" ht="15" customHeight="1">
      <c r="A124" s="293"/>
      <c r="B124" s="293"/>
      <c r="C124" s="293"/>
      <c r="D124" s="293"/>
      <c r="E124" s="293"/>
      <c r="F124" s="293"/>
      <c r="G124" s="293"/>
      <c r="H124" s="293"/>
      <c r="I124" s="293"/>
    </row>
    <row r="125" spans="1:9" s="61" customFormat="1" ht="15" customHeight="1">
      <c r="A125" s="293"/>
      <c r="B125" s="293"/>
      <c r="C125" s="293"/>
      <c r="D125" s="293"/>
      <c r="E125" s="293"/>
      <c r="F125" s="293"/>
      <c r="G125" s="293"/>
      <c r="H125" s="293"/>
      <c r="I125" s="293"/>
    </row>
    <row r="126" spans="1:9" s="61" customFormat="1" ht="15" customHeight="1">
      <c r="A126" s="293"/>
      <c r="B126" s="293"/>
      <c r="C126" s="293"/>
      <c r="D126" s="293"/>
      <c r="E126" s="293"/>
      <c r="F126" s="293"/>
      <c r="G126" s="293"/>
      <c r="H126" s="293"/>
      <c r="I126" s="293"/>
    </row>
    <row r="127" spans="1:9" s="61" customFormat="1" ht="15" customHeight="1">
      <c r="A127" s="293"/>
      <c r="B127" s="293"/>
      <c r="C127" s="293"/>
      <c r="D127" s="293"/>
      <c r="E127" s="293"/>
      <c r="F127" s="293"/>
      <c r="G127" s="293"/>
      <c r="H127" s="293"/>
      <c r="I127" s="293"/>
    </row>
    <row r="128" spans="1:9" s="61" customFormat="1" ht="15" customHeight="1">
      <c r="A128" s="293"/>
      <c r="B128" s="293"/>
      <c r="C128" s="293"/>
      <c r="D128" s="293"/>
      <c r="E128" s="293"/>
      <c r="F128" s="293"/>
      <c r="G128" s="293"/>
      <c r="H128" s="293"/>
      <c r="I128" s="293"/>
    </row>
    <row r="129" spans="1:9" s="61" customFormat="1" ht="15" customHeight="1">
      <c r="A129" s="293"/>
      <c r="B129" s="293"/>
      <c r="C129" s="293"/>
      <c r="D129" s="293"/>
      <c r="E129" s="293"/>
      <c r="F129" s="293"/>
      <c r="G129" s="293"/>
      <c r="H129" s="293"/>
      <c r="I129" s="293"/>
    </row>
    <row r="130" spans="1:9" s="61" customFormat="1" ht="15" customHeight="1">
      <c r="A130" s="293"/>
      <c r="B130" s="293"/>
      <c r="C130" s="293"/>
      <c r="D130" s="293"/>
      <c r="E130" s="293"/>
      <c r="F130" s="293"/>
      <c r="G130" s="293"/>
      <c r="H130" s="293"/>
      <c r="I130" s="293"/>
    </row>
    <row r="131" spans="1:9" s="61" customFormat="1" ht="15" customHeight="1">
      <c r="A131" s="293"/>
      <c r="B131" s="293"/>
      <c r="C131" s="293"/>
      <c r="D131" s="293"/>
      <c r="E131" s="293"/>
      <c r="F131" s="293"/>
      <c r="G131" s="293"/>
      <c r="H131" s="293"/>
      <c r="I131" s="293"/>
    </row>
    <row r="132" spans="1:9" s="61" customFormat="1" ht="15" customHeight="1">
      <c r="A132" s="293"/>
      <c r="B132" s="293"/>
      <c r="C132" s="293"/>
      <c r="D132" s="293"/>
      <c r="E132" s="293"/>
      <c r="F132" s="293"/>
      <c r="G132" s="293"/>
      <c r="H132" s="293"/>
      <c r="I132" s="293"/>
    </row>
    <row r="133" spans="1:9" s="61" customFormat="1" ht="15" customHeight="1">
      <c r="A133" s="293"/>
      <c r="B133" s="293"/>
      <c r="C133" s="293"/>
      <c r="D133" s="293"/>
      <c r="E133" s="293"/>
      <c r="F133" s="293"/>
      <c r="G133" s="293"/>
      <c r="H133" s="293"/>
      <c r="I133" s="293"/>
    </row>
    <row r="134" spans="1:9" s="61" customFormat="1" ht="15" customHeight="1">
      <c r="A134" s="293"/>
      <c r="B134" s="293"/>
      <c r="C134" s="293"/>
      <c r="D134" s="293"/>
      <c r="E134" s="293"/>
      <c r="F134" s="293"/>
      <c r="G134" s="293"/>
      <c r="H134" s="293"/>
      <c r="I134" s="293"/>
    </row>
    <row r="135" spans="1:9" s="61" customFormat="1" ht="15" customHeight="1">
      <c r="A135" s="293"/>
      <c r="B135" s="293"/>
      <c r="C135" s="293"/>
      <c r="D135" s="293"/>
      <c r="E135" s="293"/>
      <c r="F135" s="293"/>
      <c r="G135" s="293"/>
      <c r="H135" s="293"/>
      <c r="I135" s="293"/>
    </row>
    <row r="136" spans="1:9" s="61" customFormat="1" ht="15" customHeight="1">
      <c r="A136" s="293"/>
      <c r="B136" s="293"/>
      <c r="C136" s="293"/>
      <c r="D136" s="293"/>
      <c r="E136" s="293"/>
      <c r="F136" s="293"/>
      <c r="G136" s="293"/>
      <c r="H136" s="293"/>
      <c r="I136" s="293"/>
    </row>
    <row r="137" spans="1:9" s="61" customFormat="1" ht="15" customHeight="1">
      <c r="A137" s="293"/>
      <c r="B137" s="293"/>
      <c r="C137" s="293"/>
      <c r="D137" s="293"/>
      <c r="E137" s="293"/>
      <c r="F137" s="293"/>
      <c r="G137" s="293"/>
      <c r="H137" s="293"/>
      <c r="I137" s="293"/>
    </row>
    <row r="138" spans="1:9" s="61" customFormat="1" ht="15" customHeight="1">
      <c r="A138" s="293"/>
      <c r="B138" s="293"/>
      <c r="C138" s="293"/>
      <c r="D138" s="293"/>
      <c r="E138" s="293"/>
      <c r="F138" s="293"/>
      <c r="G138" s="293"/>
      <c r="H138" s="293"/>
      <c r="I138" s="293"/>
    </row>
    <row r="139" spans="1:9" s="61" customFormat="1" ht="15" customHeight="1">
      <c r="A139" s="293"/>
      <c r="B139" s="293"/>
      <c r="C139" s="293"/>
      <c r="D139" s="293"/>
      <c r="E139" s="293"/>
      <c r="F139" s="293"/>
      <c r="G139" s="293"/>
      <c r="H139" s="293"/>
      <c r="I139" s="293"/>
    </row>
    <row r="140" spans="1:9" s="61" customFormat="1" ht="15" customHeight="1">
      <c r="A140" s="293"/>
      <c r="B140" s="293"/>
      <c r="C140" s="293"/>
      <c r="D140" s="293"/>
      <c r="E140" s="293"/>
      <c r="F140" s="293"/>
      <c r="G140" s="293"/>
      <c r="H140" s="293"/>
      <c r="I140" s="293"/>
    </row>
    <row r="141" spans="1:9" s="61" customFormat="1" ht="15" customHeight="1">
      <c r="A141" s="293"/>
      <c r="B141" s="293"/>
      <c r="C141" s="293"/>
      <c r="D141" s="293"/>
      <c r="E141" s="293"/>
      <c r="F141" s="293"/>
      <c r="G141" s="293"/>
      <c r="H141" s="293"/>
      <c r="I141" s="293"/>
    </row>
    <row r="142" spans="1:9" s="61" customFormat="1" ht="15" customHeight="1">
      <c r="A142" s="293"/>
      <c r="B142" s="293"/>
      <c r="C142" s="293"/>
      <c r="D142" s="293"/>
      <c r="E142" s="293"/>
      <c r="F142" s="293"/>
      <c r="G142" s="293"/>
      <c r="H142" s="293"/>
      <c r="I142" s="293"/>
    </row>
    <row r="143" spans="1:9" s="61" customFormat="1" ht="15" customHeight="1">
      <c r="A143" s="293"/>
      <c r="B143" s="293"/>
      <c r="C143" s="293"/>
      <c r="D143" s="293"/>
      <c r="E143" s="293"/>
      <c r="F143" s="293"/>
      <c r="G143" s="293"/>
      <c r="H143" s="293"/>
      <c r="I143" s="293"/>
    </row>
    <row r="144" spans="1:9" s="61" customFormat="1" ht="15" customHeight="1">
      <c r="A144" s="293"/>
      <c r="B144" s="293"/>
      <c r="C144" s="293"/>
      <c r="D144" s="293"/>
      <c r="E144" s="293"/>
      <c r="F144" s="293"/>
      <c r="G144" s="293"/>
      <c r="H144" s="293"/>
      <c r="I144" s="293"/>
    </row>
    <row r="145" spans="1:9" s="61" customFormat="1" ht="15" customHeight="1">
      <c r="A145" s="293"/>
      <c r="B145" s="293"/>
      <c r="C145" s="293"/>
      <c r="D145" s="293"/>
      <c r="E145" s="293"/>
      <c r="F145" s="293"/>
      <c r="G145" s="293"/>
      <c r="H145" s="293"/>
      <c r="I145" s="293"/>
    </row>
    <row r="146" spans="1:9" s="61" customFormat="1" ht="15" customHeight="1">
      <c r="A146" s="293"/>
      <c r="B146" s="293"/>
      <c r="C146" s="293"/>
      <c r="D146" s="293"/>
      <c r="E146" s="293"/>
      <c r="F146" s="293"/>
      <c r="G146" s="293"/>
      <c r="H146" s="293"/>
      <c r="I146" s="293"/>
    </row>
    <row r="147" spans="1:9" s="61" customFormat="1" ht="15" customHeight="1">
      <c r="A147" s="293"/>
      <c r="B147" s="293"/>
      <c r="C147" s="293"/>
      <c r="D147" s="293"/>
      <c r="E147" s="293"/>
      <c r="F147" s="293"/>
      <c r="G147" s="293"/>
      <c r="H147" s="293"/>
      <c r="I147" s="293"/>
    </row>
    <row r="148" spans="1:9" s="61" customFormat="1" ht="15" customHeight="1">
      <c r="A148" s="293"/>
      <c r="B148" s="293"/>
      <c r="C148" s="293"/>
      <c r="D148" s="293"/>
      <c r="E148" s="293"/>
      <c r="F148" s="293"/>
      <c r="G148" s="293"/>
      <c r="H148" s="293"/>
      <c r="I148" s="293"/>
    </row>
    <row r="149" spans="1:9" s="61" customFormat="1" ht="15" customHeight="1">
      <c r="A149" s="293"/>
      <c r="B149" s="293"/>
      <c r="C149" s="293"/>
      <c r="D149" s="293"/>
      <c r="E149" s="293"/>
      <c r="F149" s="293"/>
      <c r="G149" s="293"/>
      <c r="H149" s="293"/>
      <c r="I149" s="293"/>
    </row>
    <row r="150" spans="1:9" s="61" customFormat="1" ht="15" customHeight="1">
      <c r="A150" s="293"/>
      <c r="B150" s="293"/>
      <c r="C150" s="293"/>
      <c r="D150" s="293"/>
      <c r="E150" s="293"/>
      <c r="F150" s="293"/>
      <c r="G150" s="293"/>
      <c r="H150" s="293"/>
      <c r="I150" s="293"/>
    </row>
    <row r="151" spans="1:9" s="61" customFormat="1" ht="15" customHeight="1">
      <c r="A151" s="293"/>
      <c r="B151" s="293"/>
      <c r="C151" s="293"/>
      <c r="D151" s="293"/>
      <c r="E151" s="293"/>
      <c r="F151" s="293"/>
      <c r="G151" s="293"/>
      <c r="H151" s="293"/>
      <c r="I151" s="293"/>
    </row>
    <row r="152" spans="1:9" s="61" customFormat="1" ht="15" customHeight="1">
      <c r="A152" s="293"/>
      <c r="B152" s="293"/>
      <c r="C152" s="293"/>
      <c r="D152" s="293"/>
      <c r="E152" s="293"/>
      <c r="F152" s="293"/>
      <c r="G152" s="293"/>
      <c r="H152" s="293"/>
      <c r="I152" s="293"/>
    </row>
    <row r="153" spans="1:9" s="61" customFormat="1" ht="15" customHeight="1">
      <c r="A153" s="293"/>
      <c r="B153" s="293"/>
      <c r="C153" s="293"/>
      <c r="D153" s="293"/>
      <c r="E153" s="293"/>
      <c r="F153" s="293"/>
      <c r="G153" s="293"/>
      <c r="H153" s="293"/>
      <c r="I153" s="293"/>
    </row>
    <row r="154" spans="1:9" s="61" customFormat="1" ht="15" customHeight="1">
      <c r="A154" s="293"/>
      <c r="B154" s="293"/>
      <c r="C154" s="293"/>
      <c r="D154" s="293"/>
      <c r="E154" s="293"/>
      <c r="F154" s="293"/>
      <c r="G154" s="293"/>
      <c r="H154" s="293"/>
      <c r="I154" s="293"/>
    </row>
    <row r="155" spans="1:9" s="61" customFormat="1" ht="15" customHeight="1">
      <c r="A155" s="293"/>
      <c r="B155" s="293"/>
      <c r="C155" s="293"/>
      <c r="D155" s="293"/>
      <c r="E155" s="293"/>
      <c r="F155" s="293"/>
      <c r="G155" s="293"/>
      <c r="H155" s="293"/>
      <c r="I155" s="293"/>
    </row>
    <row r="156" spans="1:9" s="61" customFormat="1" ht="15" customHeight="1">
      <c r="A156" s="293"/>
      <c r="B156" s="293"/>
      <c r="C156" s="293"/>
      <c r="D156" s="293"/>
      <c r="E156" s="293"/>
      <c r="F156" s="293"/>
      <c r="G156" s="293"/>
      <c r="H156" s="293"/>
      <c r="I156" s="293"/>
    </row>
    <row r="157" spans="1:9" s="61" customFormat="1" ht="15" customHeight="1">
      <c r="A157" s="293"/>
      <c r="B157" s="293"/>
      <c r="C157" s="293"/>
      <c r="D157" s="293"/>
      <c r="E157" s="293"/>
      <c r="F157" s="293"/>
      <c r="G157" s="293"/>
      <c r="H157" s="293"/>
      <c r="I157" s="293"/>
    </row>
    <row r="158" spans="1:9" s="61" customFormat="1" ht="15" customHeight="1">
      <c r="A158" s="293"/>
      <c r="B158" s="293"/>
      <c r="C158" s="293"/>
      <c r="D158" s="293"/>
      <c r="E158" s="293"/>
      <c r="F158" s="293"/>
      <c r="G158" s="293"/>
      <c r="H158" s="293"/>
      <c r="I158" s="293"/>
    </row>
    <row r="159" spans="1:9" s="61" customFormat="1" ht="15" customHeight="1">
      <c r="A159" s="293"/>
      <c r="B159" s="293"/>
      <c r="C159" s="293"/>
      <c r="D159" s="293"/>
      <c r="E159" s="293"/>
      <c r="F159" s="293"/>
      <c r="G159" s="293"/>
      <c r="H159" s="293"/>
      <c r="I159" s="293"/>
    </row>
    <row r="160" spans="1:9" s="61" customFormat="1" ht="15" customHeight="1">
      <c r="A160" s="293"/>
      <c r="B160" s="293"/>
      <c r="C160" s="293"/>
      <c r="D160" s="293"/>
      <c r="E160" s="293"/>
      <c r="F160" s="293"/>
      <c r="G160" s="293"/>
      <c r="H160" s="293"/>
      <c r="I160" s="293"/>
    </row>
    <row r="161" spans="1:9" s="61" customFormat="1" ht="15" customHeight="1">
      <c r="A161" s="293"/>
      <c r="B161" s="293"/>
      <c r="C161" s="293"/>
      <c r="D161" s="293"/>
      <c r="E161" s="293"/>
      <c r="F161" s="293"/>
      <c r="G161" s="293"/>
      <c r="H161" s="293"/>
      <c r="I161" s="293"/>
    </row>
    <row r="162" spans="1:9" s="61" customFormat="1" ht="15" customHeight="1">
      <c r="A162" s="293"/>
      <c r="B162" s="293"/>
      <c r="C162" s="293"/>
      <c r="D162" s="293"/>
      <c r="E162" s="293"/>
      <c r="F162" s="293"/>
      <c r="G162" s="293"/>
      <c r="H162" s="293"/>
      <c r="I162" s="293"/>
    </row>
    <row r="163" spans="1:9" s="61" customFormat="1" ht="15" customHeight="1">
      <c r="A163" s="293"/>
      <c r="B163" s="293"/>
      <c r="C163" s="293"/>
      <c r="D163" s="293"/>
      <c r="E163" s="293"/>
      <c r="F163" s="293"/>
      <c r="G163" s="293"/>
      <c r="H163" s="293"/>
      <c r="I163" s="293"/>
    </row>
    <row r="164" spans="1:9" s="61" customFormat="1" ht="15" customHeight="1">
      <c r="A164" s="293"/>
      <c r="B164" s="293"/>
      <c r="C164" s="293"/>
      <c r="D164" s="293"/>
      <c r="E164" s="293"/>
      <c r="F164" s="293"/>
      <c r="G164" s="293"/>
      <c r="H164" s="293"/>
      <c r="I164" s="293"/>
    </row>
    <row r="165" spans="1:9" s="61" customFormat="1" ht="15" customHeight="1">
      <c r="A165" s="293"/>
      <c r="B165" s="293"/>
      <c r="C165" s="293"/>
      <c r="D165" s="293"/>
      <c r="E165" s="293"/>
      <c r="F165" s="293"/>
      <c r="G165" s="293"/>
      <c r="H165" s="293"/>
      <c r="I165" s="293"/>
    </row>
    <row r="166" spans="1:9" s="61" customFormat="1" ht="15" customHeight="1">
      <c r="A166" s="293"/>
      <c r="B166" s="293"/>
      <c r="C166" s="293"/>
      <c r="D166" s="293"/>
      <c r="E166" s="293"/>
      <c r="F166" s="293"/>
      <c r="G166" s="293"/>
      <c r="H166" s="293"/>
      <c r="I166" s="293"/>
    </row>
    <row r="167" spans="1:9" s="61" customFormat="1" ht="15" customHeight="1">
      <c r="A167" s="293"/>
      <c r="B167" s="293"/>
      <c r="C167" s="293"/>
      <c r="D167" s="293"/>
      <c r="E167" s="293"/>
      <c r="F167" s="293"/>
      <c r="G167" s="293"/>
      <c r="H167" s="293"/>
      <c r="I167" s="293"/>
    </row>
    <row r="168" spans="1:9" s="61" customFormat="1" ht="15" customHeight="1">
      <c r="A168" s="293"/>
      <c r="B168" s="293"/>
      <c r="C168" s="293"/>
      <c r="D168" s="293"/>
      <c r="E168" s="293"/>
      <c r="F168" s="293"/>
      <c r="G168" s="293"/>
      <c r="H168" s="293"/>
      <c r="I168" s="293"/>
    </row>
    <row r="169" spans="1:9" s="61" customFormat="1" ht="15" customHeight="1">
      <c r="A169" s="293"/>
      <c r="B169" s="293"/>
      <c r="C169" s="293"/>
      <c r="D169" s="293"/>
      <c r="E169" s="293"/>
      <c r="F169" s="293"/>
      <c r="G169" s="293"/>
      <c r="H169" s="293"/>
      <c r="I169" s="293"/>
    </row>
    <row r="170" spans="1:9" s="61" customFormat="1" ht="15" customHeight="1">
      <c r="A170" s="293"/>
      <c r="B170" s="293"/>
      <c r="C170" s="293"/>
      <c r="D170" s="293"/>
      <c r="E170" s="293"/>
      <c r="F170" s="293"/>
      <c r="G170" s="293"/>
      <c r="H170" s="293"/>
      <c r="I170" s="293"/>
    </row>
    <row r="171" spans="1:9" s="61" customFormat="1" ht="15" customHeight="1">
      <c r="A171" s="293"/>
      <c r="B171" s="293"/>
      <c r="C171" s="293"/>
      <c r="D171" s="293"/>
      <c r="E171" s="293"/>
      <c r="F171" s="293"/>
      <c r="G171" s="293"/>
      <c r="H171" s="293"/>
      <c r="I171" s="293"/>
    </row>
    <row r="172" spans="1:9" s="61" customFormat="1" ht="15" customHeight="1">
      <c r="A172" s="293"/>
      <c r="B172" s="293"/>
      <c r="C172" s="293"/>
      <c r="D172" s="293"/>
      <c r="E172" s="293"/>
      <c r="F172" s="293"/>
      <c r="G172" s="293"/>
      <c r="H172" s="293"/>
      <c r="I172" s="293"/>
    </row>
    <row r="173" spans="1:9" ht="15" customHeight="1">
      <c r="A173" s="260"/>
      <c r="B173" s="260"/>
      <c r="C173" s="260"/>
      <c r="D173" s="260"/>
      <c r="E173" s="260"/>
      <c r="F173" s="260"/>
      <c r="G173" s="260"/>
      <c r="H173" s="260"/>
      <c r="I173" s="260"/>
    </row>
    <row r="174" spans="1:9" ht="15" customHeight="1">
      <c r="A174" s="260"/>
      <c r="B174" s="260"/>
      <c r="C174" s="260"/>
      <c r="D174" s="260"/>
      <c r="E174" s="260"/>
      <c r="F174" s="260"/>
      <c r="G174" s="260"/>
      <c r="H174" s="260"/>
      <c r="I174" s="260"/>
    </row>
    <row r="175" spans="1:9" ht="15" customHeight="1">
      <c r="A175" s="260"/>
      <c r="B175" s="260"/>
      <c r="C175" s="260"/>
      <c r="D175" s="260"/>
      <c r="E175" s="260"/>
      <c r="F175" s="260"/>
      <c r="G175" s="260"/>
      <c r="H175" s="260"/>
      <c r="I175" s="260"/>
    </row>
    <row r="176" spans="1:9" ht="15" customHeight="1">
      <c r="A176" s="260"/>
      <c r="B176" s="260"/>
      <c r="C176" s="260"/>
      <c r="D176" s="260"/>
      <c r="E176" s="260"/>
      <c r="F176" s="260"/>
      <c r="G176" s="260"/>
      <c r="H176" s="260"/>
      <c r="I176" s="260"/>
    </row>
    <row r="177" spans="1:9" ht="15" customHeight="1">
      <c r="A177" s="260"/>
      <c r="B177" s="260"/>
      <c r="C177" s="260"/>
      <c r="D177" s="260"/>
      <c r="E177" s="260"/>
      <c r="F177" s="260"/>
      <c r="G177" s="260"/>
      <c r="H177" s="260"/>
      <c r="I177" s="260"/>
    </row>
    <row r="178" spans="1:9" ht="15" customHeight="1">
      <c r="A178" s="260"/>
      <c r="B178" s="260"/>
      <c r="C178" s="260"/>
      <c r="D178" s="260"/>
      <c r="E178" s="260"/>
      <c r="F178" s="260"/>
      <c r="G178" s="260"/>
      <c r="H178" s="260"/>
      <c r="I178" s="260"/>
    </row>
    <row r="179" spans="1:9" ht="15" customHeight="1">
      <c r="A179" s="260"/>
      <c r="B179" s="260"/>
      <c r="C179" s="260"/>
      <c r="D179" s="260"/>
      <c r="E179" s="260"/>
      <c r="F179" s="260"/>
      <c r="G179" s="260"/>
      <c r="H179" s="260"/>
      <c r="I179" s="260"/>
    </row>
    <row r="180" spans="1:9" ht="15" customHeight="1">
      <c r="A180" s="260"/>
      <c r="B180" s="260"/>
      <c r="C180" s="260"/>
      <c r="D180" s="260"/>
      <c r="E180" s="260"/>
      <c r="F180" s="260"/>
      <c r="G180" s="260"/>
      <c r="H180" s="260"/>
      <c r="I180" s="260"/>
    </row>
    <row r="181" spans="1:9" ht="15" customHeight="1">
      <c r="A181" s="260"/>
      <c r="B181" s="260"/>
      <c r="C181" s="260"/>
      <c r="D181" s="260"/>
      <c r="E181" s="260"/>
      <c r="F181" s="260"/>
      <c r="G181" s="260"/>
      <c r="H181" s="260"/>
      <c r="I181" s="260"/>
    </row>
    <row r="182" spans="1:9" ht="15" customHeight="1">
      <c r="A182" s="260"/>
      <c r="B182" s="260"/>
      <c r="C182" s="260"/>
      <c r="D182" s="260"/>
      <c r="E182" s="260"/>
      <c r="F182" s="260"/>
      <c r="G182" s="260"/>
      <c r="H182" s="260"/>
      <c r="I182" s="260"/>
    </row>
    <row r="183" spans="1:9" ht="15" customHeight="1">
      <c r="A183" s="260"/>
      <c r="B183" s="260"/>
      <c r="C183" s="260"/>
      <c r="D183" s="260"/>
      <c r="E183" s="260"/>
      <c r="F183" s="260"/>
      <c r="G183" s="260"/>
      <c r="H183" s="260"/>
      <c r="I183" s="260"/>
    </row>
    <row r="184" spans="1:9" ht="15" customHeight="1">
      <c r="A184" s="260"/>
      <c r="B184" s="260"/>
      <c r="C184" s="260"/>
      <c r="D184" s="260"/>
      <c r="E184" s="260"/>
      <c r="F184" s="260"/>
      <c r="G184" s="260"/>
      <c r="H184" s="260"/>
      <c r="I184" s="260"/>
    </row>
    <row r="185" spans="1:9" ht="15" customHeight="1">
      <c r="A185" s="260"/>
      <c r="B185" s="260"/>
      <c r="C185" s="260"/>
      <c r="D185" s="260"/>
      <c r="E185" s="260"/>
      <c r="F185" s="260"/>
      <c r="G185" s="260"/>
      <c r="H185" s="260"/>
      <c r="I185" s="260"/>
    </row>
    <row r="186" spans="1:9" ht="15" customHeight="1">
      <c r="A186" s="260"/>
      <c r="B186" s="260"/>
      <c r="C186" s="260"/>
      <c r="D186" s="260"/>
      <c r="E186" s="260"/>
      <c r="F186" s="260"/>
      <c r="G186" s="260"/>
      <c r="H186" s="260"/>
      <c r="I186" s="260"/>
    </row>
    <row r="187" spans="1:9" ht="15" customHeight="1">
      <c r="A187" s="260"/>
      <c r="B187" s="260"/>
      <c r="C187" s="260"/>
      <c r="D187" s="260"/>
      <c r="E187" s="260"/>
      <c r="F187" s="260"/>
      <c r="G187" s="260"/>
      <c r="H187" s="260"/>
      <c r="I187" s="260"/>
    </row>
    <row r="188" spans="1:9" ht="15" customHeight="1">
      <c r="A188" s="260"/>
      <c r="B188" s="260"/>
      <c r="C188" s="260"/>
      <c r="D188" s="260"/>
      <c r="E188" s="260"/>
      <c r="F188" s="260"/>
      <c r="G188" s="260"/>
      <c r="H188" s="260"/>
      <c r="I188" s="260"/>
    </row>
    <row r="189" spans="1:9" ht="15" customHeight="1">
      <c r="A189" s="260"/>
      <c r="B189" s="260"/>
      <c r="C189" s="260"/>
      <c r="D189" s="260"/>
      <c r="E189" s="260"/>
      <c r="F189" s="260"/>
      <c r="G189" s="260"/>
      <c r="H189" s="260"/>
      <c r="I189" s="260"/>
    </row>
    <row r="190" spans="1:9" ht="15" customHeight="1">
      <c r="A190" s="260"/>
      <c r="B190" s="260"/>
      <c r="C190" s="260"/>
      <c r="D190" s="260"/>
      <c r="E190" s="260"/>
      <c r="F190" s="260"/>
      <c r="G190" s="260"/>
      <c r="H190" s="260"/>
      <c r="I190" s="260"/>
    </row>
    <row r="191" spans="1:9" ht="15" customHeight="1">
      <c r="A191" s="260"/>
      <c r="B191" s="260"/>
      <c r="C191" s="260"/>
      <c r="D191" s="260"/>
      <c r="E191" s="260"/>
      <c r="F191" s="260"/>
      <c r="G191" s="260"/>
      <c r="H191" s="260"/>
      <c r="I191" s="260"/>
    </row>
    <row r="192" spans="1:9" ht="15" customHeight="1">
      <c r="A192" s="260"/>
      <c r="B192" s="260"/>
      <c r="C192" s="260"/>
      <c r="D192" s="260"/>
      <c r="E192" s="260"/>
      <c r="F192" s="260"/>
      <c r="G192" s="260"/>
      <c r="H192" s="260"/>
      <c r="I192" s="260"/>
    </row>
    <row r="193" spans="1:9" ht="15" customHeight="1">
      <c r="A193" s="260"/>
      <c r="B193" s="260"/>
      <c r="C193" s="260"/>
      <c r="D193" s="260"/>
      <c r="E193" s="260"/>
      <c r="F193" s="260"/>
      <c r="G193" s="260"/>
      <c r="H193" s="260"/>
      <c r="I193" s="260"/>
    </row>
    <row r="194" spans="1:9" ht="15" customHeight="1">
      <c r="A194" s="260"/>
      <c r="B194" s="260"/>
      <c r="C194" s="260"/>
      <c r="D194" s="260"/>
      <c r="E194" s="260"/>
      <c r="F194" s="260"/>
      <c r="G194" s="260"/>
      <c r="H194" s="260"/>
      <c r="I194" s="260"/>
    </row>
    <row r="195" spans="1:9" ht="15" customHeight="1">
      <c r="A195" s="260"/>
      <c r="B195" s="260"/>
      <c r="C195" s="260"/>
      <c r="D195" s="260"/>
      <c r="E195" s="260"/>
      <c r="F195" s="260"/>
      <c r="G195" s="260"/>
      <c r="H195" s="260"/>
      <c r="I195" s="260"/>
    </row>
    <row r="196" spans="1:9" ht="15" customHeight="1">
      <c r="A196" s="260"/>
      <c r="B196" s="260"/>
      <c r="C196" s="260"/>
      <c r="D196" s="260"/>
      <c r="E196" s="260"/>
      <c r="F196" s="260"/>
      <c r="G196" s="260"/>
      <c r="H196" s="260"/>
      <c r="I196" s="260"/>
    </row>
    <row r="197" spans="1:9" ht="15" customHeight="1">
      <c r="A197" s="260"/>
      <c r="B197" s="260"/>
      <c r="C197" s="260"/>
      <c r="D197" s="260"/>
      <c r="E197" s="260"/>
      <c r="F197" s="260"/>
      <c r="G197" s="260"/>
      <c r="H197" s="260"/>
      <c r="I197" s="260"/>
    </row>
    <row r="198" spans="1:9" ht="15" customHeight="1">
      <c r="A198" s="260"/>
      <c r="B198" s="260"/>
      <c r="C198" s="260"/>
      <c r="D198" s="260"/>
      <c r="E198" s="260"/>
      <c r="F198" s="260"/>
      <c r="G198" s="260"/>
      <c r="H198" s="260"/>
      <c r="I198" s="260"/>
    </row>
    <row r="199" spans="1:9" ht="15" customHeight="1">
      <c r="A199" s="260"/>
      <c r="B199" s="260"/>
      <c r="C199" s="260"/>
      <c r="D199" s="260"/>
      <c r="E199" s="260"/>
      <c r="F199" s="260"/>
      <c r="G199" s="260"/>
      <c r="H199" s="260"/>
      <c r="I199" s="260"/>
    </row>
    <row r="200" spans="1:9" ht="15" customHeight="1">
      <c r="A200" s="260"/>
      <c r="B200" s="260"/>
      <c r="C200" s="260"/>
      <c r="D200" s="260"/>
      <c r="E200" s="260"/>
      <c r="F200" s="260"/>
      <c r="G200" s="260"/>
      <c r="H200" s="260"/>
      <c r="I200" s="260"/>
    </row>
    <row r="201" spans="1:9" ht="15" customHeight="1">
      <c r="A201" s="260"/>
      <c r="B201" s="260"/>
      <c r="C201" s="260"/>
      <c r="D201" s="260"/>
      <c r="E201" s="260"/>
      <c r="F201" s="260"/>
      <c r="G201" s="260"/>
      <c r="H201" s="260"/>
      <c r="I201" s="260"/>
    </row>
    <row r="202" spans="1:9" ht="15" customHeight="1">
      <c r="A202" s="260"/>
      <c r="B202" s="260"/>
      <c r="C202" s="260"/>
      <c r="D202" s="260"/>
      <c r="E202" s="260"/>
      <c r="F202" s="260"/>
      <c r="G202" s="260"/>
      <c r="H202" s="260"/>
      <c r="I202" s="260"/>
    </row>
    <row r="203" spans="1:9" ht="15" customHeight="1">
      <c r="A203" s="260"/>
      <c r="B203" s="260"/>
      <c r="C203" s="260"/>
      <c r="D203" s="260"/>
      <c r="E203" s="260"/>
      <c r="F203" s="260"/>
      <c r="G203" s="260"/>
      <c r="H203" s="260"/>
      <c r="I203" s="260"/>
    </row>
    <row r="204" spans="1:9" ht="15" customHeight="1">
      <c r="A204" s="260"/>
      <c r="B204" s="260"/>
      <c r="C204" s="260"/>
      <c r="D204" s="260"/>
      <c r="E204" s="260"/>
      <c r="F204" s="260"/>
      <c r="G204" s="260"/>
      <c r="H204" s="260"/>
      <c r="I204" s="260"/>
    </row>
    <row r="205" spans="1:9" ht="15" customHeight="1">
      <c r="A205" s="260"/>
      <c r="B205" s="260"/>
      <c r="C205" s="260"/>
      <c r="D205" s="260"/>
      <c r="E205" s="260"/>
      <c r="F205" s="260"/>
      <c r="G205" s="260"/>
      <c r="H205" s="260"/>
      <c r="I205" s="260"/>
    </row>
    <row r="206" spans="1:9" ht="15" customHeight="1">
      <c r="A206" s="260"/>
      <c r="B206" s="260"/>
      <c r="C206" s="260"/>
      <c r="D206" s="260"/>
      <c r="E206" s="260"/>
      <c r="F206" s="260"/>
      <c r="G206" s="260"/>
      <c r="H206" s="260"/>
      <c r="I206" s="260"/>
    </row>
    <row r="207" spans="1:9" ht="15" customHeight="1">
      <c r="A207" s="260"/>
      <c r="B207" s="260"/>
      <c r="C207" s="260"/>
      <c r="D207" s="260"/>
      <c r="E207" s="260"/>
      <c r="F207" s="260"/>
      <c r="G207" s="260"/>
      <c r="H207" s="260"/>
      <c r="I207" s="260"/>
    </row>
    <row r="208" spans="1:9" ht="15" customHeight="1">
      <c r="A208" s="260"/>
      <c r="B208" s="260"/>
      <c r="C208" s="260"/>
      <c r="D208" s="260"/>
      <c r="E208" s="260"/>
      <c r="F208" s="260"/>
      <c r="G208" s="260"/>
      <c r="H208" s="260"/>
      <c r="I208" s="260"/>
    </row>
    <row r="209" spans="1:9" ht="15" customHeight="1">
      <c r="A209" s="260"/>
      <c r="B209" s="260"/>
      <c r="C209" s="260"/>
      <c r="D209" s="260"/>
      <c r="E209" s="260"/>
      <c r="F209" s="260"/>
      <c r="G209" s="260"/>
      <c r="H209" s="260"/>
      <c r="I209" s="260"/>
    </row>
    <row r="210" spans="1:9" ht="15" customHeight="1">
      <c r="A210" s="260"/>
      <c r="B210" s="260"/>
      <c r="C210" s="260"/>
      <c r="D210" s="260"/>
      <c r="E210" s="260"/>
      <c r="F210" s="260"/>
      <c r="G210" s="260"/>
      <c r="H210" s="260"/>
      <c r="I210" s="260"/>
    </row>
    <row r="211" spans="1:9" ht="15" customHeight="1">
      <c r="A211" s="260"/>
      <c r="B211" s="260"/>
      <c r="C211" s="260"/>
      <c r="D211" s="260"/>
      <c r="E211" s="260"/>
      <c r="F211" s="260"/>
      <c r="G211" s="260"/>
      <c r="H211" s="260"/>
      <c r="I211" s="260"/>
    </row>
    <row r="212" spans="1:9" ht="15" customHeight="1">
      <c r="A212" s="260"/>
      <c r="B212" s="260"/>
      <c r="C212" s="260"/>
      <c r="D212" s="260"/>
      <c r="E212" s="260"/>
      <c r="F212" s="260"/>
      <c r="G212" s="260"/>
      <c r="H212" s="260"/>
      <c r="I212" s="260"/>
    </row>
    <row r="213" spans="1:9" ht="15" customHeight="1">
      <c r="A213" s="260"/>
      <c r="B213" s="260"/>
      <c r="C213" s="260"/>
      <c r="D213" s="260"/>
      <c r="E213" s="260"/>
      <c r="F213" s="260"/>
      <c r="G213" s="260"/>
      <c r="H213" s="260"/>
      <c r="I213" s="260"/>
    </row>
    <row r="214" spans="1:9" ht="15" customHeight="1">
      <c r="A214" s="260"/>
      <c r="B214" s="260"/>
      <c r="C214" s="260"/>
      <c r="D214" s="260"/>
      <c r="E214" s="260"/>
      <c r="F214" s="260"/>
      <c r="G214" s="260"/>
      <c r="H214" s="260"/>
      <c r="I214" s="260"/>
    </row>
    <row r="215" spans="1:9" ht="15" customHeight="1">
      <c r="A215" s="260"/>
      <c r="B215" s="260"/>
      <c r="C215" s="260"/>
      <c r="D215" s="260"/>
      <c r="E215" s="260"/>
      <c r="F215" s="260"/>
      <c r="G215" s="260"/>
      <c r="H215" s="260"/>
      <c r="I215" s="260"/>
    </row>
    <row r="216" spans="1:9" ht="15" customHeight="1">
      <c r="A216" s="260"/>
      <c r="B216" s="260"/>
      <c r="C216" s="260"/>
      <c r="D216" s="260"/>
      <c r="E216" s="260"/>
      <c r="F216" s="260"/>
      <c r="G216" s="260"/>
      <c r="H216" s="260"/>
      <c r="I216" s="260"/>
    </row>
    <row r="217" spans="1:9" ht="15" customHeight="1">
      <c r="A217" s="260"/>
      <c r="B217" s="260"/>
      <c r="C217" s="260"/>
      <c r="D217" s="260"/>
      <c r="E217" s="260"/>
      <c r="F217" s="260"/>
      <c r="G217" s="260"/>
      <c r="H217" s="260"/>
      <c r="I217" s="260"/>
    </row>
    <row r="218" spans="1:9" ht="15" customHeight="1">
      <c r="A218" s="260"/>
      <c r="B218" s="260"/>
      <c r="C218" s="260"/>
      <c r="D218" s="260"/>
      <c r="E218" s="260"/>
      <c r="F218" s="260"/>
      <c r="G218" s="260"/>
      <c r="H218" s="260"/>
      <c r="I218" s="260"/>
    </row>
    <row r="219" spans="1:9" ht="15" customHeight="1">
      <c r="A219" s="260"/>
      <c r="B219" s="260"/>
      <c r="C219" s="260"/>
      <c r="D219" s="260"/>
      <c r="E219" s="260"/>
      <c r="F219" s="260"/>
      <c r="G219" s="260"/>
      <c r="H219" s="260"/>
      <c r="I219" s="260"/>
    </row>
    <row r="220" spans="1:9" ht="15" customHeight="1">
      <c r="A220" s="260"/>
      <c r="B220" s="260"/>
      <c r="C220" s="260"/>
      <c r="D220" s="260"/>
      <c r="E220" s="260"/>
      <c r="F220" s="260"/>
      <c r="G220" s="260"/>
      <c r="H220" s="260"/>
      <c r="I220" s="260"/>
    </row>
    <row r="221" spans="1:9" ht="15" customHeight="1">
      <c r="A221" s="260"/>
      <c r="B221" s="260"/>
      <c r="C221" s="260"/>
      <c r="D221" s="260"/>
      <c r="E221" s="260"/>
      <c r="F221" s="260"/>
      <c r="G221" s="260"/>
      <c r="H221" s="260"/>
      <c r="I221" s="260"/>
    </row>
    <row r="222" spans="1:9" ht="15" customHeight="1">
      <c r="A222" s="260"/>
      <c r="B222" s="260"/>
      <c r="C222" s="260"/>
      <c r="D222" s="260"/>
      <c r="E222" s="260"/>
      <c r="F222" s="260"/>
      <c r="G222" s="260"/>
      <c r="H222" s="260"/>
      <c r="I222" s="260"/>
    </row>
    <row r="223" spans="1:9" ht="15" customHeight="1">
      <c r="A223" s="260"/>
      <c r="B223" s="260"/>
      <c r="C223" s="260"/>
      <c r="D223" s="260"/>
      <c r="E223" s="260"/>
      <c r="F223" s="260"/>
      <c r="G223" s="260"/>
      <c r="H223" s="260"/>
      <c r="I223" s="260"/>
    </row>
    <row r="224" spans="1:9" ht="15" customHeight="1">
      <c r="A224" s="260"/>
      <c r="B224" s="260"/>
      <c r="C224" s="260"/>
      <c r="D224" s="260"/>
      <c r="E224" s="260"/>
      <c r="F224" s="260"/>
      <c r="G224" s="260"/>
      <c r="H224" s="260"/>
      <c r="I224" s="260"/>
    </row>
    <row r="225" spans="1:9" ht="15" customHeight="1">
      <c r="A225" s="260"/>
      <c r="B225" s="260"/>
      <c r="C225" s="260"/>
      <c r="D225" s="260"/>
      <c r="E225" s="260"/>
      <c r="F225" s="260"/>
      <c r="G225" s="260"/>
      <c r="H225" s="260"/>
      <c r="I225" s="260"/>
    </row>
    <row r="226" spans="1:9" ht="15" customHeight="1">
      <c r="A226" s="260"/>
      <c r="B226" s="260"/>
      <c r="C226" s="260"/>
      <c r="D226" s="260"/>
      <c r="E226" s="260"/>
      <c r="F226" s="260"/>
      <c r="G226" s="260"/>
      <c r="H226" s="260"/>
      <c r="I226" s="260"/>
    </row>
    <row r="227" spans="1:9" ht="15" customHeight="1">
      <c r="A227" s="260"/>
      <c r="B227" s="260"/>
      <c r="C227" s="260"/>
      <c r="D227" s="260"/>
      <c r="E227" s="260"/>
      <c r="F227" s="260"/>
      <c r="G227" s="260"/>
      <c r="H227" s="260"/>
      <c r="I227" s="260"/>
    </row>
    <row r="228" spans="1:9" ht="15" customHeight="1">
      <c r="A228" s="260"/>
      <c r="B228" s="260"/>
      <c r="C228" s="260"/>
      <c r="D228" s="260"/>
      <c r="E228" s="260"/>
      <c r="F228" s="260"/>
      <c r="G228" s="260"/>
      <c r="H228" s="260"/>
      <c r="I228" s="260"/>
    </row>
    <row r="229" spans="1:9" ht="15" customHeight="1">
      <c r="A229" s="260"/>
      <c r="B229" s="260"/>
      <c r="C229" s="260"/>
      <c r="D229" s="260"/>
      <c r="E229" s="260"/>
      <c r="F229" s="260"/>
      <c r="G229" s="260"/>
      <c r="H229" s="260"/>
      <c r="I229" s="260"/>
    </row>
    <row r="230" spans="1:9" ht="15" customHeight="1">
      <c r="A230" s="260"/>
      <c r="B230" s="260"/>
      <c r="C230" s="260"/>
      <c r="D230" s="260"/>
      <c r="E230" s="260"/>
      <c r="F230" s="260"/>
      <c r="G230" s="260"/>
      <c r="H230" s="260"/>
      <c r="I230" s="260"/>
    </row>
    <row r="231" spans="1:9" ht="15" customHeight="1">
      <c r="A231" s="260"/>
      <c r="B231" s="260"/>
      <c r="C231" s="260"/>
      <c r="D231" s="260"/>
      <c r="E231" s="260"/>
      <c r="F231" s="260"/>
      <c r="G231" s="260"/>
      <c r="H231" s="260"/>
      <c r="I231" s="260"/>
    </row>
    <row r="232" spans="1:9" ht="15" customHeight="1">
      <c r="A232" s="260"/>
      <c r="B232" s="260"/>
      <c r="C232" s="260"/>
      <c r="D232" s="260"/>
      <c r="E232" s="260"/>
      <c r="F232" s="260"/>
      <c r="G232" s="260"/>
      <c r="H232" s="260"/>
      <c r="I232" s="260"/>
    </row>
    <row r="233" spans="1:9" ht="15" customHeight="1">
      <c r="A233" s="260"/>
      <c r="B233" s="260"/>
      <c r="C233" s="260"/>
      <c r="D233" s="260"/>
      <c r="E233" s="260"/>
      <c r="F233" s="260"/>
      <c r="G233" s="260"/>
      <c r="H233" s="260"/>
      <c r="I233" s="260"/>
    </row>
    <row r="234" spans="1:9" ht="15" customHeight="1">
      <c r="A234" s="260"/>
      <c r="B234" s="260"/>
      <c r="C234" s="260"/>
      <c r="D234" s="260"/>
      <c r="E234" s="260"/>
      <c r="F234" s="260"/>
      <c r="G234" s="260"/>
      <c r="H234" s="260"/>
      <c r="I234" s="260"/>
    </row>
    <row r="235" spans="1:9" ht="15" customHeight="1">
      <c r="A235" s="260"/>
      <c r="B235" s="260"/>
      <c r="C235" s="260"/>
      <c r="D235" s="260"/>
      <c r="E235" s="260"/>
      <c r="F235" s="260"/>
      <c r="G235" s="260"/>
      <c r="H235" s="260"/>
      <c r="I235" s="260"/>
    </row>
    <row r="236" spans="1:9" ht="15" customHeight="1">
      <c r="A236" s="260"/>
      <c r="B236" s="260"/>
      <c r="C236" s="260"/>
      <c r="D236" s="260"/>
      <c r="E236" s="260"/>
      <c r="F236" s="260"/>
      <c r="G236" s="260"/>
      <c r="H236" s="260"/>
      <c r="I236" s="260"/>
    </row>
    <row r="237" spans="1:9" ht="15" customHeight="1">
      <c r="A237" s="260"/>
      <c r="B237" s="260"/>
      <c r="C237" s="260"/>
      <c r="D237" s="260"/>
      <c r="E237" s="260"/>
      <c r="F237" s="260"/>
      <c r="G237" s="260"/>
      <c r="H237" s="260"/>
      <c r="I237" s="260"/>
    </row>
    <row r="238" spans="1:9" ht="15" customHeight="1">
      <c r="A238" s="260"/>
      <c r="B238" s="260"/>
      <c r="C238" s="260"/>
      <c r="D238" s="260"/>
      <c r="E238" s="260"/>
      <c r="F238" s="260"/>
      <c r="G238" s="260"/>
      <c r="H238" s="260"/>
      <c r="I238" s="260"/>
    </row>
    <row r="239" spans="1:9" ht="15" customHeight="1">
      <c r="A239" s="260"/>
      <c r="B239" s="260"/>
      <c r="C239" s="260"/>
      <c r="D239" s="260"/>
      <c r="E239" s="260"/>
      <c r="F239" s="260"/>
      <c r="G239" s="260"/>
      <c r="H239" s="260"/>
      <c r="I239" s="260"/>
    </row>
    <row r="240" spans="1:9" ht="15" customHeight="1">
      <c r="A240" s="260"/>
      <c r="B240" s="260"/>
      <c r="C240" s="260"/>
      <c r="D240" s="260"/>
      <c r="E240" s="260"/>
      <c r="F240" s="260"/>
      <c r="G240" s="260"/>
      <c r="H240" s="260"/>
      <c r="I240" s="260"/>
    </row>
    <row r="241" spans="1:9" ht="15" customHeight="1">
      <c r="A241" s="260"/>
      <c r="B241" s="260"/>
      <c r="C241" s="260"/>
      <c r="D241" s="260"/>
      <c r="E241" s="260"/>
      <c r="F241" s="260"/>
      <c r="G241" s="260"/>
      <c r="H241" s="260"/>
      <c r="I241" s="260"/>
    </row>
    <row r="242" spans="1:9" ht="15" customHeight="1">
      <c r="A242" s="260"/>
      <c r="B242" s="260"/>
      <c r="C242" s="260"/>
      <c r="D242" s="260"/>
      <c r="E242" s="260"/>
      <c r="F242" s="260"/>
      <c r="G242" s="260"/>
      <c r="H242" s="260"/>
      <c r="I242" s="260"/>
    </row>
    <row r="243" spans="1:9" ht="15" customHeight="1">
      <c r="A243" s="260"/>
      <c r="B243" s="260"/>
      <c r="C243" s="260"/>
      <c r="D243" s="260"/>
      <c r="E243" s="260"/>
      <c r="F243" s="260"/>
      <c r="G243" s="260"/>
      <c r="H243" s="260"/>
      <c r="I243" s="260"/>
    </row>
    <row r="244" spans="1:9" ht="15" customHeight="1">
      <c r="A244" s="260"/>
      <c r="B244" s="260"/>
      <c r="C244" s="260"/>
      <c r="D244" s="260"/>
      <c r="E244" s="260"/>
      <c r="F244" s="260"/>
      <c r="G244" s="260"/>
      <c r="H244" s="260"/>
      <c r="I244" s="260"/>
    </row>
    <row r="245" spans="1:9" ht="15" customHeight="1">
      <c r="A245" s="260"/>
      <c r="B245" s="260"/>
      <c r="C245" s="260"/>
      <c r="D245" s="260"/>
      <c r="E245" s="260"/>
      <c r="F245" s="260"/>
      <c r="G245" s="260"/>
      <c r="H245" s="260"/>
      <c r="I245" s="260"/>
    </row>
    <row r="246" spans="1:9" ht="15" customHeight="1">
      <c r="A246" s="260"/>
      <c r="B246" s="260"/>
      <c r="C246" s="260"/>
      <c r="D246" s="260"/>
      <c r="E246" s="260"/>
      <c r="F246" s="260"/>
      <c r="G246" s="260"/>
      <c r="H246" s="260"/>
      <c r="I246" s="260"/>
    </row>
    <row r="247" spans="1:9" ht="15" customHeight="1">
      <c r="A247" s="260"/>
      <c r="B247" s="260"/>
      <c r="C247" s="260"/>
      <c r="D247" s="260"/>
      <c r="E247" s="260"/>
      <c r="F247" s="260"/>
      <c r="G247" s="260"/>
      <c r="H247" s="260"/>
      <c r="I247" s="260"/>
    </row>
    <row r="248" spans="1:9" ht="15" customHeight="1">
      <c r="A248" s="260"/>
      <c r="B248" s="260"/>
      <c r="C248" s="260"/>
      <c r="D248" s="260"/>
      <c r="E248" s="260"/>
      <c r="F248" s="260"/>
      <c r="G248" s="260"/>
      <c r="H248" s="260"/>
      <c r="I248" s="260"/>
    </row>
    <row r="249" spans="1:9" ht="15" customHeight="1">
      <c r="A249" s="260"/>
      <c r="B249" s="260"/>
      <c r="C249" s="260"/>
      <c r="D249" s="260"/>
      <c r="E249" s="260"/>
      <c r="F249" s="260"/>
      <c r="G249" s="260"/>
      <c r="H249" s="260"/>
      <c r="I249" s="260"/>
    </row>
    <row r="250" spans="1:9" ht="15" customHeight="1">
      <c r="A250" s="260"/>
      <c r="B250" s="260"/>
      <c r="C250" s="260"/>
      <c r="D250" s="260"/>
      <c r="E250" s="260"/>
      <c r="F250" s="260"/>
      <c r="G250" s="260"/>
      <c r="H250" s="260"/>
      <c r="I250" s="260"/>
    </row>
    <row r="251" spans="1:9" ht="15" customHeight="1">
      <c r="A251" s="260"/>
      <c r="B251" s="260"/>
      <c r="C251" s="260"/>
      <c r="D251" s="260"/>
      <c r="E251" s="260"/>
      <c r="F251" s="260"/>
      <c r="G251" s="260"/>
      <c r="H251" s="260"/>
      <c r="I251" s="260"/>
    </row>
    <row r="252" spans="1:9" ht="15" customHeight="1">
      <c r="A252" s="260"/>
      <c r="B252" s="260"/>
      <c r="C252" s="260"/>
      <c r="D252" s="260"/>
      <c r="E252" s="260"/>
      <c r="F252" s="260"/>
      <c r="G252" s="260"/>
      <c r="H252" s="260"/>
      <c r="I252" s="260"/>
    </row>
    <row r="253" spans="1:9" ht="15" customHeight="1">
      <c r="A253" s="260"/>
      <c r="B253" s="260"/>
      <c r="C253" s="260"/>
      <c r="D253" s="260"/>
      <c r="E253" s="260"/>
      <c r="F253" s="260"/>
      <c r="G253" s="260"/>
      <c r="H253" s="260"/>
      <c r="I253" s="260"/>
    </row>
    <row r="254" spans="1:9" ht="15" customHeight="1">
      <c r="A254" s="260"/>
      <c r="B254" s="260"/>
      <c r="C254" s="260"/>
      <c r="D254" s="260"/>
      <c r="E254" s="260"/>
      <c r="F254" s="260"/>
      <c r="G254" s="260"/>
      <c r="H254" s="260"/>
      <c r="I254" s="260"/>
    </row>
    <row r="255" spans="1:9" ht="15" customHeight="1">
      <c r="A255" s="260"/>
      <c r="B255" s="260"/>
      <c r="C255" s="260"/>
      <c r="D255" s="260"/>
      <c r="E255" s="260"/>
      <c r="F255" s="260"/>
      <c r="G255" s="260"/>
      <c r="H255" s="260"/>
      <c r="I255" s="260"/>
    </row>
    <row r="256" spans="1:9" ht="15" customHeight="1">
      <c r="A256" s="260"/>
      <c r="B256" s="260"/>
      <c r="C256" s="260"/>
      <c r="D256" s="260"/>
      <c r="E256" s="260"/>
      <c r="F256" s="260"/>
      <c r="G256" s="260"/>
      <c r="H256" s="260"/>
      <c r="I256" s="260"/>
    </row>
    <row r="257" spans="1:9" ht="15" customHeight="1">
      <c r="A257" s="260"/>
      <c r="B257" s="260"/>
      <c r="C257" s="260"/>
      <c r="D257" s="260"/>
      <c r="E257" s="260"/>
      <c r="F257" s="260"/>
      <c r="G257" s="260"/>
      <c r="H257" s="260"/>
      <c r="I257" s="260"/>
    </row>
    <row r="258" spans="1:9" ht="15" customHeight="1">
      <c r="A258" s="260"/>
      <c r="B258" s="260"/>
      <c r="C258" s="260"/>
      <c r="D258" s="260"/>
      <c r="E258" s="260"/>
      <c r="F258" s="260"/>
      <c r="G258" s="260"/>
      <c r="H258" s="260"/>
      <c r="I258" s="260"/>
    </row>
    <row r="259" spans="1:9" ht="15" customHeight="1">
      <c r="A259" s="260"/>
      <c r="B259" s="260"/>
      <c r="C259" s="260"/>
      <c r="D259" s="260"/>
      <c r="E259" s="260"/>
      <c r="F259" s="260"/>
      <c r="G259" s="260"/>
      <c r="H259" s="260"/>
      <c r="I259" s="260"/>
    </row>
    <row r="260" spans="1:9" ht="15" customHeight="1">
      <c r="A260" s="260"/>
      <c r="B260" s="260"/>
      <c r="C260" s="260"/>
      <c r="D260" s="260"/>
      <c r="E260" s="260"/>
      <c r="F260" s="260"/>
      <c r="G260" s="260"/>
      <c r="H260" s="260"/>
      <c r="I260" s="260"/>
    </row>
    <row r="261" spans="1:9" ht="15" customHeight="1">
      <c r="A261" s="260"/>
      <c r="B261" s="260"/>
      <c r="C261" s="260"/>
      <c r="D261" s="260"/>
      <c r="E261" s="260"/>
      <c r="F261" s="260"/>
      <c r="G261" s="260"/>
      <c r="H261" s="260"/>
      <c r="I261" s="260"/>
    </row>
    <row r="262" spans="1:9" ht="15" customHeight="1">
      <c r="A262" s="260"/>
      <c r="B262" s="260"/>
      <c r="C262" s="260"/>
      <c r="D262" s="260"/>
      <c r="E262" s="260"/>
      <c r="F262" s="260"/>
      <c r="G262" s="260"/>
      <c r="H262" s="260"/>
      <c r="I262" s="260"/>
    </row>
    <row r="263" spans="1:9" ht="15" customHeight="1">
      <c r="A263" s="260"/>
      <c r="B263" s="260"/>
      <c r="C263" s="260"/>
      <c r="D263" s="260"/>
      <c r="E263" s="260"/>
      <c r="F263" s="260"/>
      <c r="G263" s="260"/>
      <c r="H263" s="260"/>
      <c r="I263" s="260"/>
    </row>
    <row r="264" spans="1:9" ht="15" customHeight="1">
      <c r="A264" s="260"/>
      <c r="B264" s="260"/>
      <c r="C264" s="260"/>
      <c r="D264" s="260"/>
      <c r="E264" s="260"/>
      <c r="F264" s="260"/>
      <c r="G264" s="260"/>
      <c r="H264" s="260"/>
      <c r="I264" s="260"/>
    </row>
    <row r="265" spans="1:9" ht="15" customHeight="1">
      <c r="A265" s="260"/>
      <c r="B265" s="260"/>
      <c r="C265" s="260"/>
      <c r="D265" s="260"/>
      <c r="E265" s="260"/>
      <c r="F265" s="260"/>
      <c r="G265" s="260"/>
      <c r="H265" s="260"/>
      <c r="I265" s="260"/>
    </row>
    <row r="266" spans="1:9" ht="15" customHeight="1">
      <c r="A266" s="260"/>
      <c r="B266" s="260"/>
      <c r="C266" s="260"/>
      <c r="D266" s="260"/>
      <c r="E266" s="260"/>
      <c r="F266" s="260"/>
      <c r="G266" s="260"/>
      <c r="H266" s="260"/>
      <c r="I266" s="260"/>
    </row>
    <row r="267" spans="1:9" ht="15" customHeight="1">
      <c r="A267" s="260"/>
      <c r="B267" s="260"/>
      <c r="C267" s="260"/>
      <c r="D267" s="260"/>
      <c r="E267" s="260"/>
      <c r="F267" s="260"/>
      <c r="G267" s="260"/>
      <c r="H267" s="260"/>
      <c r="I267" s="260"/>
    </row>
    <row r="268" spans="1:9" ht="15" customHeight="1">
      <c r="A268" s="260"/>
      <c r="B268" s="260"/>
      <c r="C268" s="260"/>
      <c r="D268" s="260"/>
      <c r="E268" s="260"/>
      <c r="F268" s="260"/>
      <c r="G268" s="260"/>
      <c r="H268" s="260"/>
      <c r="I268" s="260"/>
    </row>
    <row r="269" spans="1:9" ht="15" customHeight="1">
      <c r="A269" s="260"/>
      <c r="B269" s="260"/>
      <c r="C269" s="260"/>
      <c r="D269" s="260"/>
      <c r="E269" s="260"/>
      <c r="F269" s="260"/>
      <c r="G269" s="260"/>
      <c r="H269" s="260"/>
      <c r="I269" s="260"/>
    </row>
    <row r="270" spans="1:9" ht="15" customHeight="1">
      <c r="A270" s="260"/>
      <c r="B270" s="260"/>
      <c r="C270" s="260"/>
      <c r="D270" s="260"/>
      <c r="E270" s="260"/>
      <c r="F270" s="260"/>
      <c r="G270" s="260"/>
      <c r="H270" s="260"/>
      <c r="I270" s="260"/>
    </row>
    <row r="271" spans="1:9" ht="15" customHeight="1">
      <c r="A271" s="260"/>
      <c r="B271" s="260"/>
      <c r="C271" s="260"/>
      <c r="D271" s="260"/>
      <c r="E271" s="260"/>
      <c r="F271" s="260"/>
      <c r="G271" s="260"/>
      <c r="H271" s="260"/>
      <c r="I271" s="260"/>
    </row>
    <row r="272" spans="1:9" ht="15" customHeight="1">
      <c r="A272" s="260"/>
      <c r="B272" s="260"/>
      <c r="C272" s="260"/>
      <c r="D272" s="260"/>
      <c r="E272" s="260"/>
      <c r="F272" s="260"/>
      <c r="G272" s="260"/>
      <c r="H272" s="260"/>
      <c r="I272" s="260"/>
    </row>
    <row r="273" spans="1:9" ht="15" customHeight="1">
      <c r="A273" s="260"/>
      <c r="B273" s="260"/>
      <c r="C273" s="260"/>
      <c r="D273" s="260"/>
      <c r="E273" s="260"/>
      <c r="F273" s="260"/>
      <c r="G273" s="260"/>
      <c r="H273" s="260"/>
      <c r="I273" s="260"/>
    </row>
    <row r="274" spans="1:9" ht="15" customHeight="1">
      <c r="A274" s="260"/>
      <c r="B274" s="260"/>
      <c r="C274" s="260"/>
      <c r="D274" s="260"/>
      <c r="E274" s="260"/>
      <c r="F274" s="260"/>
      <c r="G274" s="260"/>
      <c r="H274" s="260"/>
      <c r="I274" s="260"/>
    </row>
    <row r="275" spans="1:9" ht="15" customHeight="1">
      <c r="A275" s="260"/>
      <c r="B275" s="260"/>
      <c r="C275" s="260"/>
      <c r="D275" s="260"/>
      <c r="E275" s="260"/>
      <c r="F275" s="260"/>
      <c r="G275" s="260"/>
      <c r="H275" s="260"/>
      <c r="I275" s="260"/>
    </row>
    <row r="276" spans="1:9" ht="15" customHeight="1">
      <c r="A276" s="260"/>
      <c r="B276" s="260"/>
      <c r="C276" s="260"/>
      <c r="D276" s="260"/>
      <c r="E276" s="260"/>
      <c r="F276" s="260"/>
      <c r="G276" s="260"/>
      <c r="H276" s="260"/>
      <c r="I276" s="260"/>
    </row>
    <row r="277" spans="1:9" ht="15" customHeight="1">
      <c r="A277" s="260"/>
      <c r="B277" s="260"/>
      <c r="C277" s="260"/>
      <c r="D277" s="260"/>
      <c r="E277" s="260"/>
      <c r="F277" s="260"/>
      <c r="G277" s="260"/>
      <c r="H277" s="260"/>
      <c r="I277" s="260"/>
    </row>
    <row r="278" spans="1:9" ht="15" customHeight="1">
      <c r="A278" s="260"/>
      <c r="B278" s="260"/>
      <c r="C278" s="260"/>
      <c r="D278" s="260"/>
      <c r="E278" s="260"/>
      <c r="F278" s="260"/>
      <c r="G278" s="260"/>
      <c r="H278" s="260"/>
      <c r="I278" s="260"/>
    </row>
    <row r="279" spans="1:9" ht="15" customHeight="1">
      <c r="A279" s="260"/>
      <c r="B279" s="260"/>
      <c r="C279" s="260"/>
      <c r="D279" s="260"/>
      <c r="E279" s="260"/>
      <c r="F279" s="260"/>
      <c r="G279" s="260"/>
      <c r="H279" s="260"/>
      <c r="I279" s="260"/>
    </row>
    <row r="280" spans="1:9" ht="15" customHeight="1">
      <c r="A280" s="260"/>
      <c r="B280" s="260"/>
      <c r="C280" s="260"/>
      <c r="D280" s="260"/>
      <c r="E280" s="260"/>
      <c r="F280" s="260"/>
      <c r="G280" s="260"/>
      <c r="H280" s="260"/>
      <c r="I280" s="260"/>
    </row>
    <row r="281" spans="1:9" ht="15" customHeight="1">
      <c r="A281" s="260"/>
      <c r="B281" s="260"/>
      <c r="C281" s="260"/>
      <c r="D281" s="260"/>
      <c r="E281" s="260"/>
      <c r="F281" s="260"/>
      <c r="G281" s="260"/>
      <c r="H281" s="260"/>
      <c r="I281" s="260"/>
    </row>
    <row r="282" spans="1:9" ht="15" customHeight="1">
      <c r="A282" s="260"/>
      <c r="B282" s="260"/>
      <c r="C282" s="260"/>
      <c r="D282" s="260"/>
      <c r="E282" s="260"/>
      <c r="F282" s="260"/>
      <c r="G282" s="260"/>
      <c r="H282" s="260"/>
      <c r="I282" s="260"/>
    </row>
    <row r="283" spans="1:9" ht="15" customHeight="1">
      <c r="A283" s="260"/>
      <c r="B283" s="260"/>
      <c r="C283" s="260"/>
      <c r="D283" s="260"/>
      <c r="E283" s="260"/>
      <c r="F283" s="260"/>
      <c r="G283" s="260"/>
      <c r="H283" s="260"/>
      <c r="I283" s="260"/>
    </row>
    <row r="284" spans="1:9" ht="15" customHeight="1">
      <c r="A284" s="260"/>
      <c r="B284" s="260"/>
      <c r="C284" s="260"/>
      <c r="D284" s="260"/>
      <c r="E284" s="260"/>
      <c r="F284" s="260"/>
      <c r="G284" s="260"/>
      <c r="H284" s="260"/>
      <c r="I284" s="260"/>
    </row>
    <row r="285" spans="1:9" ht="15" customHeight="1">
      <c r="A285" s="260"/>
      <c r="B285" s="260"/>
      <c r="C285" s="260"/>
      <c r="D285" s="260"/>
      <c r="E285" s="260"/>
      <c r="F285" s="260"/>
      <c r="G285" s="260"/>
      <c r="H285" s="260"/>
      <c r="I285" s="260"/>
    </row>
    <row r="286" spans="1:9" ht="15" customHeight="1">
      <c r="A286" s="260"/>
      <c r="B286" s="260"/>
      <c r="C286" s="260"/>
      <c r="D286" s="260"/>
      <c r="E286" s="260"/>
      <c r="F286" s="260"/>
      <c r="G286" s="260"/>
      <c r="H286" s="260"/>
      <c r="I286" s="260"/>
    </row>
    <row r="287" spans="1:9" ht="15" customHeight="1">
      <c r="A287" s="260"/>
      <c r="B287" s="260"/>
      <c r="C287" s="260"/>
      <c r="D287" s="260"/>
      <c r="E287" s="260"/>
      <c r="F287" s="260"/>
      <c r="G287" s="260"/>
      <c r="H287" s="260"/>
      <c r="I287" s="260"/>
    </row>
    <row r="288" spans="1:9" ht="15" customHeight="1">
      <c r="A288" s="260"/>
      <c r="B288" s="260"/>
      <c r="C288" s="260"/>
      <c r="D288" s="260"/>
      <c r="E288" s="260"/>
      <c r="F288" s="260"/>
      <c r="G288" s="260"/>
      <c r="H288" s="260"/>
      <c r="I288" s="260"/>
    </row>
    <row r="289" spans="1:9" ht="15" customHeight="1">
      <c r="A289" s="260"/>
      <c r="B289" s="260"/>
      <c r="C289" s="260"/>
      <c r="D289" s="260"/>
      <c r="E289" s="260"/>
      <c r="F289" s="260"/>
      <c r="G289" s="260"/>
      <c r="H289" s="260"/>
      <c r="I289" s="260"/>
    </row>
    <row r="290" spans="1:9" ht="15" customHeight="1">
      <c r="A290" s="260"/>
      <c r="B290" s="260"/>
      <c r="C290" s="260"/>
      <c r="D290" s="260"/>
      <c r="E290" s="260"/>
      <c r="F290" s="260"/>
      <c r="G290" s="260"/>
      <c r="H290" s="260"/>
      <c r="I290" s="260"/>
    </row>
    <row r="291" spans="1:9" ht="15" customHeight="1">
      <c r="A291" s="260"/>
      <c r="B291" s="260"/>
      <c r="C291" s="260"/>
      <c r="D291" s="260"/>
      <c r="E291" s="260"/>
      <c r="F291" s="260"/>
      <c r="G291" s="260"/>
      <c r="H291" s="260"/>
      <c r="I291" s="260"/>
    </row>
    <row r="292" spans="1:9" ht="15" customHeight="1">
      <c r="A292" s="260"/>
      <c r="B292" s="260"/>
      <c r="C292" s="260"/>
      <c r="D292" s="260"/>
      <c r="E292" s="260"/>
      <c r="F292" s="260"/>
      <c r="G292" s="260"/>
      <c r="H292" s="260"/>
      <c r="I292" s="260"/>
    </row>
    <row r="293" spans="1:9" ht="15" customHeight="1">
      <c r="A293" s="260"/>
      <c r="B293" s="260"/>
      <c r="C293" s="260"/>
      <c r="D293" s="260"/>
      <c r="E293" s="260"/>
      <c r="F293" s="260"/>
      <c r="G293" s="260"/>
      <c r="H293" s="260"/>
      <c r="I293" s="260"/>
    </row>
    <row r="294" spans="1:9" ht="15" customHeight="1">
      <c r="A294" s="260"/>
      <c r="B294" s="260"/>
      <c r="C294" s="260"/>
      <c r="D294" s="260"/>
      <c r="E294" s="260"/>
      <c r="F294" s="260"/>
      <c r="G294" s="260"/>
      <c r="H294" s="260"/>
      <c r="I294" s="260"/>
    </row>
    <row r="295" spans="1:9" ht="15" customHeight="1">
      <c r="A295" s="260"/>
      <c r="B295" s="260"/>
      <c r="C295" s="260"/>
      <c r="D295" s="260"/>
      <c r="E295" s="260"/>
      <c r="F295" s="260"/>
      <c r="G295" s="260"/>
      <c r="H295" s="260"/>
      <c r="I295" s="260"/>
    </row>
    <row r="296" spans="1:9" ht="15" customHeight="1">
      <c r="A296" s="260"/>
      <c r="B296" s="260"/>
      <c r="C296" s="260"/>
      <c r="D296" s="260"/>
      <c r="E296" s="260"/>
      <c r="F296" s="260"/>
      <c r="G296" s="260"/>
      <c r="H296" s="260"/>
      <c r="I296" s="260"/>
    </row>
    <row r="297" spans="1:9" ht="15" customHeight="1">
      <c r="A297" s="260"/>
      <c r="B297" s="260"/>
      <c r="C297" s="260"/>
      <c r="D297" s="260"/>
      <c r="E297" s="260"/>
      <c r="F297" s="260"/>
      <c r="G297" s="260"/>
      <c r="H297" s="260"/>
      <c r="I297" s="260"/>
    </row>
    <row r="298" spans="1:9" ht="15" customHeight="1">
      <c r="A298" s="260"/>
      <c r="B298" s="260"/>
      <c r="C298" s="260"/>
      <c r="D298" s="260"/>
      <c r="E298" s="260"/>
      <c r="F298" s="260"/>
      <c r="G298" s="260"/>
      <c r="H298" s="260"/>
      <c r="I298" s="260"/>
    </row>
    <row r="299" spans="1:9" ht="15" customHeight="1">
      <c r="A299" s="260"/>
      <c r="B299" s="260"/>
      <c r="C299" s="260"/>
      <c r="D299" s="260"/>
      <c r="E299" s="260"/>
      <c r="F299" s="260"/>
      <c r="G299" s="260"/>
      <c r="H299" s="260"/>
      <c r="I299" s="260"/>
    </row>
    <row r="300" spans="1:9" ht="15" customHeight="1">
      <c r="A300" s="260"/>
      <c r="B300" s="260"/>
      <c r="C300" s="260"/>
      <c r="D300" s="260"/>
      <c r="E300" s="260"/>
      <c r="F300" s="260"/>
      <c r="G300" s="260"/>
      <c r="H300" s="260"/>
      <c r="I300" s="260"/>
    </row>
    <row r="301" spans="1:9" ht="15" customHeight="1">
      <c r="A301" s="260"/>
      <c r="B301" s="260"/>
      <c r="C301" s="260"/>
      <c r="D301" s="260"/>
      <c r="E301" s="260"/>
      <c r="F301" s="260"/>
      <c r="G301" s="260"/>
      <c r="H301" s="260"/>
      <c r="I301" s="260"/>
    </row>
    <row r="302" spans="1:9" ht="15" customHeight="1">
      <c r="A302" s="260"/>
      <c r="B302" s="260"/>
      <c r="C302" s="260"/>
      <c r="D302" s="260"/>
      <c r="E302" s="260"/>
      <c r="F302" s="260"/>
      <c r="G302" s="260"/>
      <c r="H302" s="260"/>
      <c r="I302" s="260"/>
    </row>
    <row r="303" spans="1:9" ht="15" customHeight="1">
      <c r="A303" s="260"/>
      <c r="B303" s="260"/>
      <c r="C303" s="260"/>
      <c r="D303" s="260"/>
      <c r="E303" s="260"/>
      <c r="F303" s="260"/>
      <c r="G303" s="260"/>
      <c r="H303" s="260"/>
      <c r="I303" s="260"/>
    </row>
    <row r="304" spans="1:9" ht="15" customHeight="1">
      <c r="A304" s="260"/>
      <c r="B304" s="260"/>
      <c r="C304" s="260"/>
      <c r="D304" s="260"/>
      <c r="E304" s="260"/>
      <c r="F304" s="260"/>
      <c r="G304" s="260"/>
      <c r="H304" s="260"/>
      <c r="I304" s="260"/>
    </row>
    <row r="305" spans="1:9" ht="15" customHeight="1">
      <c r="A305" s="260"/>
      <c r="B305" s="260"/>
      <c r="C305" s="260"/>
      <c r="D305" s="260"/>
      <c r="E305" s="260"/>
      <c r="F305" s="260"/>
      <c r="G305" s="260"/>
      <c r="H305" s="260"/>
      <c r="I305" s="260"/>
    </row>
    <row r="306" spans="1:9" ht="15" customHeight="1">
      <c r="A306" s="260"/>
      <c r="B306" s="260"/>
      <c r="C306" s="260"/>
      <c r="D306" s="260"/>
      <c r="E306" s="260"/>
      <c r="F306" s="260"/>
      <c r="G306" s="260"/>
      <c r="H306" s="260"/>
      <c r="I306" s="260"/>
    </row>
    <row r="307" spans="1:9" ht="15" customHeight="1">
      <c r="A307" s="260"/>
      <c r="B307" s="260"/>
      <c r="C307" s="260"/>
      <c r="D307" s="260"/>
      <c r="E307" s="260"/>
      <c r="F307" s="260"/>
      <c r="G307" s="260"/>
      <c r="H307" s="260"/>
      <c r="I307" s="260"/>
    </row>
    <row r="308" spans="1:9" ht="15" customHeight="1">
      <c r="A308" s="260"/>
      <c r="B308" s="260"/>
      <c r="C308" s="260"/>
      <c r="D308" s="260"/>
      <c r="E308" s="260"/>
      <c r="F308" s="260"/>
      <c r="G308" s="260"/>
      <c r="H308" s="260"/>
      <c r="I308" s="260"/>
    </row>
    <row r="309" spans="1:9" ht="15" customHeight="1">
      <c r="A309" s="260"/>
      <c r="B309" s="260"/>
      <c r="C309" s="260"/>
      <c r="D309" s="260"/>
      <c r="E309" s="260"/>
      <c r="F309" s="260"/>
      <c r="G309" s="260"/>
      <c r="H309" s="260"/>
      <c r="I309" s="260"/>
    </row>
    <row r="310" spans="1:9" ht="15" customHeight="1">
      <c r="A310" s="260"/>
      <c r="B310" s="260"/>
      <c r="C310" s="260"/>
      <c r="D310" s="260"/>
      <c r="E310" s="260"/>
      <c r="F310" s="260"/>
      <c r="G310" s="260"/>
      <c r="H310" s="260"/>
      <c r="I310" s="260"/>
    </row>
    <row r="311" spans="1:9" ht="15" customHeight="1">
      <c r="A311" s="260"/>
      <c r="B311" s="260"/>
      <c r="C311" s="260"/>
      <c r="D311" s="260"/>
      <c r="E311" s="260"/>
      <c r="F311" s="260"/>
      <c r="G311" s="260"/>
      <c r="H311" s="260"/>
      <c r="I311" s="260"/>
    </row>
    <row r="312" spans="1:9" ht="15" customHeight="1">
      <c r="A312" s="260"/>
      <c r="B312" s="260"/>
      <c r="C312" s="260"/>
      <c r="D312" s="260"/>
      <c r="E312" s="260"/>
      <c r="F312" s="260"/>
      <c r="G312" s="260"/>
      <c r="H312" s="260"/>
      <c r="I312" s="260"/>
    </row>
    <row r="313" spans="1:9" ht="15" customHeight="1">
      <c r="A313" s="260"/>
      <c r="B313" s="260"/>
      <c r="C313" s="260"/>
      <c r="D313" s="260"/>
      <c r="E313" s="260"/>
      <c r="F313" s="260"/>
      <c r="G313" s="260"/>
      <c r="H313" s="260"/>
      <c r="I313" s="260"/>
    </row>
    <row r="314" spans="1:9" ht="15" customHeight="1">
      <c r="A314" s="260"/>
      <c r="B314" s="260"/>
      <c r="C314" s="260"/>
      <c r="D314" s="260"/>
      <c r="E314" s="260"/>
      <c r="F314" s="260"/>
      <c r="G314" s="260"/>
      <c r="H314" s="260"/>
      <c r="I314" s="260"/>
    </row>
    <row r="315" spans="1:9" ht="15" customHeight="1">
      <c r="A315" s="260"/>
      <c r="B315" s="260"/>
      <c r="C315" s="260"/>
      <c r="D315" s="260"/>
      <c r="E315" s="260"/>
      <c r="F315" s="260"/>
      <c r="G315" s="260"/>
      <c r="H315" s="260"/>
      <c r="I315" s="260"/>
    </row>
    <row r="316" spans="1:9" ht="15" customHeight="1">
      <c r="A316" s="260"/>
      <c r="B316" s="260"/>
      <c r="C316" s="260"/>
      <c r="D316" s="260"/>
      <c r="E316" s="260"/>
      <c r="F316" s="260"/>
      <c r="G316" s="260"/>
      <c r="H316" s="260"/>
      <c r="I316" s="260"/>
    </row>
    <row r="317" spans="1:9" ht="15" customHeight="1">
      <c r="A317" s="260"/>
      <c r="B317" s="260"/>
      <c r="C317" s="260"/>
      <c r="D317" s="260"/>
      <c r="E317" s="260"/>
      <c r="F317" s="260"/>
      <c r="G317" s="260"/>
      <c r="H317" s="260"/>
      <c r="I317" s="260"/>
    </row>
    <row r="318" spans="1:9" ht="15" customHeight="1">
      <c r="A318" s="260"/>
      <c r="B318" s="260"/>
      <c r="C318" s="260"/>
      <c r="D318" s="260"/>
      <c r="E318" s="260"/>
      <c r="F318" s="260"/>
      <c r="G318" s="260"/>
      <c r="H318" s="260"/>
      <c r="I318" s="260"/>
    </row>
    <row r="319" spans="1:9" ht="15" customHeight="1">
      <c r="A319" s="260"/>
      <c r="B319" s="260"/>
      <c r="C319" s="260"/>
      <c r="D319" s="260"/>
      <c r="E319" s="260"/>
      <c r="F319" s="260"/>
      <c r="G319" s="260"/>
      <c r="H319" s="260"/>
      <c r="I319" s="260"/>
    </row>
    <row r="320" spans="1:9" ht="15" customHeight="1">
      <c r="A320" s="260"/>
      <c r="B320" s="260"/>
      <c r="C320" s="260"/>
      <c r="D320" s="260"/>
      <c r="E320" s="260"/>
      <c r="F320" s="260"/>
      <c r="G320" s="260"/>
      <c r="H320" s="260"/>
      <c r="I320" s="260"/>
    </row>
    <row r="321" spans="1:9" ht="15" customHeight="1">
      <c r="A321" s="260"/>
      <c r="B321" s="260"/>
      <c r="C321" s="260"/>
      <c r="D321" s="260"/>
      <c r="E321" s="260"/>
      <c r="F321" s="260"/>
      <c r="G321" s="260"/>
      <c r="H321" s="260"/>
      <c r="I321" s="260"/>
    </row>
    <row r="322" spans="1:9" ht="15" customHeight="1">
      <c r="A322" s="260"/>
      <c r="B322" s="260"/>
      <c r="C322" s="260"/>
      <c r="D322" s="260"/>
      <c r="E322" s="260"/>
      <c r="F322" s="260"/>
      <c r="G322" s="260"/>
      <c r="H322" s="260"/>
      <c r="I322" s="260"/>
    </row>
    <row r="323" spans="1:9" ht="15" customHeight="1">
      <c r="A323" s="260"/>
      <c r="B323" s="260"/>
      <c r="C323" s="260"/>
      <c r="D323" s="260"/>
      <c r="E323" s="260"/>
      <c r="F323" s="260"/>
      <c r="G323" s="260"/>
      <c r="H323" s="260"/>
      <c r="I323" s="260"/>
    </row>
    <row r="324" spans="1:9" ht="15" customHeight="1">
      <c r="A324" s="260"/>
      <c r="B324" s="260"/>
      <c r="C324" s="260"/>
      <c r="D324" s="260"/>
      <c r="E324" s="260"/>
      <c r="F324" s="260"/>
      <c r="G324" s="260"/>
      <c r="H324" s="260"/>
      <c r="I324" s="260"/>
    </row>
    <row r="325" spans="1:9" ht="15" customHeight="1">
      <c r="A325" s="260"/>
      <c r="B325" s="260"/>
      <c r="C325" s="260"/>
      <c r="D325" s="260"/>
      <c r="E325" s="260"/>
      <c r="F325" s="260"/>
      <c r="G325" s="260"/>
      <c r="H325" s="260"/>
      <c r="I325" s="260"/>
    </row>
    <row r="326" spans="1:9" ht="15" customHeight="1">
      <c r="A326" s="260"/>
      <c r="B326" s="260"/>
      <c r="C326" s="260"/>
      <c r="D326" s="260"/>
      <c r="E326" s="260"/>
      <c r="F326" s="260"/>
      <c r="G326" s="260"/>
      <c r="H326" s="260"/>
      <c r="I326" s="260"/>
    </row>
    <row r="327" spans="1:9" ht="15" customHeight="1">
      <c r="A327" s="260"/>
      <c r="B327" s="260"/>
      <c r="C327" s="260"/>
      <c r="D327" s="260"/>
      <c r="E327" s="260"/>
      <c r="F327" s="260"/>
      <c r="G327" s="260"/>
      <c r="H327" s="260"/>
      <c r="I327" s="260"/>
    </row>
    <row r="328" spans="1:9" ht="15" customHeight="1">
      <c r="A328" s="260"/>
      <c r="B328" s="260"/>
      <c r="C328" s="260"/>
      <c r="D328" s="260"/>
      <c r="E328" s="260"/>
      <c r="F328" s="260"/>
      <c r="G328" s="260"/>
      <c r="H328" s="260"/>
      <c r="I328" s="260"/>
    </row>
    <row r="329" spans="1:9" ht="15" customHeight="1">
      <c r="A329" s="260"/>
      <c r="B329" s="260"/>
      <c r="C329" s="260"/>
      <c r="D329" s="260"/>
      <c r="E329" s="260"/>
      <c r="F329" s="260"/>
      <c r="G329" s="260"/>
      <c r="H329" s="260"/>
      <c r="I329" s="260"/>
    </row>
    <row r="330" spans="1:9" ht="15" customHeight="1">
      <c r="A330" s="260"/>
      <c r="B330" s="260"/>
      <c r="C330" s="260"/>
      <c r="D330" s="260"/>
      <c r="E330" s="260"/>
      <c r="F330" s="260"/>
      <c r="G330" s="260"/>
      <c r="H330" s="260"/>
      <c r="I330" s="260"/>
    </row>
    <row r="331" spans="1:9" ht="15" customHeight="1">
      <c r="A331" s="260"/>
      <c r="B331" s="260"/>
      <c r="C331" s="260"/>
      <c r="D331" s="260"/>
      <c r="E331" s="260"/>
      <c r="F331" s="260"/>
      <c r="G331" s="260"/>
      <c r="H331" s="260"/>
      <c r="I331" s="260"/>
    </row>
    <row r="332" spans="1:9" ht="15" customHeight="1">
      <c r="A332" s="260"/>
      <c r="B332" s="260"/>
      <c r="C332" s="260"/>
      <c r="D332" s="260"/>
      <c r="E332" s="260"/>
      <c r="F332" s="260"/>
      <c r="G332" s="260"/>
      <c r="H332" s="260"/>
      <c r="I332" s="260"/>
    </row>
    <row r="333" spans="1:9" ht="15" customHeight="1">
      <c r="A333" s="260"/>
      <c r="B333" s="260"/>
      <c r="C333" s="260"/>
      <c r="D333" s="260"/>
      <c r="E333" s="260"/>
      <c r="F333" s="260"/>
      <c r="G333" s="260"/>
      <c r="H333" s="260"/>
      <c r="I333" s="260"/>
    </row>
    <row r="334" spans="1:9" ht="15" customHeight="1">
      <c r="A334" s="260"/>
      <c r="B334" s="260"/>
      <c r="C334" s="260"/>
      <c r="D334" s="260"/>
      <c r="E334" s="260"/>
      <c r="F334" s="260"/>
      <c r="G334" s="260"/>
      <c r="H334" s="260"/>
      <c r="I334" s="260"/>
    </row>
    <row r="335" spans="1:9" ht="15" customHeight="1">
      <c r="A335" s="260"/>
      <c r="B335" s="260"/>
      <c r="C335" s="260"/>
      <c r="D335" s="260"/>
      <c r="E335" s="260"/>
      <c r="F335" s="260"/>
      <c r="G335" s="260"/>
      <c r="H335" s="260"/>
      <c r="I335" s="260"/>
    </row>
    <row r="336" spans="1:9" ht="15" customHeight="1">
      <c r="A336" s="260"/>
      <c r="B336" s="260"/>
      <c r="C336" s="260"/>
      <c r="D336" s="260"/>
      <c r="E336" s="260"/>
      <c r="F336" s="260"/>
      <c r="G336" s="260"/>
      <c r="H336" s="260"/>
      <c r="I336" s="260"/>
    </row>
    <row r="337" spans="1:9" ht="15" customHeight="1">
      <c r="A337" s="260"/>
      <c r="B337" s="260"/>
      <c r="C337" s="260"/>
      <c r="D337" s="260"/>
      <c r="E337" s="260"/>
      <c r="F337" s="260"/>
      <c r="G337" s="260"/>
      <c r="H337" s="260"/>
      <c r="I337" s="260"/>
    </row>
    <row r="338" spans="1:9" ht="15" customHeight="1">
      <c r="A338" s="260"/>
      <c r="B338" s="260"/>
      <c r="C338" s="260"/>
      <c r="D338" s="260"/>
      <c r="E338" s="260"/>
      <c r="F338" s="260"/>
      <c r="G338" s="260"/>
      <c r="H338" s="260"/>
      <c r="I338" s="260"/>
    </row>
    <row r="339" spans="1:9" ht="15" customHeight="1">
      <c r="A339" s="260"/>
      <c r="B339" s="260"/>
      <c r="C339" s="260"/>
      <c r="D339" s="260"/>
      <c r="E339" s="260"/>
      <c r="F339" s="260"/>
      <c r="G339" s="260"/>
      <c r="H339" s="260"/>
      <c r="I339" s="260"/>
    </row>
    <row r="340" spans="1:9" ht="15" customHeight="1">
      <c r="A340" s="260"/>
      <c r="B340" s="260"/>
      <c r="C340" s="260"/>
      <c r="D340" s="260"/>
      <c r="E340" s="260"/>
      <c r="F340" s="260"/>
      <c r="G340" s="260"/>
      <c r="H340" s="260"/>
      <c r="I340" s="260"/>
    </row>
    <row r="341" spans="1:9" ht="15" customHeight="1">
      <c r="A341" s="260"/>
      <c r="B341" s="260"/>
      <c r="C341" s="260"/>
      <c r="D341" s="260"/>
      <c r="E341" s="260"/>
      <c r="F341" s="260"/>
      <c r="G341" s="260"/>
      <c r="H341" s="260"/>
      <c r="I341" s="260"/>
    </row>
    <row r="342" spans="1:9" ht="15" customHeight="1">
      <c r="A342" s="260"/>
      <c r="B342" s="260"/>
      <c r="C342" s="260"/>
      <c r="D342" s="260"/>
      <c r="E342" s="260"/>
      <c r="F342" s="260"/>
      <c r="G342" s="260"/>
      <c r="H342" s="260"/>
      <c r="I342" s="260"/>
    </row>
    <row r="343" spans="1:9" ht="15" customHeight="1">
      <c r="A343" s="260"/>
      <c r="B343" s="260"/>
      <c r="C343" s="260"/>
      <c r="D343" s="260"/>
      <c r="E343" s="260"/>
      <c r="F343" s="260"/>
      <c r="G343" s="260"/>
      <c r="H343" s="260"/>
      <c r="I343" s="260"/>
    </row>
    <row r="344" spans="1:9" ht="15" customHeight="1">
      <c r="A344" s="260"/>
      <c r="B344" s="260"/>
      <c r="C344" s="260"/>
      <c r="D344" s="260"/>
      <c r="E344" s="260"/>
      <c r="F344" s="260"/>
      <c r="G344" s="260"/>
      <c r="H344" s="260"/>
      <c r="I344" s="260"/>
    </row>
    <row r="345" spans="1:9" ht="15" customHeight="1">
      <c r="A345" s="260"/>
      <c r="B345" s="260"/>
      <c r="C345" s="260"/>
      <c r="D345" s="260"/>
      <c r="E345" s="260"/>
      <c r="F345" s="260"/>
      <c r="G345" s="260"/>
      <c r="H345" s="260"/>
      <c r="I345" s="260"/>
    </row>
    <row r="346" spans="1:9" ht="15" customHeight="1">
      <c r="A346" s="260"/>
      <c r="B346" s="260"/>
      <c r="C346" s="260"/>
      <c r="D346" s="260"/>
      <c r="E346" s="260"/>
      <c r="F346" s="260"/>
      <c r="G346" s="260"/>
      <c r="H346" s="260"/>
      <c r="I346" s="260"/>
    </row>
    <row r="347" spans="1:9" ht="15" customHeight="1">
      <c r="A347" s="260"/>
      <c r="B347" s="260"/>
      <c r="C347" s="260"/>
      <c r="D347" s="260"/>
      <c r="E347" s="260"/>
      <c r="F347" s="260"/>
      <c r="G347" s="260"/>
      <c r="H347" s="260"/>
      <c r="I347" s="260"/>
    </row>
    <row r="348" spans="1:9" ht="15" customHeight="1">
      <c r="A348" s="260"/>
      <c r="B348" s="260"/>
      <c r="C348" s="260"/>
      <c r="D348" s="260"/>
      <c r="E348" s="260"/>
      <c r="F348" s="260"/>
      <c r="G348" s="260"/>
      <c r="H348" s="260"/>
      <c r="I348" s="260"/>
    </row>
    <row r="349" spans="1:9" ht="15" customHeight="1">
      <c r="A349" s="260"/>
      <c r="B349" s="260"/>
      <c r="C349" s="260"/>
      <c r="D349" s="260"/>
      <c r="E349" s="260"/>
      <c r="F349" s="260"/>
      <c r="G349" s="260"/>
      <c r="H349" s="260"/>
      <c r="I349" s="260"/>
    </row>
    <row r="350" spans="1:9" ht="15" customHeight="1">
      <c r="A350" s="260"/>
      <c r="B350" s="260"/>
      <c r="C350" s="260"/>
      <c r="D350" s="260"/>
      <c r="E350" s="260"/>
      <c r="F350" s="260"/>
      <c r="G350" s="260"/>
      <c r="H350" s="260"/>
      <c r="I350" s="260"/>
    </row>
    <row r="351" spans="1:9" ht="15" customHeight="1">
      <c r="A351" s="260"/>
      <c r="B351" s="260"/>
      <c r="C351" s="260"/>
      <c r="D351" s="260"/>
      <c r="E351" s="260"/>
      <c r="F351" s="260"/>
      <c r="G351" s="260"/>
      <c r="H351" s="260"/>
      <c r="I351" s="260"/>
    </row>
    <row r="352" spans="1:9" ht="15" customHeight="1">
      <c r="A352" s="260"/>
      <c r="B352" s="260"/>
      <c r="C352" s="260"/>
      <c r="D352" s="260"/>
      <c r="E352" s="260"/>
      <c r="F352" s="260"/>
      <c r="G352" s="260"/>
      <c r="H352" s="260"/>
      <c r="I352" s="260"/>
    </row>
    <row r="353" spans="1:9" ht="15" customHeight="1">
      <c r="A353" s="260"/>
      <c r="B353" s="260"/>
      <c r="C353" s="260"/>
      <c r="D353" s="260"/>
      <c r="E353" s="260"/>
      <c r="F353" s="260"/>
      <c r="G353" s="260"/>
      <c r="H353" s="260"/>
      <c r="I353" s="260"/>
    </row>
    <row r="354" spans="1:9" ht="15" customHeight="1">
      <c r="A354" s="260"/>
      <c r="B354" s="260"/>
      <c r="C354" s="260"/>
      <c r="D354" s="260"/>
      <c r="E354" s="260"/>
      <c r="F354" s="260"/>
      <c r="G354" s="260"/>
      <c r="H354" s="260"/>
      <c r="I354" s="260"/>
    </row>
    <row r="355" spans="1:9" ht="15" customHeight="1">
      <c r="A355" s="260"/>
      <c r="B355" s="260"/>
      <c r="C355" s="260"/>
      <c r="D355" s="260"/>
      <c r="E355" s="260"/>
      <c r="F355" s="260"/>
      <c r="G355" s="260"/>
      <c r="H355" s="260"/>
      <c r="I355" s="260"/>
    </row>
    <row r="356" spans="1:9" ht="15" customHeight="1">
      <c r="A356" s="260"/>
      <c r="B356" s="260"/>
      <c r="C356" s="260"/>
      <c r="D356" s="260"/>
      <c r="E356" s="260"/>
      <c r="F356" s="260"/>
      <c r="G356" s="260"/>
      <c r="H356" s="260"/>
      <c r="I356" s="260"/>
    </row>
    <row r="357" spans="1:9" ht="15" customHeight="1">
      <c r="A357" s="260"/>
      <c r="B357" s="260"/>
      <c r="C357" s="260"/>
      <c r="D357" s="260"/>
      <c r="E357" s="260"/>
      <c r="F357" s="260"/>
      <c r="G357" s="260"/>
      <c r="H357" s="260"/>
      <c r="I357" s="260"/>
    </row>
    <row r="358" spans="1:9" ht="15" customHeight="1">
      <c r="A358" s="260"/>
      <c r="B358" s="260"/>
      <c r="C358" s="260"/>
      <c r="D358" s="260"/>
      <c r="E358" s="260"/>
      <c r="F358" s="260"/>
      <c r="G358" s="260"/>
      <c r="H358" s="260"/>
      <c r="I358" s="260"/>
    </row>
    <row r="359" spans="1:9" ht="15" customHeight="1">
      <c r="A359" s="260"/>
      <c r="B359" s="260"/>
      <c r="C359" s="260"/>
      <c r="D359" s="260"/>
      <c r="E359" s="260"/>
      <c r="F359" s="260"/>
      <c r="G359" s="260"/>
      <c r="H359" s="260"/>
      <c r="I359" s="260"/>
    </row>
    <row r="360" spans="1:9" ht="15" customHeight="1">
      <c r="A360" s="260"/>
      <c r="B360" s="260"/>
      <c r="C360" s="260"/>
      <c r="D360" s="260"/>
      <c r="E360" s="260"/>
      <c r="F360" s="260"/>
      <c r="G360" s="260"/>
      <c r="H360" s="260"/>
      <c r="I360" s="260"/>
    </row>
    <row r="361" spans="1:9" ht="15" customHeight="1">
      <c r="A361" s="260"/>
      <c r="B361" s="260"/>
      <c r="C361" s="260"/>
      <c r="D361" s="260"/>
      <c r="E361" s="260"/>
      <c r="F361" s="260"/>
      <c r="G361" s="260"/>
      <c r="H361" s="260"/>
      <c r="I361" s="260"/>
    </row>
    <row r="362" spans="1:9" ht="15" customHeight="1">
      <c r="A362" s="260"/>
      <c r="B362" s="260"/>
      <c r="C362" s="260"/>
      <c r="D362" s="260"/>
      <c r="E362" s="260"/>
      <c r="F362" s="260"/>
      <c r="G362" s="260"/>
      <c r="H362" s="260"/>
      <c r="I362" s="260"/>
    </row>
    <row r="363" spans="1:9" ht="15" customHeight="1">
      <c r="A363" s="260"/>
      <c r="B363" s="260"/>
      <c r="C363" s="260"/>
      <c r="D363" s="260"/>
      <c r="E363" s="260"/>
      <c r="F363" s="260"/>
      <c r="G363" s="260"/>
      <c r="H363" s="260"/>
      <c r="I363" s="260"/>
    </row>
    <row r="364" spans="1:9" ht="15" customHeight="1">
      <c r="A364" s="260"/>
      <c r="B364" s="260"/>
      <c r="C364" s="260"/>
      <c r="D364" s="260"/>
      <c r="E364" s="260"/>
      <c r="F364" s="260"/>
      <c r="G364" s="260"/>
      <c r="H364" s="260"/>
      <c r="I364" s="260"/>
    </row>
    <row r="365" spans="1:9" ht="15" customHeight="1">
      <c r="A365" s="260"/>
      <c r="B365" s="260"/>
      <c r="C365" s="260"/>
      <c r="D365" s="260"/>
      <c r="E365" s="260"/>
      <c r="F365" s="260"/>
      <c r="G365" s="260"/>
      <c r="H365" s="260"/>
      <c r="I365" s="260"/>
    </row>
    <row r="366" spans="1:9" ht="15" customHeight="1">
      <c r="A366" s="260"/>
      <c r="B366" s="260"/>
      <c r="C366" s="260"/>
      <c r="D366" s="260"/>
      <c r="E366" s="260"/>
      <c r="F366" s="260"/>
      <c r="G366" s="260"/>
      <c r="H366" s="260"/>
      <c r="I366" s="260"/>
    </row>
    <row r="367" spans="1:9" ht="15" customHeight="1">
      <c r="A367" s="260"/>
      <c r="B367" s="260"/>
      <c r="C367" s="260"/>
      <c r="D367" s="260"/>
      <c r="E367" s="260"/>
      <c r="F367" s="260"/>
      <c r="G367" s="260"/>
      <c r="H367" s="260"/>
      <c r="I367" s="260"/>
    </row>
    <row r="368" spans="1:9" ht="15" customHeight="1">
      <c r="A368" s="260"/>
      <c r="B368" s="260"/>
      <c r="C368" s="260"/>
      <c r="D368" s="260"/>
      <c r="E368" s="260"/>
      <c r="F368" s="260"/>
      <c r="G368" s="260"/>
      <c r="H368" s="260"/>
      <c r="I368" s="260"/>
    </row>
    <row r="369" spans="1:9" ht="15" customHeight="1">
      <c r="A369" s="260"/>
      <c r="B369" s="260"/>
      <c r="C369" s="260"/>
      <c r="D369" s="260"/>
      <c r="E369" s="260"/>
      <c r="F369" s="260"/>
      <c r="G369" s="260"/>
      <c r="H369" s="260"/>
      <c r="I369" s="260"/>
    </row>
    <row r="370" spans="1:9" ht="15" customHeight="1">
      <c r="A370" s="260"/>
      <c r="B370" s="260"/>
      <c r="C370" s="260"/>
      <c r="D370" s="260"/>
      <c r="E370" s="260"/>
      <c r="F370" s="260"/>
      <c r="G370" s="260"/>
      <c r="H370" s="260"/>
      <c r="I370" s="260"/>
    </row>
    <row r="371" spans="1:9" ht="15" customHeight="1">
      <c r="A371" s="260"/>
      <c r="B371" s="260"/>
      <c r="C371" s="260"/>
      <c r="D371" s="260"/>
      <c r="E371" s="260"/>
      <c r="F371" s="260"/>
      <c r="G371" s="260"/>
      <c r="H371" s="260"/>
      <c r="I371" s="260"/>
    </row>
    <row r="372" spans="1:9" ht="15" customHeight="1">
      <c r="A372" s="260"/>
      <c r="B372" s="260"/>
      <c r="C372" s="260"/>
      <c r="D372" s="260"/>
      <c r="E372" s="260"/>
      <c r="F372" s="260"/>
      <c r="G372" s="260"/>
      <c r="H372" s="260"/>
      <c r="I372" s="260"/>
    </row>
    <row r="373" spans="1:9" ht="15" customHeight="1">
      <c r="A373" s="260"/>
      <c r="B373" s="260"/>
      <c r="C373" s="260"/>
      <c r="D373" s="260"/>
      <c r="E373" s="260"/>
      <c r="F373" s="260"/>
      <c r="G373" s="260"/>
      <c r="H373" s="260"/>
      <c r="I373" s="260"/>
    </row>
    <row r="374" spans="1:9" ht="15" customHeight="1">
      <c r="A374" s="260"/>
      <c r="B374" s="260"/>
      <c r="C374" s="260"/>
      <c r="D374" s="260"/>
      <c r="E374" s="260"/>
      <c r="F374" s="260"/>
      <c r="G374" s="260"/>
      <c r="H374" s="260"/>
      <c r="I374" s="260"/>
    </row>
    <row r="375" spans="1:9" ht="15" customHeight="1">
      <c r="A375" s="260"/>
      <c r="B375" s="260"/>
      <c r="C375" s="260"/>
      <c r="D375" s="260"/>
      <c r="E375" s="260"/>
      <c r="F375" s="260"/>
      <c r="G375" s="260"/>
      <c r="H375" s="260"/>
      <c r="I375" s="260"/>
    </row>
    <row r="376" spans="1:9" ht="15" customHeight="1">
      <c r="A376" s="260"/>
      <c r="B376" s="260"/>
      <c r="C376" s="260"/>
      <c r="D376" s="260"/>
      <c r="E376" s="260"/>
      <c r="F376" s="260"/>
      <c r="G376" s="260"/>
      <c r="H376" s="260"/>
      <c r="I376" s="260"/>
    </row>
    <row r="377" spans="1:9" ht="15" customHeight="1">
      <c r="A377" s="260"/>
      <c r="B377" s="260"/>
      <c r="C377" s="260"/>
      <c r="D377" s="260"/>
      <c r="E377" s="260"/>
      <c r="F377" s="260"/>
      <c r="G377" s="260"/>
      <c r="H377" s="260"/>
      <c r="I377" s="260"/>
    </row>
    <row r="378" spans="1:9" ht="15" customHeight="1">
      <c r="A378" s="260"/>
      <c r="B378" s="260"/>
      <c r="C378" s="260"/>
      <c r="D378" s="260"/>
      <c r="E378" s="260"/>
      <c r="F378" s="260"/>
      <c r="G378" s="260"/>
      <c r="H378" s="260"/>
      <c r="I378" s="260"/>
    </row>
    <row r="379" spans="1:9" ht="15" customHeight="1">
      <c r="A379" s="260"/>
      <c r="B379" s="260"/>
      <c r="C379" s="260"/>
      <c r="D379" s="260"/>
      <c r="E379" s="260"/>
      <c r="F379" s="260"/>
      <c r="G379" s="260"/>
      <c r="H379" s="260"/>
      <c r="I379" s="260"/>
    </row>
    <row r="380" spans="1:9" ht="15" customHeight="1">
      <c r="A380" s="260"/>
      <c r="B380" s="260"/>
      <c r="C380" s="260"/>
      <c r="D380" s="260"/>
      <c r="E380" s="260"/>
      <c r="F380" s="260"/>
      <c r="G380" s="260"/>
      <c r="H380" s="260"/>
      <c r="I380" s="260"/>
    </row>
    <row r="381" spans="1:9" ht="15" customHeight="1">
      <c r="A381" s="260"/>
      <c r="B381" s="260"/>
      <c r="C381" s="260"/>
      <c r="D381" s="260"/>
      <c r="E381" s="260"/>
      <c r="F381" s="260"/>
      <c r="G381" s="260"/>
      <c r="H381" s="260"/>
      <c r="I381" s="260"/>
    </row>
    <row r="382" spans="1:9" ht="15" customHeight="1">
      <c r="A382" s="260"/>
      <c r="B382" s="260"/>
      <c r="C382" s="260"/>
      <c r="D382" s="260"/>
      <c r="E382" s="260"/>
      <c r="F382" s="260"/>
      <c r="G382" s="260"/>
      <c r="H382" s="260"/>
      <c r="I382" s="260"/>
    </row>
    <row r="383" spans="1:9" ht="15" customHeight="1">
      <c r="A383" s="260"/>
      <c r="B383" s="260"/>
      <c r="C383" s="260"/>
      <c r="D383" s="260"/>
      <c r="E383" s="260"/>
      <c r="F383" s="260"/>
      <c r="G383" s="260"/>
      <c r="H383" s="260"/>
      <c r="I383" s="260"/>
    </row>
    <row r="384" spans="1:9" ht="15" customHeight="1">
      <c r="A384" s="260"/>
      <c r="B384" s="260"/>
      <c r="C384" s="260"/>
      <c r="D384" s="260"/>
      <c r="E384" s="260"/>
      <c r="F384" s="260"/>
      <c r="G384" s="260"/>
      <c r="H384" s="260"/>
      <c r="I384" s="260"/>
    </row>
    <row r="385" spans="1:9" ht="15" customHeight="1">
      <c r="A385" s="260"/>
      <c r="B385" s="260"/>
      <c r="C385" s="260"/>
      <c r="D385" s="260"/>
      <c r="E385" s="260"/>
      <c r="F385" s="260"/>
      <c r="G385" s="260"/>
      <c r="H385" s="260"/>
      <c r="I385" s="260"/>
    </row>
    <row r="386" spans="1:9" ht="15" customHeight="1">
      <c r="A386" s="260"/>
      <c r="B386" s="260"/>
      <c r="C386" s="260"/>
      <c r="D386" s="260"/>
      <c r="E386" s="260"/>
      <c r="F386" s="260"/>
      <c r="G386" s="260"/>
      <c r="H386" s="260"/>
      <c r="I386" s="260"/>
    </row>
    <row r="387" spans="1:9" ht="15" customHeight="1">
      <c r="A387" s="260"/>
      <c r="B387" s="260"/>
      <c r="C387" s="260"/>
      <c r="D387" s="260"/>
      <c r="E387" s="260"/>
      <c r="F387" s="260"/>
      <c r="G387" s="260"/>
      <c r="H387" s="260"/>
      <c r="I387" s="260"/>
    </row>
    <row r="388" spans="1:9" ht="15" customHeight="1">
      <c r="A388" s="260"/>
      <c r="B388" s="260"/>
      <c r="C388" s="260"/>
      <c r="D388" s="260"/>
      <c r="E388" s="260"/>
      <c r="F388" s="260"/>
      <c r="G388" s="260"/>
      <c r="H388" s="260"/>
      <c r="I388" s="260"/>
    </row>
    <row r="389" spans="1:9" ht="15" customHeight="1">
      <c r="A389" s="260"/>
      <c r="B389" s="260"/>
      <c r="C389" s="260"/>
      <c r="D389" s="260"/>
      <c r="E389" s="260"/>
      <c r="F389" s="260"/>
      <c r="G389" s="260"/>
      <c r="H389" s="260"/>
      <c r="I389" s="260"/>
    </row>
    <row r="390" spans="1:9" ht="15" customHeight="1">
      <c r="A390" s="260"/>
      <c r="B390" s="260"/>
      <c r="C390" s="260"/>
      <c r="D390" s="260"/>
      <c r="E390" s="260"/>
      <c r="F390" s="260"/>
      <c r="G390" s="260"/>
      <c r="H390" s="260"/>
      <c r="I390" s="260"/>
    </row>
    <row r="391" spans="1:9" ht="15" customHeight="1">
      <c r="A391" s="260"/>
      <c r="B391" s="260"/>
      <c r="C391" s="260"/>
      <c r="D391" s="260"/>
      <c r="E391" s="260"/>
      <c r="F391" s="260"/>
      <c r="G391" s="260"/>
      <c r="H391" s="260"/>
      <c r="I391" s="260"/>
    </row>
    <row r="392" spans="1:9" ht="15" customHeight="1">
      <c r="A392" s="260"/>
      <c r="B392" s="260"/>
      <c r="C392" s="260"/>
      <c r="D392" s="260"/>
      <c r="E392" s="260"/>
      <c r="F392" s="260"/>
      <c r="G392" s="260"/>
      <c r="H392" s="260"/>
      <c r="I392" s="260"/>
    </row>
    <row r="393" spans="1:9" ht="15" customHeight="1">
      <c r="A393" s="260"/>
      <c r="B393" s="260"/>
      <c r="C393" s="260"/>
      <c r="D393" s="260"/>
      <c r="E393" s="260"/>
      <c r="F393" s="260"/>
      <c r="G393" s="260"/>
      <c r="H393" s="260"/>
      <c r="I393" s="260"/>
    </row>
    <row r="394" spans="1:9" ht="15" customHeight="1">
      <c r="A394" s="260"/>
      <c r="B394" s="260"/>
      <c r="C394" s="260"/>
      <c r="D394" s="260"/>
      <c r="E394" s="260"/>
      <c r="F394" s="260"/>
      <c r="G394" s="260"/>
      <c r="H394" s="260"/>
      <c r="I394" s="260"/>
    </row>
    <row r="395" spans="1:9" ht="15" customHeight="1">
      <c r="A395" s="260"/>
      <c r="B395" s="260"/>
      <c r="C395" s="260"/>
      <c r="D395" s="260"/>
      <c r="E395" s="260"/>
      <c r="F395" s="260"/>
      <c r="G395" s="260"/>
      <c r="H395" s="260"/>
      <c r="I395" s="260"/>
    </row>
    <row r="396" spans="1:9" ht="15" customHeight="1">
      <c r="A396" s="260"/>
      <c r="B396" s="260"/>
      <c r="C396" s="260"/>
      <c r="D396" s="260"/>
      <c r="E396" s="260"/>
      <c r="F396" s="260"/>
      <c r="G396" s="260"/>
      <c r="H396" s="260"/>
      <c r="I396" s="260"/>
    </row>
    <row r="397" spans="1:9" ht="15" customHeight="1">
      <c r="A397" s="260"/>
      <c r="B397" s="260"/>
      <c r="C397" s="260"/>
      <c r="D397" s="260"/>
      <c r="E397" s="260"/>
      <c r="F397" s="260"/>
      <c r="G397" s="260"/>
      <c r="H397" s="260"/>
      <c r="I397" s="260"/>
    </row>
    <row r="398" spans="1:9" ht="15" customHeight="1">
      <c r="A398" s="260"/>
      <c r="B398" s="260"/>
      <c r="C398" s="260"/>
      <c r="D398" s="260"/>
      <c r="E398" s="260"/>
      <c r="F398" s="260"/>
      <c r="G398" s="260"/>
      <c r="H398" s="260"/>
      <c r="I398" s="260"/>
    </row>
    <row r="399" spans="1:9" ht="15" customHeight="1">
      <c r="A399" s="260"/>
      <c r="B399" s="260"/>
      <c r="C399" s="260"/>
      <c r="D399" s="260"/>
      <c r="E399" s="260"/>
      <c r="F399" s="260"/>
      <c r="G399" s="260"/>
      <c r="H399" s="260"/>
      <c r="I399" s="260"/>
    </row>
    <row r="400" spans="1:9" ht="15" customHeight="1">
      <c r="A400" s="260"/>
      <c r="B400" s="260"/>
      <c r="C400" s="260"/>
      <c r="D400" s="260"/>
      <c r="E400" s="260"/>
      <c r="F400" s="260"/>
      <c r="G400" s="260"/>
      <c r="H400" s="260"/>
      <c r="I400" s="260"/>
    </row>
    <row r="401" spans="1:9" ht="15" customHeight="1">
      <c r="A401" s="260"/>
      <c r="B401" s="260"/>
      <c r="C401" s="260"/>
      <c r="D401" s="260"/>
      <c r="E401" s="260"/>
      <c r="F401" s="260"/>
      <c r="G401" s="260"/>
      <c r="H401" s="260"/>
      <c r="I401" s="260"/>
    </row>
    <row r="402" spans="1:9" ht="15" customHeight="1">
      <c r="A402" s="260"/>
      <c r="B402" s="260"/>
      <c r="C402" s="260"/>
      <c r="D402" s="260"/>
      <c r="E402" s="260"/>
      <c r="F402" s="260"/>
      <c r="G402" s="260"/>
      <c r="H402" s="260"/>
      <c r="I402" s="260"/>
    </row>
    <row r="403" spans="1:9" ht="15" customHeight="1">
      <c r="A403" s="260"/>
      <c r="B403" s="260"/>
      <c r="C403" s="260"/>
      <c r="D403" s="260"/>
      <c r="E403" s="260"/>
      <c r="F403" s="260"/>
      <c r="G403" s="260"/>
      <c r="H403" s="260"/>
      <c r="I403" s="260"/>
    </row>
    <row r="404" spans="1:9" ht="15" customHeight="1">
      <c r="A404" s="260"/>
      <c r="B404" s="260"/>
      <c r="C404" s="260"/>
      <c r="D404" s="260"/>
      <c r="E404" s="260"/>
      <c r="F404" s="260"/>
      <c r="G404" s="260"/>
      <c r="H404" s="260"/>
      <c r="I404" s="260"/>
    </row>
    <row r="405" spans="1:9" ht="15" customHeight="1">
      <c r="A405" s="260"/>
      <c r="B405" s="260"/>
      <c r="C405" s="260"/>
      <c r="D405" s="260"/>
      <c r="E405" s="260"/>
      <c r="F405" s="260"/>
      <c r="G405" s="260"/>
      <c r="H405" s="260"/>
      <c r="I405" s="260"/>
    </row>
    <row r="406" spans="1:9" ht="15" customHeight="1">
      <c r="A406" s="260"/>
      <c r="B406" s="260"/>
      <c r="C406" s="260"/>
      <c r="D406" s="260"/>
      <c r="E406" s="260"/>
      <c r="F406" s="260"/>
      <c r="G406" s="260"/>
      <c r="H406" s="260"/>
      <c r="I406" s="260"/>
    </row>
    <row r="407" spans="1:9" ht="15" customHeight="1">
      <c r="A407" s="260"/>
      <c r="B407" s="260"/>
      <c r="C407" s="260"/>
      <c r="D407" s="260"/>
      <c r="E407" s="260"/>
      <c r="F407" s="260"/>
      <c r="G407" s="260"/>
      <c r="H407" s="260"/>
      <c r="I407" s="260"/>
    </row>
    <row r="408" spans="1:9" ht="15" customHeight="1">
      <c r="A408" s="260"/>
      <c r="B408" s="260"/>
      <c r="C408" s="260"/>
      <c r="D408" s="260"/>
      <c r="E408" s="260"/>
      <c r="F408" s="260"/>
      <c r="G408" s="260"/>
      <c r="H408" s="260"/>
      <c r="I408" s="260"/>
    </row>
    <row r="409" spans="1:9" ht="15" customHeight="1">
      <c r="A409" s="260"/>
      <c r="B409" s="260"/>
      <c r="C409" s="260"/>
      <c r="D409" s="260"/>
      <c r="E409" s="260"/>
      <c r="F409" s="260"/>
      <c r="G409" s="260"/>
      <c r="H409" s="260"/>
      <c r="I409" s="260"/>
    </row>
    <row r="410" spans="1:9" ht="15" customHeight="1">
      <c r="A410" s="260"/>
      <c r="B410" s="260"/>
      <c r="C410" s="260"/>
      <c r="D410" s="260"/>
      <c r="E410" s="260"/>
      <c r="F410" s="260"/>
      <c r="G410" s="260"/>
      <c r="H410" s="260"/>
      <c r="I410" s="260"/>
    </row>
    <row r="411" spans="1:9" ht="15" customHeight="1">
      <c r="A411" s="260"/>
      <c r="B411" s="260"/>
      <c r="C411" s="260"/>
      <c r="D411" s="260"/>
      <c r="E411" s="260"/>
      <c r="F411" s="260"/>
      <c r="G411" s="260"/>
      <c r="H411" s="260"/>
      <c r="I411" s="260"/>
    </row>
    <row r="412" spans="1:9" ht="15" customHeight="1">
      <c r="A412" s="260"/>
      <c r="B412" s="260"/>
      <c r="C412" s="260"/>
      <c r="D412" s="260"/>
      <c r="E412" s="260"/>
      <c r="F412" s="260"/>
      <c r="G412" s="260"/>
      <c r="H412" s="260"/>
      <c r="I412" s="260"/>
    </row>
    <row r="413" spans="1:9" ht="15" customHeight="1">
      <c r="A413" s="260"/>
      <c r="B413" s="260"/>
      <c r="C413" s="260"/>
      <c r="D413" s="260"/>
      <c r="E413" s="260"/>
      <c r="F413" s="260"/>
      <c r="G413" s="260"/>
      <c r="H413" s="260"/>
      <c r="I413" s="260"/>
    </row>
    <row r="414" spans="1:9" ht="15" customHeight="1">
      <c r="A414" s="260"/>
      <c r="B414" s="260"/>
      <c r="C414" s="260"/>
      <c r="D414" s="260"/>
      <c r="E414" s="260"/>
      <c r="F414" s="260"/>
      <c r="G414" s="260"/>
      <c r="H414" s="260"/>
      <c r="I414" s="260"/>
    </row>
    <row r="415" spans="1:9" ht="15" customHeight="1">
      <c r="A415" s="260"/>
      <c r="B415" s="260"/>
      <c r="C415" s="260"/>
      <c r="D415" s="260"/>
      <c r="E415" s="260"/>
      <c r="F415" s="260"/>
      <c r="G415" s="260"/>
      <c r="H415" s="260"/>
      <c r="I415" s="260"/>
    </row>
    <row r="416" spans="1:9" ht="15" customHeight="1">
      <c r="A416" s="260"/>
      <c r="B416" s="260"/>
      <c r="C416" s="260"/>
      <c r="D416" s="260"/>
      <c r="E416" s="260"/>
      <c r="F416" s="260"/>
      <c r="G416" s="260"/>
      <c r="H416" s="260"/>
      <c r="I416" s="260"/>
    </row>
    <row r="417" spans="1:9" ht="15" customHeight="1">
      <c r="A417" s="260"/>
      <c r="B417" s="260"/>
      <c r="C417" s="260"/>
      <c r="D417" s="260"/>
      <c r="E417" s="260"/>
      <c r="F417" s="260"/>
      <c r="G417" s="260"/>
      <c r="H417" s="260"/>
      <c r="I417" s="260"/>
    </row>
    <row r="418" spans="1:9" ht="15" customHeight="1">
      <c r="A418" s="260"/>
      <c r="B418" s="260"/>
      <c r="C418" s="260"/>
      <c r="D418" s="260"/>
      <c r="E418" s="260"/>
      <c r="F418" s="260"/>
      <c r="G418" s="260"/>
      <c r="H418" s="260"/>
      <c r="I418" s="260"/>
    </row>
    <row r="419" spans="1:9" ht="15" customHeight="1">
      <c r="A419" s="260"/>
      <c r="B419" s="260"/>
      <c r="C419" s="260"/>
      <c r="D419" s="260"/>
      <c r="E419" s="260"/>
      <c r="F419" s="260"/>
      <c r="G419" s="260"/>
      <c r="H419" s="260"/>
      <c r="I419" s="260"/>
    </row>
    <row r="420" spans="1:9" ht="15" customHeight="1">
      <c r="A420" s="260"/>
      <c r="B420" s="260"/>
      <c r="C420" s="260"/>
      <c r="D420" s="260"/>
      <c r="E420" s="260"/>
      <c r="F420" s="260"/>
      <c r="G420" s="260"/>
      <c r="H420" s="260"/>
      <c r="I420" s="260"/>
    </row>
    <row r="421" spans="1:9" ht="15" customHeight="1">
      <c r="A421" s="260"/>
      <c r="B421" s="260"/>
      <c r="C421" s="260"/>
      <c r="D421" s="260"/>
      <c r="E421" s="260"/>
      <c r="F421" s="260"/>
      <c r="G421" s="260"/>
      <c r="H421" s="260"/>
      <c r="I421" s="260"/>
    </row>
    <row r="422" spans="1:9" ht="15" customHeight="1">
      <c r="A422" s="260"/>
      <c r="B422" s="260"/>
      <c r="C422" s="260"/>
      <c r="D422" s="260"/>
      <c r="E422" s="260"/>
      <c r="F422" s="260"/>
      <c r="G422" s="260"/>
      <c r="H422" s="260"/>
      <c r="I422" s="260"/>
    </row>
    <row r="423" spans="1:9" ht="15" customHeight="1">
      <c r="A423" s="260"/>
      <c r="B423" s="260"/>
      <c r="C423" s="260"/>
      <c r="D423" s="260"/>
      <c r="E423" s="260"/>
      <c r="F423" s="260"/>
      <c r="G423" s="260"/>
      <c r="H423" s="260"/>
      <c r="I423" s="260"/>
    </row>
    <row r="424" spans="1:9" ht="15" customHeight="1">
      <c r="A424" s="260"/>
      <c r="B424" s="260"/>
      <c r="C424" s="260"/>
      <c r="D424" s="260"/>
      <c r="E424" s="260"/>
      <c r="F424" s="260"/>
      <c r="G424" s="260"/>
      <c r="H424" s="260"/>
      <c r="I424" s="260"/>
    </row>
    <row r="425" spans="1:9" ht="15" customHeight="1">
      <c r="A425" s="260"/>
      <c r="B425" s="260"/>
      <c r="C425" s="260"/>
      <c r="D425" s="260"/>
      <c r="E425" s="260"/>
      <c r="F425" s="260"/>
      <c r="G425" s="260"/>
      <c r="H425" s="260"/>
      <c r="I425" s="260"/>
    </row>
    <row r="426" spans="1:9" ht="15" customHeight="1">
      <c r="A426" s="260"/>
      <c r="B426" s="260"/>
      <c r="C426" s="260"/>
      <c r="D426" s="260"/>
      <c r="E426" s="260"/>
      <c r="F426" s="260"/>
      <c r="G426" s="260"/>
      <c r="H426" s="260"/>
      <c r="I426" s="260"/>
    </row>
    <row r="427" spans="1:9" ht="15" customHeight="1">
      <c r="A427" s="260"/>
      <c r="B427" s="260"/>
      <c r="C427" s="260"/>
      <c r="D427" s="260"/>
      <c r="E427" s="260"/>
      <c r="F427" s="260"/>
      <c r="G427" s="260"/>
      <c r="H427" s="260"/>
      <c r="I427" s="260"/>
    </row>
    <row r="428" spans="1:9" ht="15" customHeight="1">
      <c r="A428" s="260"/>
      <c r="B428" s="260"/>
      <c r="C428" s="260"/>
      <c r="D428" s="260"/>
      <c r="E428" s="260"/>
      <c r="F428" s="260"/>
      <c r="G428" s="260"/>
      <c r="H428" s="260"/>
      <c r="I428" s="260"/>
    </row>
    <row r="429" spans="1:9" ht="15" customHeight="1">
      <c r="A429" s="260"/>
      <c r="B429" s="260"/>
      <c r="C429" s="260"/>
      <c r="D429" s="260"/>
      <c r="E429" s="260"/>
      <c r="F429" s="260"/>
      <c r="G429" s="260"/>
      <c r="H429" s="260"/>
      <c r="I429" s="260"/>
    </row>
    <row r="430" spans="1:9" ht="15" customHeight="1">
      <c r="A430" s="260"/>
      <c r="B430" s="260"/>
      <c r="C430" s="260"/>
      <c r="D430" s="260"/>
      <c r="E430" s="260"/>
      <c r="F430" s="260"/>
      <c r="G430" s="260"/>
      <c r="H430" s="260"/>
      <c r="I430" s="260"/>
    </row>
    <row r="431" spans="1:9" ht="15" customHeight="1">
      <c r="A431" s="260"/>
      <c r="B431" s="260"/>
      <c r="C431" s="260"/>
      <c r="D431" s="260"/>
      <c r="E431" s="260"/>
      <c r="F431" s="260"/>
      <c r="G431" s="260"/>
      <c r="H431" s="260"/>
      <c r="I431" s="260"/>
    </row>
    <row r="432" spans="1:9" ht="15" customHeight="1">
      <c r="A432" s="260"/>
      <c r="B432" s="260"/>
      <c r="C432" s="260"/>
      <c r="D432" s="260"/>
      <c r="E432" s="260"/>
      <c r="F432" s="260"/>
      <c r="G432" s="260"/>
      <c r="H432" s="260"/>
      <c r="I432" s="260"/>
    </row>
    <row r="433" spans="1:9" ht="15" customHeight="1">
      <c r="A433" s="260"/>
      <c r="B433" s="260"/>
      <c r="C433" s="260"/>
      <c r="D433" s="260"/>
      <c r="E433" s="260"/>
      <c r="F433" s="260"/>
      <c r="G433" s="260"/>
      <c r="H433" s="260"/>
      <c r="I433" s="260"/>
    </row>
    <row r="434" spans="1:9" ht="15" customHeight="1">
      <c r="A434" s="260"/>
      <c r="B434" s="260"/>
      <c r="C434" s="260"/>
      <c r="D434" s="260"/>
      <c r="E434" s="260"/>
      <c r="F434" s="260"/>
      <c r="G434" s="260"/>
      <c r="H434" s="260"/>
      <c r="I434" s="260"/>
    </row>
    <row r="435" spans="1:9" ht="15" customHeight="1">
      <c r="A435" s="260"/>
      <c r="B435" s="260"/>
      <c r="C435" s="260"/>
      <c r="D435" s="260"/>
      <c r="E435" s="260"/>
      <c r="F435" s="260"/>
      <c r="G435" s="260"/>
      <c r="H435" s="260"/>
      <c r="I435" s="260"/>
    </row>
    <row r="436" spans="1:9" ht="15" customHeight="1">
      <c r="A436" s="260"/>
      <c r="B436" s="260"/>
      <c r="C436" s="260"/>
      <c r="D436" s="260"/>
      <c r="E436" s="260"/>
      <c r="F436" s="260"/>
      <c r="G436" s="260"/>
      <c r="H436" s="260"/>
      <c r="I436" s="260"/>
    </row>
    <row r="437" spans="1:9" ht="15" customHeight="1">
      <c r="A437" s="260"/>
      <c r="B437" s="260"/>
      <c r="C437" s="260"/>
      <c r="D437" s="260"/>
      <c r="E437" s="260"/>
      <c r="F437" s="260"/>
      <c r="G437" s="260"/>
      <c r="H437" s="260"/>
      <c r="I437" s="260"/>
    </row>
    <row r="438" spans="1:9" ht="15" customHeight="1">
      <c r="A438" s="260"/>
      <c r="B438" s="260"/>
      <c r="C438" s="260"/>
      <c r="D438" s="260"/>
      <c r="E438" s="260"/>
      <c r="F438" s="260"/>
      <c r="G438" s="260"/>
      <c r="H438" s="260"/>
      <c r="I438" s="260"/>
    </row>
    <row r="439" spans="1:9" ht="15" customHeight="1">
      <c r="A439" s="260"/>
      <c r="B439" s="260"/>
      <c r="C439" s="260"/>
      <c r="D439" s="260"/>
      <c r="E439" s="260"/>
      <c r="F439" s="260"/>
      <c r="G439" s="260"/>
      <c r="H439" s="260"/>
      <c r="I439" s="260"/>
    </row>
    <row r="440" spans="1:9" ht="15" customHeight="1">
      <c r="A440" s="260"/>
      <c r="B440" s="260"/>
      <c r="C440" s="260"/>
      <c r="D440" s="260"/>
      <c r="E440" s="260"/>
      <c r="F440" s="260"/>
      <c r="G440" s="260"/>
      <c r="H440" s="260"/>
      <c r="I440" s="260"/>
    </row>
    <row r="441" spans="1:9" ht="15" customHeight="1">
      <c r="A441" s="260"/>
      <c r="B441" s="260"/>
      <c r="C441" s="260"/>
      <c r="D441" s="260"/>
      <c r="E441" s="260"/>
      <c r="F441" s="260"/>
      <c r="G441" s="260"/>
      <c r="H441" s="260"/>
      <c r="I441" s="260"/>
    </row>
    <row r="442" spans="1:9" ht="15" customHeight="1">
      <c r="A442" s="260"/>
      <c r="B442" s="260"/>
      <c r="C442" s="260"/>
      <c r="D442" s="260"/>
      <c r="E442" s="260"/>
      <c r="F442" s="260"/>
      <c r="G442" s="260"/>
      <c r="H442" s="260"/>
      <c r="I442" s="260"/>
    </row>
    <row r="443" spans="1:9" ht="15" customHeight="1">
      <c r="A443" s="260"/>
      <c r="B443" s="260"/>
      <c r="C443" s="260"/>
      <c r="D443" s="260"/>
      <c r="E443" s="260"/>
      <c r="F443" s="260"/>
      <c r="G443" s="260"/>
      <c r="H443" s="260"/>
      <c r="I443" s="260"/>
    </row>
    <row r="444" spans="1:9" ht="15" customHeight="1">
      <c r="A444" s="260"/>
      <c r="B444" s="260"/>
      <c r="C444" s="260"/>
      <c r="D444" s="260"/>
      <c r="E444" s="260"/>
      <c r="F444" s="260"/>
      <c r="G444" s="260"/>
      <c r="H444" s="260"/>
      <c r="I444" s="260"/>
    </row>
    <row r="445" spans="1:9" ht="15" customHeight="1">
      <c r="A445" s="260"/>
      <c r="B445" s="260"/>
      <c r="C445" s="260"/>
      <c r="D445" s="260"/>
      <c r="E445" s="260"/>
      <c r="F445" s="260"/>
      <c r="G445" s="260"/>
      <c r="H445" s="260"/>
      <c r="I445" s="260"/>
    </row>
    <row r="446" spans="1:9" ht="15" customHeight="1">
      <c r="A446" s="260"/>
      <c r="B446" s="260"/>
      <c r="C446" s="260"/>
      <c r="D446" s="260"/>
      <c r="E446" s="260"/>
      <c r="F446" s="260"/>
      <c r="G446" s="260"/>
      <c r="H446" s="260"/>
      <c r="I446" s="260"/>
    </row>
    <row r="447" spans="1:9" ht="15" customHeight="1">
      <c r="A447" s="260"/>
      <c r="B447" s="260"/>
      <c r="C447" s="260"/>
      <c r="D447" s="260"/>
      <c r="E447" s="260"/>
      <c r="F447" s="260"/>
      <c r="G447" s="260"/>
      <c r="H447" s="260"/>
      <c r="I447" s="260"/>
    </row>
    <row r="448" spans="1:9" ht="15" customHeight="1">
      <c r="A448" s="260"/>
      <c r="B448" s="260"/>
      <c r="C448" s="260"/>
      <c r="D448" s="260"/>
      <c r="E448" s="260"/>
      <c r="F448" s="260"/>
      <c r="G448" s="260"/>
      <c r="H448" s="260"/>
      <c r="I448" s="260"/>
    </row>
    <row r="449" spans="1:9" ht="15" customHeight="1">
      <c r="A449" s="260"/>
      <c r="B449" s="260"/>
      <c r="C449" s="260"/>
      <c r="D449" s="260"/>
      <c r="E449" s="260"/>
      <c r="F449" s="260"/>
      <c r="G449" s="260"/>
      <c r="H449" s="260"/>
      <c r="I449" s="260"/>
    </row>
    <row r="450" spans="1:9" ht="15" customHeight="1">
      <c r="A450" s="260"/>
      <c r="B450" s="260"/>
      <c r="C450" s="260"/>
      <c r="D450" s="260"/>
      <c r="E450" s="260"/>
      <c r="F450" s="260"/>
      <c r="G450" s="260"/>
      <c r="H450" s="260"/>
      <c r="I450" s="260"/>
    </row>
    <row r="451" spans="1:9" ht="15" customHeight="1">
      <c r="A451" s="260"/>
      <c r="B451" s="260"/>
      <c r="C451" s="260"/>
      <c r="D451" s="260"/>
      <c r="E451" s="260"/>
      <c r="F451" s="260"/>
      <c r="G451" s="260"/>
      <c r="H451" s="260"/>
      <c r="I451" s="260"/>
    </row>
    <row r="452" spans="1:9" ht="15" customHeight="1">
      <c r="A452" s="260"/>
      <c r="B452" s="260"/>
      <c r="C452" s="260"/>
      <c r="D452" s="260"/>
      <c r="E452" s="260"/>
      <c r="F452" s="260"/>
      <c r="G452" s="260"/>
      <c r="H452" s="260"/>
      <c r="I452" s="260"/>
    </row>
    <row r="453" spans="1:9" ht="15" customHeight="1">
      <c r="A453" s="260"/>
      <c r="B453" s="260"/>
      <c r="C453" s="260"/>
      <c r="D453" s="260"/>
      <c r="E453" s="260"/>
      <c r="F453" s="260"/>
      <c r="G453" s="260"/>
      <c r="H453" s="260"/>
      <c r="I453" s="260"/>
    </row>
    <row r="454" spans="1:9" ht="15" customHeight="1">
      <c r="A454" s="260"/>
      <c r="B454" s="260"/>
      <c r="C454" s="260"/>
      <c r="D454" s="260"/>
      <c r="E454" s="260"/>
      <c r="F454" s="260"/>
      <c r="G454" s="260"/>
      <c r="H454" s="260"/>
      <c r="I454" s="260"/>
    </row>
    <row r="455" spans="1:9" ht="15" customHeight="1">
      <c r="A455" s="260"/>
      <c r="B455" s="260"/>
      <c r="C455" s="260"/>
      <c r="D455" s="260"/>
      <c r="E455" s="260"/>
      <c r="F455" s="260"/>
      <c r="G455" s="260"/>
      <c r="H455" s="260"/>
      <c r="I455" s="260"/>
    </row>
    <row r="456" spans="1:9" ht="15" customHeight="1">
      <c r="A456" s="260"/>
      <c r="B456" s="260"/>
      <c r="C456" s="260"/>
      <c r="D456" s="260"/>
      <c r="E456" s="260"/>
      <c r="F456" s="260"/>
      <c r="G456" s="260"/>
      <c r="H456" s="260"/>
      <c r="I456" s="260"/>
    </row>
    <row r="457" spans="1:9" ht="15" customHeight="1">
      <c r="A457" s="260"/>
      <c r="B457" s="260"/>
      <c r="C457" s="260"/>
      <c r="D457" s="260"/>
      <c r="E457" s="260"/>
      <c r="F457" s="260"/>
      <c r="G457" s="260"/>
      <c r="H457" s="260"/>
      <c r="I457" s="260"/>
    </row>
    <row r="458" spans="1:9" ht="15" customHeight="1">
      <c r="A458" s="260"/>
      <c r="B458" s="260"/>
      <c r="C458" s="260"/>
      <c r="D458" s="260"/>
      <c r="E458" s="260"/>
      <c r="F458" s="260"/>
      <c r="G458" s="260"/>
      <c r="H458" s="260"/>
      <c r="I458" s="260"/>
    </row>
    <row r="459" spans="1:9" ht="15" customHeight="1">
      <c r="A459" s="260"/>
      <c r="B459" s="260"/>
      <c r="C459" s="260"/>
      <c r="D459" s="260"/>
      <c r="E459" s="260"/>
      <c r="F459" s="260"/>
      <c r="G459" s="260"/>
      <c r="H459" s="260"/>
      <c r="I459" s="260"/>
    </row>
    <row r="460" spans="1:9" ht="15" customHeight="1">
      <c r="A460" s="260"/>
      <c r="B460" s="260"/>
      <c r="C460" s="260"/>
      <c r="D460" s="260"/>
      <c r="E460" s="260"/>
      <c r="F460" s="260"/>
      <c r="G460" s="260"/>
      <c r="H460" s="260"/>
      <c r="I460" s="260"/>
    </row>
    <row r="461" spans="1:9" ht="15" customHeight="1">
      <c r="A461" s="260"/>
      <c r="B461" s="260"/>
      <c r="C461" s="260"/>
      <c r="D461" s="260"/>
      <c r="E461" s="260"/>
      <c r="F461" s="260"/>
      <c r="G461" s="260"/>
      <c r="H461" s="260"/>
      <c r="I461" s="260"/>
    </row>
    <row r="462" spans="1:9" ht="15" customHeight="1">
      <c r="A462" s="260"/>
      <c r="B462" s="260"/>
      <c r="C462" s="260"/>
      <c r="D462" s="260"/>
      <c r="E462" s="260"/>
      <c r="F462" s="260"/>
      <c r="G462" s="260"/>
      <c r="H462" s="260"/>
      <c r="I462" s="260"/>
    </row>
    <row r="463" spans="1:9" ht="15" customHeight="1">
      <c r="A463" s="260"/>
      <c r="B463" s="260"/>
      <c r="C463" s="260"/>
      <c r="D463" s="260"/>
      <c r="E463" s="260"/>
      <c r="F463" s="260"/>
      <c r="G463" s="260"/>
      <c r="H463" s="260"/>
      <c r="I463" s="260"/>
    </row>
    <row r="464" spans="1:9" ht="15" customHeight="1">
      <c r="A464" s="260"/>
      <c r="B464" s="260"/>
      <c r="C464" s="260"/>
      <c r="D464" s="260"/>
      <c r="E464" s="260"/>
      <c r="F464" s="260"/>
      <c r="G464" s="260"/>
      <c r="H464" s="260"/>
      <c r="I464" s="260"/>
    </row>
    <row r="465" spans="1:9" ht="15" customHeight="1">
      <c r="A465" s="260"/>
      <c r="B465" s="260"/>
      <c r="C465" s="260"/>
      <c r="D465" s="260"/>
      <c r="E465" s="260"/>
      <c r="F465" s="260"/>
      <c r="G465" s="260"/>
      <c r="H465" s="260"/>
      <c r="I465" s="260"/>
    </row>
    <row r="466" spans="1:9" ht="15" customHeight="1">
      <c r="A466" s="260"/>
      <c r="B466" s="260"/>
      <c r="C466" s="260"/>
      <c r="D466" s="260"/>
      <c r="E466" s="260"/>
      <c r="F466" s="260"/>
      <c r="G466" s="260"/>
      <c r="H466" s="260"/>
      <c r="I466" s="260"/>
    </row>
    <row r="467" spans="1:9" ht="15" customHeight="1">
      <c r="A467" s="260"/>
      <c r="B467" s="260"/>
      <c r="C467" s="260"/>
      <c r="D467" s="260"/>
      <c r="E467" s="260"/>
      <c r="F467" s="260"/>
      <c r="G467" s="260"/>
      <c r="H467" s="260"/>
      <c r="I467" s="260"/>
    </row>
    <row r="468" spans="1:9" ht="15" customHeight="1">
      <c r="A468" s="260"/>
      <c r="B468" s="260"/>
      <c r="C468" s="260"/>
      <c r="D468" s="260"/>
      <c r="E468" s="260"/>
      <c r="F468" s="260"/>
      <c r="G468" s="260"/>
      <c r="H468" s="260"/>
      <c r="I468" s="260"/>
    </row>
    <row r="469" spans="1:9" ht="15" customHeight="1">
      <c r="A469" s="260"/>
      <c r="B469" s="260"/>
      <c r="C469" s="260"/>
      <c r="D469" s="260"/>
      <c r="E469" s="260"/>
      <c r="F469" s="260"/>
      <c r="G469" s="260"/>
      <c r="H469" s="260"/>
      <c r="I469" s="260"/>
    </row>
    <row r="470" spans="1:9" ht="15" customHeight="1">
      <c r="A470" s="260"/>
      <c r="B470" s="260"/>
      <c r="C470" s="260"/>
      <c r="D470" s="260"/>
      <c r="E470" s="260"/>
      <c r="F470" s="260"/>
      <c r="G470" s="260"/>
      <c r="H470" s="260"/>
      <c r="I470" s="260"/>
    </row>
    <row r="471" spans="1:9" ht="15" customHeight="1">
      <c r="A471" s="260"/>
      <c r="B471" s="260"/>
      <c r="C471" s="260"/>
      <c r="D471" s="260"/>
      <c r="E471" s="260"/>
      <c r="F471" s="260"/>
      <c r="G471" s="260"/>
      <c r="H471" s="260"/>
      <c r="I471" s="260"/>
    </row>
    <row r="472" spans="1:9" ht="15" customHeight="1">
      <c r="A472" s="260"/>
      <c r="B472" s="260"/>
      <c r="C472" s="260"/>
      <c r="D472" s="260"/>
      <c r="E472" s="260"/>
      <c r="F472" s="260"/>
      <c r="G472" s="260"/>
      <c r="H472" s="260"/>
      <c r="I472" s="260"/>
    </row>
    <row r="473" spans="1:9" ht="15" customHeight="1">
      <c r="A473" s="260"/>
      <c r="B473" s="260"/>
      <c r="C473" s="260"/>
      <c r="D473" s="260"/>
      <c r="E473" s="260"/>
      <c r="F473" s="260"/>
      <c r="G473" s="260"/>
      <c r="H473" s="260"/>
      <c r="I473" s="260"/>
    </row>
    <row r="474" spans="1:9" ht="15" customHeight="1">
      <c r="A474" s="260"/>
      <c r="B474" s="260"/>
      <c r="C474" s="260"/>
      <c r="D474" s="260"/>
      <c r="E474" s="260"/>
      <c r="F474" s="260"/>
      <c r="G474" s="260"/>
      <c r="H474" s="260"/>
      <c r="I474" s="260"/>
    </row>
    <row r="475" spans="1:9" ht="15" customHeight="1">
      <c r="A475" s="260"/>
      <c r="B475" s="260"/>
      <c r="C475" s="260"/>
      <c r="D475" s="260"/>
      <c r="E475" s="260"/>
      <c r="F475" s="260"/>
      <c r="G475" s="260"/>
      <c r="H475" s="260"/>
      <c r="I475" s="260"/>
    </row>
    <row r="476" spans="1:9" ht="15" customHeight="1">
      <c r="A476" s="260"/>
      <c r="B476" s="260"/>
      <c r="C476" s="260"/>
      <c r="D476" s="260"/>
      <c r="E476" s="260"/>
      <c r="F476" s="260"/>
      <c r="G476" s="260"/>
      <c r="H476" s="260"/>
      <c r="I476" s="260"/>
    </row>
    <row r="477" spans="1:9" ht="15" customHeight="1">
      <c r="A477" s="260"/>
      <c r="B477" s="260"/>
      <c r="C477" s="260"/>
      <c r="D477" s="260"/>
      <c r="E477" s="260"/>
      <c r="F477" s="260"/>
      <c r="G477" s="260"/>
      <c r="H477" s="260"/>
      <c r="I477" s="260"/>
    </row>
    <row r="478" spans="1:9" ht="15" customHeight="1">
      <c r="A478" s="260"/>
      <c r="B478" s="260"/>
      <c r="C478" s="260"/>
      <c r="D478" s="260"/>
      <c r="E478" s="260"/>
      <c r="F478" s="260"/>
      <c r="G478" s="260"/>
      <c r="H478" s="260"/>
      <c r="I478" s="260"/>
    </row>
    <row r="479" spans="1:9" ht="15" customHeight="1">
      <c r="A479" s="260"/>
      <c r="B479" s="260"/>
      <c r="C479" s="260"/>
      <c r="D479" s="260"/>
      <c r="E479" s="260"/>
      <c r="F479" s="260"/>
      <c r="G479" s="260"/>
      <c r="H479" s="260"/>
      <c r="I479" s="260"/>
    </row>
    <row r="480" spans="1:9" ht="15" customHeight="1">
      <c r="A480" s="260"/>
      <c r="B480" s="260"/>
      <c r="C480" s="260"/>
      <c r="D480" s="260"/>
      <c r="E480" s="260"/>
      <c r="F480" s="260"/>
      <c r="G480" s="260"/>
      <c r="H480" s="260"/>
      <c r="I480" s="260"/>
    </row>
    <row r="481" spans="1:9" ht="15" customHeight="1">
      <c r="A481" s="260"/>
      <c r="B481" s="260"/>
      <c r="C481" s="260"/>
      <c r="D481" s="260"/>
      <c r="E481" s="260"/>
      <c r="F481" s="260"/>
      <c r="G481" s="260"/>
      <c r="H481" s="260"/>
      <c r="I481" s="260"/>
    </row>
    <row r="482" spans="1:9" ht="15" customHeight="1">
      <c r="A482" s="260"/>
      <c r="B482" s="260"/>
      <c r="C482" s="260"/>
      <c r="D482" s="260"/>
      <c r="E482" s="260"/>
      <c r="F482" s="260"/>
      <c r="G482" s="260"/>
      <c r="H482" s="260"/>
      <c r="I482" s="260"/>
    </row>
    <row r="483" spans="1:9" ht="15" customHeight="1">
      <c r="A483" s="260"/>
      <c r="B483" s="260"/>
      <c r="C483" s="260"/>
      <c r="D483" s="260"/>
      <c r="E483" s="260"/>
      <c r="F483" s="260"/>
      <c r="G483" s="260"/>
      <c r="H483" s="260"/>
      <c r="I483" s="260"/>
    </row>
    <row r="484" spans="1:9" ht="15" customHeight="1">
      <c r="A484" s="260"/>
      <c r="B484" s="260"/>
      <c r="C484" s="260"/>
      <c r="D484" s="260"/>
      <c r="E484" s="260"/>
      <c r="F484" s="260"/>
      <c r="G484" s="260"/>
      <c r="H484" s="260"/>
      <c r="I484" s="260"/>
    </row>
    <row r="485" spans="1:9" ht="15" customHeight="1">
      <c r="A485" s="260"/>
      <c r="B485" s="260"/>
      <c r="C485" s="260"/>
      <c r="D485" s="260"/>
      <c r="E485" s="260"/>
      <c r="F485" s="260"/>
      <c r="G485" s="260"/>
      <c r="H485" s="260"/>
      <c r="I485" s="260"/>
    </row>
    <row r="486" spans="1:9" ht="15" customHeight="1">
      <c r="A486" s="260"/>
      <c r="B486" s="260"/>
      <c r="C486" s="260"/>
      <c r="D486" s="260"/>
      <c r="E486" s="260"/>
      <c r="F486" s="260"/>
      <c r="G486" s="260"/>
      <c r="H486" s="260"/>
      <c r="I486" s="260"/>
    </row>
    <row r="487" spans="1:9" ht="15" customHeight="1">
      <c r="A487" s="260"/>
      <c r="B487" s="260"/>
      <c r="C487" s="260"/>
      <c r="D487" s="260"/>
      <c r="E487" s="260"/>
      <c r="F487" s="260"/>
      <c r="G487" s="260"/>
      <c r="H487" s="260"/>
      <c r="I487" s="260"/>
    </row>
    <row r="488" spans="1:9" ht="15" customHeight="1">
      <c r="A488" s="260"/>
      <c r="B488" s="260"/>
      <c r="C488" s="260"/>
      <c r="D488" s="260"/>
      <c r="E488" s="260"/>
      <c r="F488" s="260"/>
      <c r="G488" s="260"/>
      <c r="H488" s="260"/>
      <c r="I488" s="260"/>
    </row>
    <row r="489" spans="1:9" ht="15" customHeight="1">
      <c r="A489" s="260"/>
      <c r="B489" s="260"/>
      <c r="C489" s="260"/>
      <c r="D489" s="260"/>
      <c r="E489" s="260"/>
      <c r="F489" s="260"/>
      <c r="G489" s="260"/>
      <c r="H489" s="260"/>
      <c r="I489" s="260"/>
    </row>
    <row r="490" spans="1:9" ht="15" customHeight="1">
      <c r="A490" s="260"/>
      <c r="B490" s="260"/>
      <c r="C490" s="260"/>
      <c r="D490" s="260"/>
      <c r="E490" s="260"/>
      <c r="F490" s="260"/>
      <c r="G490" s="260"/>
      <c r="H490" s="260"/>
      <c r="I490" s="260"/>
    </row>
    <row r="491" spans="1:9" ht="15" customHeight="1">
      <c r="A491" s="260"/>
      <c r="B491" s="260"/>
      <c r="C491" s="260"/>
      <c r="D491" s="260"/>
      <c r="E491" s="260"/>
      <c r="F491" s="260"/>
      <c r="G491" s="260"/>
      <c r="H491" s="260"/>
      <c r="I491" s="260"/>
    </row>
    <row r="492" spans="1:9" ht="15" customHeight="1">
      <c r="A492" s="260"/>
      <c r="B492" s="260"/>
      <c r="C492" s="260"/>
      <c r="D492" s="260"/>
      <c r="E492" s="260"/>
      <c r="F492" s="260"/>
      <c r="G492" s="260"/>
      <c r="H492" s="260"/>
      <c r="I492" s="260"/>
    </row>
    <row r="493" spans="1:9" ht="15" customHeight="1">
      <c r="A493" s="260"/>
      <c r="B493" s="260"/>
      <c r="C493" s="260"/>
      <c r="D493" s="260"/>
      <c r="E493" s="260"/>
      <c r="F493" s="260"/>
      <c r="G493" s="260"/>
      <c r="H493" s="260"/>
      <c r="I493" s="260"/>
    </row>
    <row r="494" spans="1:9" ht="15" customHeight="1">
      <c r="A494" s="260"/>
      <c r="B494" s="260"/>
      <c r="C494" s="260"/>
      <c r="D494" s="260"/>
      <c r="E494" s="260"/>
      <c r="F494" s="260"/>
      <c r="G494" s="260"/>
      <c r="H494" s="260"/>
      <c r="I494" s="260"/>
    </row>
    <row r="495" spans="1:9" ht="15" customHeight="1">
      <c r="A495" s="260"/>
      <c r="B495" s="260"/>
      <c r="C495" s="260"/>
      <c r="D495" s="260"/>
      <c r="E495" s="260"/>
      <c r="F495" s="260"/>
      <c r="G495" s="260"/>
      <c r="H495" s="260"/>
      <c r="I495" s="260"/>
    </row>
    <row r="496" spans="1:9" ht="15" customHeight="1">
      <c r="A496" s="260"/>
      <c r="B496" s="260"/>
      <c r="C496" s="260"/>
      <c r="D496" s="260"/>
      <c r="E496" s="260"/>
      <c r="F496" s="260"/>
      <c r="G496" s="260"/>
      <c r="H496" s="260"/>
      <c r="I496" s="260"/>
    </row>
    <row r="497" spans="1:9" ht="15" customHeight="1">
      <c r="A497" s="260"/>
      <c r="B497" s="260"/>
      <c r="C497" s="260"/>
      <c r="D497" s="260"/>
      <c r="E497" s="260"/>
      <c r="F497" s="260"/>
      <c r="G497" s="260"/>
      <c r="H497" s="260"/>
      <c r="I497" s="260"/>
    </row>
    <row r="498" spans="1:9" ht="15" customHeight="1">
      <c r="A498" s="260"/>
      <c r="B498" s="260"/>
      <c r="C498" s="260"/>
      <c r="D498" s="260"/>
      <c r="E498" s="260"/>
      <c r="F498" s="260"/>
      <c r="G498" s="260"/>
      <c r="H498" s="260"/>
      <c r="I498" s="260"/>
    </row>
    <row r="499" spans="1:9" ht="15" customHeight="1">
      <c r="A499" s="260"/>
      <c r="B499" s="260"/>
      <c r="C499" s="260"/>
      <c r="D499" s="260"/>
      <c r="E499" s="260"/>
      <c r="F499" s="260"/>
      <c r="G499" s="260"/>
      <c r="H499" s="260"/>
      <c r="I499" s="260"/>
    </row>
    <row r="500" spans="1:9" ht="15" customHeight="1">
      <c r="A500" s="260"/>
      <c r="B500" s="260"/>
      <c r="C500" s="260"/>
      <c r="D500" s="260"/>
      <c r="E500" s="260"/>
      <c r="F500" s="260"/>
      <c r="G500" s="260"/>
      <c r="H500" s="260"/>
      <c r="I500" s="260"/>
    </row>
    <row r="501" spans="1:9" ht="15" customHeight="1">
      <c r="A501" s="260"/>
      <c r="B501" s="260"/>
      <c r="C501" s="260"/>
      <c r="D501" s="260"/>
      <c r="E501" s="260"/>
      <c r="F501" s="260"/>
      <c r="G501" s="260"/>
      <c r="H501" s="260"/>
      <c r="I501" s="260"/>
    </row>
    <row r="502" spans="1:9" ht="15" customHeight="1">
      <c r="A502" s="260"/>
      <c r="B502" s="260"/>
      <c r="C502" s="260"/>
      <c r="D502" s="260"/>
      <c r="E502" s="260"/>
      <c r="F502" s="260"/>
      <c r="G502" s="260"/>
      <c r="H502" s="260"/>
      <c r="I502" s="260"/>
    </row>
    <row r="503" spans="1:9" ht="15" customHeight="1">
      <c r="A503" s="260"/>
      <c r="B503" s="260"/>
      <c r="C503" s="260"/>
      <c r="D503" s="260"/>
      <c r="E503" s="260"/>
      <c r="F503" s="260"/>
      <c r="G503" s="260"/>
      <c r="H503" s="260"/>
      <c r="I503" s="260"/>
    </row>
    <row r="504" spans="1:9" ht="15" customHeight="1">
      <c r="A504" s="260"/>
      <c r="B504" s="260"/>
      <c r="C504" s="260"/>
      <c r="D504" s="260"/>
      <c r="E504" s="260"/>
      <c r="F504" s="260"/>
      <c r="G504" s="260"/>
      <c r="H504" s="260"/>
      <c r="I504" s="260"/>
    </row>
    <row r="505" spans="1:9" ht="15" customHeight="1">
      <c r="A505" s="260"/>
      <c r="B505" s="260"/>
      <c r="C505" s="260"/>
      <c r="D505" s="260"/>
      <c r="E505" s="260"/>
      <c r="F505" s="260"/>
      <c r="G505" s="260"/>
      <c r="H505" s="260"/>
      <c r="I505" s="260"/>
    </row>
    <row r="506" spans="1:9" ht="15" customHeight="1">
      <c r="A506" s="260"/>
      <c r="B506" s="260"/>
      <c r="C506" s="260"/>
      <c r="D506" s="260"/>
      <c r="E506" s="260"/>
      <c r="F506" s="260"/>
      <c r="G506" s="260"/>
      <c r="H506" s="260"/>
      <c r="I506" s="260"/>
    </row>
    <row r="507" spans="1:9" ht="15" customHeight="1">
      <c r="A507" s="260"/>
      <c r="B507" s="260"/>
      <c r="C507" s="260"/>
      <c r="D507" s="260"/>
      <c r="E507" s="260"/>
      <c r="F507" s="260"/>
      <c r="G507" s="260"/>
      <c r="H507" s="260"/>
      <c r="I507" s="260"/>
    </row>
    <row r="508" spans="1:9" ht="15" customHeight="1">
      <c r="A508" s="260"/>
      <c r="B508" s="260"/>
      <c r="C508" s="260"/>
      <c r="D508" s="260"/>
      <c r="E508" s="260"/>
      <c r="F508" s="260"/>
      <c r="G508" s="260"/>
      <c r="H508" s="260"/>
      <c r="I508" s="260"/>
    </row>
    <row r="509" spans="1:9" ht="15" customHeight="1">
      <c r="A509" s="260"/>
      <c r="B509" s="260"/>
      <c r="C509" s="260"/>
      <c r="D509" s="260"/>
      <c r="E509" s="260"/>
      <c r="F509" s="260"/>
      <c r="G509" s="260"/>
      <c r="H509" s="260"/>
      <c r="I509" s="260"/>
    </row>
    <row r="510" spans="1:9" ht="15" customHeight="1">
      <c r="A510" s="260"/>
      <c r="B510" s="260"/>
      <c r="C510" s="260"/>
      <c r="D510" s="260"/>
      <c r="E510" s="260"/>
      <c r="F510" s="260"/>
      <c r="G510" s="260"/>
      <c r="H510" s="260"/>
      <c r="I510" s="260"/>
    </row>
    <row r="511" spans="1:9" ht="15" customHeight="1">
      <c r="A511" s="260"/>
      <c r="B511" s="260"/>
      <c r="C511" s="260"/>
      <c r="D511" s="260"/>
      <c r="E511" s="260"/>
      <c r="F511" s="260"/>
      <c r="G511" s="260"/>
      <c r="H511" s="260"/>
      <c r="I511" s="260"/>
    </row>
    <row r="512" spans="1:9" ht="15" customHeight="1">
      <c r="A512" s="260"/>
      <c r="B512" s="260"/>
      <c r="C512" s="260"/>
      <c r="D512" s="260"/>
      <c r="E512" s="260"/>
      <c r="F512" s="260"/>
      <c r="G512" s="260"/>
      <c r="H512" s="260"/>
      <c r="I512" s="260"/>
    </row>
    <row r="513" spans="1:9" ht="15" customHeight="1">
      <c r="A513" s="260"/>
      <c r="B513" s="260"/>
      <c r="C513" s="260"/>
      <c r="D513" s="260"/>
      <c r="E513" s="260"/>
      <c r="F513" s="260"/>
      <c r="G513" s="260"/>
      <c r="H513" s="260"/>
      <c r="I513" s="260"/>
    </row>
    <row r="514" spans="1:9" ht="15" customHeight="1">
      <c r="A514" s="260"/>
      <c r="B514" s="260"/>
      <c r="C514" s="260"/>
      <c r="D514" s="260"/>
      <c r="E514" s="260"/>
      <c r="F514" s="260"/>
      <c r="G514" s="260"/>
      <c r="H514" s="260"/>
      <c r="I514" s="260"/>
    </row>
    <row r="515" spans="1:9" ht="15" customHeight="1">
      <c r="A515" s="260"/>
      <c r="B515" s="260"/>
      <c r="C515" s="260"/>
      <c r="D515" s="260"/>
      <c r="E515" s="260"/>
      <c r="F515" s="260"/>
      <c r="G515" s="260"/>
      <c r="H515" s="260"/>
      <c r="I515" s="260"/>
    </row>
    <row r="516" spans="1:9" ht="15" customHeight="1">
      <c r="A516" s="260"/>
      <c r="B516" s="260"/>
      <c r="C516" s="260"/>
      <c r="D516" s="260"/>
      <c r="E516" s="260"/>
      <c r="F516" s="260"/>
      <c r="G516" s="260"/>
      <c r="H516" s="260"/>
      <c r="I516" s="260"/>
    </row>
    <row r="517" spans="1:9" ht="15" customHeight="1">
      <c r="A517" s="260"/>
      <c r="B517" s="260"/>
      <c r="C517" s="260"/>
      <c r="D517" s="260"/>
      <c r="E517" s="260"/>
      <c r="F517" s="260"/>
      <c r="G517" s="260"/>
      <c r="H517" s="260"/>
      <c r="I517" s="260"/>
    </row>
    <row r="518" spans="1:9" ht="15" customHeight="1">
      <c r="A518" s="260"/>
      <c r="B518" s="260"/>
      <c r="C518" s="260"/>
      <c r="D518" s="260"/>
      <c r="E518" s="260"/>
      <c r="F518" s="260"/>
      <c r="G518" s="260"/>
      <c r="H518" s="260"/>
      <c r="I518" s="260"/>
    </row>
    <row r="519" spans="1:9" ht="15" customHeight="1">
      <c r="A519" s="260"/>
      <c r="B519" s="260"/>
      <c r="C519" s="260"/>
      <c r="D519" s="260"/>
      <c r="E519" s="260"/>
      <c r="F519" s="260"/>
      <c r="G519" s="260"/>
      <c r="H519" s="260"/>
      <c r="I519" s="260"/>
    </row>
    <row r="520" spans="1:9" ht="15" customHeight="1">
      <c r="A520" s="260"/>
      <c r="B520" s="260"/>
      <c r="C520" s="260"/>
      <c r="D520" s="260"/>
      <c r="E520" s="260"/>
      <c r="F520" s="260"/>
      <c r="G520" s="260"/>
      <c r="H520" s="260"/>
      <c r="I520" s="260"/>
    </row>
    <row r="521" spans="1:9" ht="15" customHeight="1">
      <c r="A521" s="260"/>
      <c r="B521" s="260"/>
      <c r="C521" s="260"/>
      <c r="D521" s="260"/>
      <c r="E521" s="260"/>
      <c r="F521" s="260"/>
      <c r="G521" s="260"/>
      <c r="H521" s="260"/>
      <c r="I521" s="260"/>
    </row>
    <row r="522" spans="1:9" ht="15" customHeight="1">
      <c r="A522" s="260"/>
      <c r="B522" s="260"/>
      <c r="C522" s="260"/>
      <c r="D522" s="260"/>
      <c r="E522" s="260"/>
      <c r="F522" s="260"/>
      <c r="G522" s="260"/>
      <c r="H522" s="260"/>
      <c r="I522" s="260"/>
    </row>
    <row r="523" spans="1:9" ht="15" customHeight="1">
      <c r="A523" s="260"/>
      <c r="B523" s="260"/>
      <c r="C523" s="260"/>
      <c r="D523" s="260"/>
      <c r="E523" s="260"/>
      <c r="F523" s="260"/>
      <c r="G523" s="260"/>
      <c r="H523" s="260"/>
      <c r="I523" s="260"/>
    </row>
    <row r="524" spans="1:9" ht="15" customHeight="1">
      <c r="A524" s="260"/>
      <c r="B524" s="260"/>
      <c r="C524" s="260"/>
      <c r="D524" s="260"/>
      <c r="E524" s="260"/>
      <c r="F524" s="260"/>
      <c r="G524" s="260"/>
      <c r="H524" s="260"/>
      <c r="I524" s="260"/>
    </row>
    <row r="525" spans="1:9" ht="15" customHeight="1">
      <c r="A525" s="260"/>
      <c r="B525" s="260"/>
      <c r="C525" s="260"/>
      <c r="D525" s="260"/>
      <c r="E525" s="260"/>
      <c r="F525" s="260"/>
      <c r="G525" s="260"/>
      <c r="H525" s="260"/>
      <c r="I525" s="260"/>
    </row>
    <row r="526" spans="1:9" ht="15" customHeight="1">
      <c r="A526" s="260"/>
      <c r="B526" s="260"/>
      <c r="C526" s="260"/>
      <c r="D526" s="260"/>
      <c r="E526" s="260"/>
      <c r="F526" s="260"/>
      <c r="G526" s="260"/>
      <c r="H526" s="260"/>
      <c r="I526" s="260"/>
    </row>
    <row r="527" spans="1:9" ht="15" customHeight="1">
      <c r="A527" s="260"/>
      <c r="B527" s="260"/>
      <c r="C527" s="260"/>
      <c r="D527" s="260"/>
      <c r="E527" s="260"/>
      <c r="F527" s="260"/>
      <c r="G527" s="260"/>
      <c r="H527" s="260"/>
      <c r="I527" s="260"/>
    </row>
    <row r="528" spans="1:9" ht="15" customHeight="1">
      <c r="A528" s="260"/>
      <c r="B528" s="260"/>
      <c r="C528" s="260"/>
      <c r="D528" s="260"/>
      <c r="E528" s="260"/>
      <c r="F528" s="260"/>
      <c r="G528" s="260"/>
      <c r="H528" s="260"/>
      <c r="I528" s="260"/>
    </row>
    <row r="529" spans="1:9" ht="15" customHeight="1">
      <c r="A529" s="260"/>
      <c r="B529" s="260"/>
      <c r="C529" s="260"/>
      <c r="D529" s="260"/>
      <c r="E529" s="260"/>
      <c r="F529" s="260"/>
      <c r="G529" s="260"/>
      <c r="H529" s="260"/>
      <c r="I529" s="260"/>
    </row>
    <row r="530" spans="1:9" ht="15" customHeight="1">
      <c r="A530" s="260"/>
      <c r="B530" s="260"/>
      <c r="C530" s="260"/>
      <c r="D530" s="260"/>
      <c r="E530" s="260"/>
      <c r="F530" s="260"/>
      <c r="G530" s="260"/>
      <c r="H530" s="260"/>
      <c r="I530" s="260"/>
    </row>
    <row r="531" spans="1:9" ht="15" customHeight="1">
      <c r="A531" s="260"/>
      <c r="B531" s="260"/>
      <c r="C531" s="260"/>
      <c r="D531" s="260"/>
      <c r="E531" s="260"/>
      <c r="F531" s="260"/>
      <c r="G531" s="260"/>
      <c r="H531" s="260"/>
      <c r="I531" s="260"/>
    </row>
    <row r="532" spans="1:9" ht="15" customHeight="1">
      <c r="A532" s="260"/>
      <c r="B532" s="260"/>
      <c r="C532" s="260"/>
      <c r="D532" s="260"/>
      <c r="E532" s="260"/>
      <c r="F532" s="260"/>
      <c r="G532" s="260"/>
      <c r="H532" s="260"/>
      <c r="I532" s="260"/>
    </row>
    <row r="533" spans="1:9" ht="15" customHeight="1">
      <c r="A533" s="260"/>
      <c r="B533" s="260"/>
      <c r="C533" s="260"/>
      <c r="D533" s="260"/>
      <c r="E533" s="260"/>
      <c r="F533" s="260"/>
      <c r="G533" s="260"/>
      <c r="H533" s="260"/>
      <c r="I533" s="260"/>
    </row>
    <row r="534" spans="1:9" ht="15" customHeight="1">
      <c r="A534" s="260"/>
      <c r="B534" s="260"/>
      <c r="C534" s="260"/>
      <c r="D534" s="260"/>
      <c r="E534" s="260"/>
      <c r="F534" s="260"/>
      <c r="G534" s="260"/>
      <c r="H534" s="260"/>
      <c r="I534" s="260"/>
    </row>
    <row r="535" spans="1:9" ht="15" customHeight="1">
      <c r="A535" s="260"/>
      <c r="B535" s="260"/>
      <c r="C535" s="260"/>
      <c r="D535" s="260"/>
      <c r="E535" s="260"/>
      <c r="F535" s="260"/>
      <c r="G535" s="260"/>
      <c r="H535" s="260"/>
      <c r="I535" s="260"/>
    </row>
    <row r="536" spans="1:9" ht="15" customHeight="1">
      <c r="A536" s="260"/>
      <c r="B536" s="260"/>
      <c r="C536" s="260"/>
      <c r="D536" s="260"/>
      <c r="E536" s="260"/>
      <c r="F536" s="260"/>
      <c r="G536" s="260"/>
      <c r="H536" s="260"/>
      <c r="I536" s="260"/>
    </row>
    <row r="537" spans="1:9" ht="15" customHeight="1">
      <c r="A537" s="260"/>
      <c r="B537" s="260"/>
      <c r="C537" s="260"/>
      <c r="D537" s="260"/>
      <c r="E537" s="260"/>
      <c r="F537" s="260"/>
      <c r="G537" s="260"/>
      <c r="H537" s="260"/>
      <c r="I537" s="260"/>
    </row>
    <row r="538" spans="1:9" ht="15" customHeight="1">
      <c r="A538" s="260"/>
      <c r="B538" s="260"/>
      <c r="C538" s="260"/>
      <c r="D538" s="260"/>
      <c r="E538" s="260"/>
      <c r="F538" s="260"/>
      <c r="G538" s="260"/>
      <c r="H538" s="260"/>
      <c r="I538" s="260"/>
    </row>
    <row r="539" spans="1:9" ht="15" customHeight="1">
      <c r="A539" s="260"/>
      <c r="B539" s="260"/>
      <c r="C539" s="260"/>
      <c r="D539" s="260"/>
      <c r="E539" s="260"/>
      <c r="F539" s="260"/>
      <c r="G539" s="260"/>
      <c r="H539" s="260"/>
      <c r="I539" s="260"/>
    </row>
    <row r="540" spans="1:9" ht="15" customHeight="1">
      <c r="A540" s="260"/>
      <c r="B540" s="260"/>
      <c r="C540" s="260"/>
      <c r="D540" s="260"/>
      <c r="E540" s="260"/>
      <c r="F540" s="260"/>
      <c r="G540" s="260"/>
      <c r="H540" s="260"/>
      <c r="I540" s="260"/>
    </row>
    <row r="541" spans="1:9" ht="15" customHeight="1">
      <c r="A541" s="260"/>
      <c r="B541" s="260"/>
      <c r="C541" s="260"/>
      <c r="D541" s="260"/>
      <c r="E541" s="260"/>
      <c r="F541" s="260"/>
      <c r="G541" s="260"/>
      <c r="H541" s="260"/>
      <c r="I541" s="260"/>
    </row>
    <row r="542" spans="1:9" ht="15" customHeight="1">
      <c r="A542" s="260"/>
      <c r="B542" s="260"/>
      <c r="C542" s="260"/>
      <c r="D542" s="260"/>
      <c r="E542" s="260"/>
      <c r="F542" s="260"/>
      <c r="G542" s="260"/>
      <c r="H542" s="260"/>
      <c r="I542" s="260"/>
    </row>
    <row r="543" spans="1:9" ht="15" customHeight="1">
      <c r="A543" s="260"/>
      <c r="B543" s="260"/>
      <c r="C543" s="260"/>
      <c r="D543" s="260"/>
      <c r="E543" s="260"/>
      <c r="F543" s="260"/>
      <c r="G543" s="260"/>
      <c r="H543" s="260"/>
      <c r="I543" s="260"/>
    </row>
    <row r="544" spans="1:9" ht="15" customHeight="1">
      <c r="A544" s="260"/>
      <c r="B544" s="260"/>
      <c r="C544" s="260"/>
      <c r="D544" s="260"/>
      <c r="E544" s="260"/>
      <c r="F544" s="260"/>
      <c r="G544" s="260"/>
      <c r="H544" s="260"/>
      <c r="I544" s="260"/>
    </row>
    <row r="545" spans="1:9" ht="15" customHeight="1">
      <c r="A545" s="260"/>
      <c r="B545" s="260"/>
      <c r="C545" s="260"/>
      <c r="D545" s="260"/>
      <c r="E545" s="260"/>
      <c r="F545" s="260"/>
      <c r="G545" s="260"/>
      <c r="H545" s="260"/>
      <c r="I545" s="260"/>
    </row>
    <row r="546" spans="1:9" ht="15" customHeight="1">
      <c r="A546" s="260"/>
      <c r="B546" s="260"/>
      <c r="C546" s="260"/>
      <c r="D546" s="260"/>
      <c r="E546" s="260"/>
      <c r="F546" s="260"/>
      <c r="G546" s="260"/>
      <c r="H546" s="260"/>
      <c r="I546" s="260"/>
    </row>
    <row r="547" spans="1:9" ht="15" customHeight="1">
      <c r="A547" s="260"/>
      <c r="B547" s="260"/>
      <c r="C547" s="260"/>
      <c r="D547" s="260"/>
      <c r="E547" s="260"/>
      <c r="F547" s="260"/>
      <c r="G547" s="260"/>
      <c r="H547" s="260"/>
      <c r="I547" s="260"/>
    </row>
    <row r="548" spans="1:9" ht="15" customHeight="1">
      <c r="A548" s="260"/>
      <c r="B548" s="260"/>
      <c r="C548" s="260"/>
      <c r="D548" s="260"/>
      <c r="E548" s="260"/>
      <c r="F548" s="260"/>
      <c r="G548" s="260"/>
      <c r="H548" s="260"/>
      <c r="I548" s="260"/>
    </row>
    <row r="549" spans="1:9" ht="15" customHeight="1">
      <c r="A549" s="260"/>
      <c r="B549" s="260"/>
      <c r="C549" s="260"/>
      <c r="D549" s="260"/>
      <c r="E549" s="260"/>
      <c r="F549" s="260"/>
      <c r="G549" s="260"/>
      <c r="H549" s="260"/>
      <c r="I549" s="260"/>
    </row>
    <row r="550" spans="1:9" ht="15" customHeight="1">
      <c r="A550" s="260"/>
      <c r="B550" s="260"/>
      <c r="C550" s="260"/>
      <c r="D550" s="260"/>
      <c r="E550" s="260"/>
      <c r="F550" s="260"/>
      <c r="G550" s="260"/>
      <c r="H550" s="260"/>
      <c r="I550" s="260"/>
    </row>
    <row r="551" spans="1:9" ht="15" customHeight="1">
      <c r="A551" s="260"/>
      <c r="B551" s="260"/>
      <c r="C551" s="260"/>
      <c r="D551" s="260"/>
      <c r="E551" s="260"/>
      <c r="F551" s="260"/>
      <c r="G551" s="260"/>
      <c r="H551" s="260"/>
      <c r="I551" s="260"/>
    </row>
    <row r="552" spans="1:9" ht="15" customHeight="1">
      <c r="A552" s="260"/>
      <c r="B552" s="260"/>
      <c r="C552" s="260"/>
      <c r="D552" s="260"/>
      <c r="E552" s="260"/>
      <c r="F552" s="260"/>
      <c r="G552" s="260"/>
      <c r="H552" s="260"/>
      <c r="I552" s="260"/>
    </row>
    <row r="553" spans="1:9" ht="15" customHeight="1">
      <c r="A553" s="260"/>
      <c r="B553" s="260"/>
      <c r="C553" s="260"/>
      <c r="D553" s="260"/>
      <c r="E553" s="260"/>
      <c r="F553" s="260"/>
      <c r="G553" s="260"/>
      <c r="H553" s="260"/>
      <c r="I553" s="260"/>
    </row>
    <row r="554" spans="1:9" ht="15" customHeight="1">
      <c r="A554" s="260"/>
      <c r="B554" s="260"/>
      <c r="C554" s="260"/>
      <c r="D554" s="260"/>
      <c r="E554" s="260"/>
      <c r="F554" s="260"/>
      <c r="G554" s="260"/>
      <c r="H554" s="260"/>
      <c r="I554" s="260"/>
    </row>
    <row r="555" spans="1:9" ht="15" customHeight="1">
      <c r="A555" s="260"/>
      <c r="B555" s="260"/>
      <c r="C555" s="260"/>
      <c r="D555" s="260"/>
      <c r="E555" s="260"/>
      <c r="F555" s="260"/>
      <c r="G555" s="260"/>
      <c r="H555" s="260"/>
      <c r="I555" s="260"/>
    </row>
    <row r="556" spans="1:9" ht="15" customHeight="1">
      <c r="A556" s="260"/>
      <c r="B556" s="260"/>
      <c r="C556" s="260"/>
      <c r="D556" s="260"/>
      <c r="E556" s="260"/>
      <c r="F556" s="260"/>
      <c r="G556" s="260"/>
      <c r="H556" s="260"/>
      <c r="I556" s="260"/>
    </row>
    <row r="557" spans="1:9" ht="15" customHeight="1">
      <c r="A557" s="260"/>
      <c r="B557" s="260"/>
      <c r="C557" s="260"/>
      <c r="D557" s="260"/>
      <c r="E557" s="260"/>
      <c r="F557" s="260"/>
      <c r="G557" s="260"/>
      <c r="H557" s="260"/>
      <c r="I557" s="260"/>
    </row>
    <row r="558" spans="1:9" ht="15" customHeight="1">
      <c r="A558" s="260"/>
      <c r="B558" s="260"/>
      <c r="C558" s="260"/>
      <c r="D558" s="260"/>
      <c r="E558" s="260"/>
      <c r="F558" s="260"/>
      <c r="G558" s="260"/>
      <c r="H558" s="260"/>
      <c r="I558" s="260"/>
    </row>
    <row r="559" spans="1:9" ht="15" customHeight="1">
      <c r="A559" s="260"/>
      <c r="B559" s="260"/>
      <c r="C559" s="260"/>
      <c r="D559" s="260"/>
      <c r="E559" s="260"/>
      <c r="F559" s="260"/>
      <c r="G559" s="260"/>
      <c r="H559" s="260"/>
      <c r="I559" s="260"/>
    </row>
    <row r="560" spans="1:9" ht="15" customHeight="1">
      <c r="A560" s="260"/>
      <c r="B560" s="260"/>
      <c r="C560" s="260"/>
      <c r="D560" s="260"/>
      <c r="E560" s="260"/>
      <c r="F560" s="260"/>
      <c r="G560" s="260"/>
      <c r="H560" s="260"/>
      <c r="I560" s="260"/>
    </row>
    <row r="561" spans="1:9" ht="15" customHeight="1">
      <c r="A561" s="260"/>
      <c r="B561" s="260"/>
      <c r="C561" s="260"/>
      <c r="D561" s="260"/>
      <c r="E561" s="260"/>
      <c r="F561" s="260"/>
      <c r="G561" s="260"/>
      <c r="H561" s="260"/>
      <c r="I561" s="260"/>
    </row>
    <row r="562" spans="1:9" ht="15" customHeight="1">
      <c r="A562" s="260"/>
      <c r="B562" s="260"/>
      <c r="C562" s="260"/>
      <c r="D562" s="260"/>
      <c r="E562" s="260"/>
      <c r="F562" s="260"/>
      <c r="G562" s="260"/>
      <c r="H562" s="260"/>
      <c r="I562" s="260"/>
    </row>
    <row r="563" spans="1:9" ht="15" customHeight="1">
      <c r="A563" s="260"/>
      <c r="B563" s="260"/>
      <c r="C563" s="260"/>
      <c r="D563" s="260"/>
      <c r="E563" s="260"/>
      <c r="F563" s="260"/>
      <c r="G563" s="260"/>
      <c r="H563" s="260"/>
      <c r="I563" s="260"/>
    </row>
    <row r="564" spans="1:9" ht="15" customHeight="1">
      <c r="A564" s="260"/>
      <c r="B564" s="260"/>
      <c r="C564" s="260"/>
      <c r="D564" s="260"/>
      <c r="E564" s="260"/>
      <c r="F564" s="260"/>
      <c r="G564" s="260"/>
      <c r="H564" s="260"/>
      <c r="I564" s="260"/>
    </row>
    <row r="565" spans="1:9" ht="15" customHeight="1">
      <c r="A565" s="260"/>
      <c r="B565" s="260"/>
      <c r="C565" s="260"/>
      <c r="D565" s="260"/>
      <c r="E565" s="260"/>
      <c r="F565" s="260"/>
      <c r="G565" s="260"/>
      <c r="H565" s="260"/>
      <c r="I565" s="260"/>
    </row>
    <row r="566" spans="1:9" ht="15" customHeight="1">
      <c r="A566" s="260"/>
      <c r="B566" s="260"/>
      <c r="C566" s="260"/>
      <c r="D566" s="260"/>
      <c r="E566" s="260"/>
      <c r="F566" s="260"/>
      <c r="G566" s="260"/>
      <c r="H566" s="260"/>
      <c r="I566" s="260"/>
    </row>
    <row r="567" spans="1:9" ht="15" customHeight="1">
      <c r="A567" s="260"/>
      <c r="B567" s="260"/>
      <c r="C567" s="260"/>
      <c r="D567" s="260"/>
      <c r="E567" s="260"/>
      <c r="F567" s="260"/>
      <c r="G567" s="260"/>
      <c r="H567" s="260"/>
      <c r="I567" s="260"/>
    </row>
    <row r="568" spans="1:9" ht="15" customHeight="1">
      <c r="A568" s="260"/>
      <c r="B568" s="260"/>
      <c r="C568" s="260"/>
      <c r="D568" s="260"/>
      <c r="E568" s="260"/>
      <c r="F568" s="260"/>
      <c r="G568" s="260"/>
      <c r="H568" s="260"/>
      <c r="I568" s="260"/>
    </row>
    <row r="569" spans="1:9" ht="15" customHeight="1">
      <c r="A569" s="260"/>
      <c r="B569" s="260"/>
      <c r="C569" s="260"/>
      <c r="D569" s="260"/>
      <c r="E569" s="260"/>
      <c r="F569" s="260"/>
      <c r="G569" s="260"/>
      <c r="H569" s="260"/>
      <c r="I569" s="260"/>
    </row>
    <row r="570" spans="1:9" ht="15" customHeight="1">
      <c r="A570" s="260"/>
      <c r="B570" s="260"/>
      <c r="C570" s="260"/>
      <c r="D570" s="260"/>
      <c r="E570" s="260"/>
      <c r="F570" s="260"/>
      <c r="G570" s="260"/>
      <c r="H570" s="260"/>
      <c r="I570" s="260"/>
    </row>
    <row r="571" spans="1:9" ht="15" customHeight="1">
      <c r="A571" s="260"/>
      <c r="B571" s="260"/>
      <c r="C571" s="260"/>
      <c r="D571" s="260"/>
      <c r="E571" s="260"/>
      <c r="F571" s="260"/>
      <c r="G571" s="260"/>
      <c r="H571" s="260"/>
      <c r="I571" s="260"/>
    </row>
    <row r="572" spans="1:9" ht="15" customHeight="1">
      <c r="A572" s="260"/>
      <c r="B572" s="260"/>
      <c r="C572" s="260"/>
      <c r="D572" s="260"/>
      <c r="E572" s="260"/>
      <c r="F572" s="260"/>
      <c r="G572" s="260"/>
      <c r="H572" s="260"/>
      <c r="I572" s="260"/>
    </row>
    <row r="573" spans="1:9" ht="15" customHeight="1">
      <c r="A573" s="260"/>
      <c r="B573" s="260"/>
      <c r="C573" s="260"/>
      <c r="D573" s="260"/>
      <c r="E573" s="260"/>
      <c r="F573" s="260"/>
      <c r="G573" s="260"/>
      <c r="H573" s="260"/>
      <c r="I573" s="260"/>
    </row>
    <row r="574" spans="1:9" ht="15" customHeight="1">
      <c r="A574" s="260"/>
      <c r="B574" s="260"/>
      <c r="C574" s="260"/>
      <c r="D574" s="260"/>
      <c r="E574" s="260"/>
      <c r="F574" s="260"/>
      <c r="G574" s="260"/>
      <c r="H574" s="260"/>
      <c r="I574" s="260"/>
    </row>
    <row r="575" spans="1:9" ht="15" customHeight="1">
      <c r="A575" s="260"/>
      <c r="B575" s="260"/>
      <c r="C575" s="260"/>
      <c r="D575" s="260"/>
      <c r="E575" s="260"/>
      <c r="F575" s="260"/>
      <c r="G575" s="260"/>
      <c r="H575" s="260"/>
      <c r="I575" s="260"/>
    </row>
    <row r="576" spans="1:9" ht="15" customHeight="1">
      <c r="A576" s="260"/>
      <c r="B576" s="260"/>
      <c r="C576" s="260"/>
      <c r="D576" s="260"/>
      <c r="E576" s="260"/>
      <c r="F576" s="260"/>
      <c r="G576" s="260"/>
      <c r="H576" s="260"/>
      <c r="I576" s="260"/>
    </row>
    <row r="577" spans="1:9" ht="15" customHeight="1">
      <c r="A577" s="260"/>
      <c r="B577" s="260"/>
      <c r="C577" s="260"/>
      <c r="D577" s="260"/>
      <c r="E577" s="260"/>
      <c r="F577" s="260"/>
      <c r="G577" s="260"/>
      <c r="H577" s="260"/>
      <c r="I577" s="260"/>
    </row>
    <row r="578" spans="1:9" ht="15" customHeight="1">
      <c r="A578" s="260"/>
      <c r="B578" s="260"/>
      <c r="C578" s="260"/>
      <c r="D578" s="260"/>
      <c r="E578" s="260"/>
      <c r="F578" s="260"/>
      <c r="G578" s="260"/>
      <c r="H578" s="260"/>
      <c r="I578" s="260"/>
    </row>
    <row r="579" spans="1:9" ht="15" customHeight="1">
      <c r="A579" s="260"/>
      <c r="B579" s="260"/>
      <c r="C579" s="260"/>
      <c r="D579" s="260"/>
      <c r="E579" s="260"/>
      <c r="F579" s="260"/>
      <c r="G579" s="260"/>
      <c r="H579" s="260"/>
      <c r="I579" s="260"/>
    </row>
    <row r="580" spans="1:9" ht="15" customHeight="1">
      <c r="A580" s="260"/>
      <c r="B580" s="260"/>
      <c r="C580" s="260"/>
      <c r="D580" s="260"/>
      <c r="E580" s="260"/>
      <c r="F580" s="260"/>
      <c r="G580" s="260"/>
      <c r="H580" s="260"/>
      <c r="I580" s="260"/>
    </row>
    <row r="581" spans="1:9" ht="15" customHeight="1">
      <c r="A581" s="260"/>
      <c r="B581" s="260"/>
      <c r="C581" s="260"/>
      <c r="D581" s="260"/>
      <c r="E581" s="260"/>
      <c r="F581" s="260"/>
      <c r="G581" s="260"/>
      <c r="H581" s="260"/>
      <c r="I581" s="260"/>
    </row>
    <row r="582" spans="1:9" ht="15" customHeight="1">
      <c r="A582" s="260"/>
      <c r="B582" s="260"/>
      <c r="C582" s="260"/>
      <c r="D582" s="260"/>
      <c r="E582" s="260"/>
      <c r="F582" s="260"/>
      <c r="G582" s="260"/>
      <c r="H582" s="260"/>
      <c r="I582" s="260"/>
    </row>
    <row r="583" spans="1:9" ht="15" customHeight="1">
      <c r="A583" s="260"/>
      <c r="B583" s="260"/>
      <c r="C583" s="260"/>
      <c r="D583" s="260"/>
      <c r="E583" s="260"/>
      <c r="F583" s="260"/>
      <c r="G583" s="260"/>
      <c r="H583" s="260"/>
      <c r="I583" s="260"/>
    </row>
    <row r="584" spans="1:9" ht="15" customHeight="1">
      <c r="A584" s="260"/>
      <c r="B584" s="260"/>
      <c r="C584" s="260"/>
      <c r="D584" s="260"/>
      <c r="E584" s="260"/>
      <c r="F584" s="260"/>
      <c r="G584" s="260"/>
      <c r="H584" s="260"/>
      <c r="I584" s="260"/>
    </row>
    <row r="585" spans="1:9" ht="15" customHeight="1">
      <c r="A585" s="260"/>
      <c r="B585" s="260"/>
      <c r="C585" s="260"/>
      <c r="D585" s="260"/>
      <c r="E585" s="260"/>
      <c r="F585" s="260"/>
      <c r="G585" s="260"/>
      <c r="H585" s="260"/>
      <c r="I585" s="260"/>
    </row>
    <row r="586" spans="1:9" ht="15" customHeight="1">
      <c r="A586" s="260"/>
      <c r="B586" s="260"/>
      <c r="C586" s="260"/>
      <c r="D586" s="260"/>
      <c r="E586" s="260"/>
      <c r="F586" s="260"/>
      <c r="G586" s="260"/>
      <c r="H586" s="260"/>
      <c r="I586" s="260"/>
    </row>
    <row r="587" spans="1:9" ht="15" customHeight="1">
      <c r="A587" s="260"/>
      <c r="B587" s="260"/>
      <c r="C587" s="260"/>
      <c r="D587" s="260"/>
      <c r="E587" s="260"/>
      <c r="F587" s="260"/>
      <c r="G587" s="260"/>
      <c r="H587" s="260"/>
      <c r="I587" s="260"/>
    </row>
    <row r="588" spans="1:9" ht="15" customHeight="1">
      <c r="A588" s="260"/>
      <c r="B588" s="260"/>
      <c r="C588" s="260"/>
      <c r="D588" s="260"/>
      <c r="E588" s="260"/>
      <c r="F588" s="260"/>
      <c r="G588" s="260"/>
      <c r="H588" s="260"/>
      <c r="I588" s="260"/>
    </row>
    <row r="589" spans="1:9" ht="15" customHeight="1">
      <c r="A589" s="260"/>
      <c r="B589" s="260"/>
      <c r="C589" s="260"/>
      <c r="D589" s="260"/>
      <c r="E589" s="260"/>
      <c r="F589" s="260"/>
      <c r="G589" s="260"/>
      <c r="H589" s="260"/>
      <c r="I589" s="260"/>
    </row>
    <row r="590" spans="1:9" ht="15" customHeight="1">
      <c r="A590" s="260"/>
      <c r="B590" s="260"/>
      <c r="C590" s="260"/>
      <c r="D590" s="260"/>
      <c r="E590" s="260"/>
      <c r="F590" s="260"/>
      <c r="G590" s="260"/>
      <c r="H590" s="260"/>
      <c r="I590" s="260"/>
    </row>
    <row r="591" spans="1:9" ht="15" customHeight="1">
      <c r="A591" s="260"/>
      <c r="B591" s="260"/>
      <c r="C591" s="260"/>
      <c r="D591" s="260"/>
      <c r="E591" s="260"/>
      <c r="F591" s="260"/>
      <c r="G591" s="260"/>
      <c r="H591" s="260"/>
      <c r="I591" s="260"/>
    </row>
    <row r="592" spans="1:9" ht="15" customHeight="1">
      <c r="A592" s="260"/>
      <c r="B592" s="260"/>
      <c r="C592" s="260"/>
      <c r="D592" s="260"/>
      <c r="E592" s="260"/>
      <c r="F592" s="260"/>
      <c r="G592" s="260"/>
      <c r="H592" s="260"/>
      <c r="I592" s="260"/>
    </row>
    <row r="593" spans="1:9" ht="15" customHeight="1">
      <c r="A593" s="260"/>
      <c r="B593" s="260"/>
      <c r="C593" s="260"/>
      <c r="D593" s="260"/>
      <c r="E593" s="260"/>
      <c r="F593" s="260"/>
      <c r="G593" s="260"/>
      <c r="H593" s="260"/>
      <c r="I593" s="260"/>
    </row>
    <row r="594" spans="1:9" ht="15" customHeight="1">
      <c r="A594" s="260"/>
      <c r="B594" s="260"/>
      <c r="C594" s="260"/>
      <c r="D594" s="260"/>
      <c r="E594" s="260"/>
      <c r="F594" s="260"/>
      <c r="G594" s="260"/>
      <c r="H594" s="260"/>
      <c r="I594" s="260"/>
    </row>
    <row r="595" spans="1:9" ht="15" customHeight="1">
      <c r="A595" s="260"/>
      <c r="B595" s="260"/>
      <c r="C595" s="260"/>
      <c r="D595" s="260"/>
      <c r="E595" s="260"/>
      <c r="F595" s="260"/>
      <c r="G595" s="260"/>
      <c r="H595" s="260"/>
      <c r="I595" s="260"/>
    </row>
    <row r="596" spans="1:9" ht="15" customHeight="1">
      <c r="A596" s="260"/>
      <c r="B596" s="260"/>
      <c r="C596" s="260"/>
      <c r="D596" s="260"/>
      <c r="E596" s="260"/>
      <c r="F596" s="260"/>
      <c r="G596" s="260"/>
      <c r="H596" s="260"/>
      <c r="I596" s="260"/>
    </row>
    <row r="597" spans="1:9" ht="15" customHeight="1">
      <c r="A597" s="260"/>
      <c r="B597" s="260"/>
      <c r="C597" s="260"/>
      <c r="D597" s="260"/>
      <c r="E597" s="260"/>
      <c r="F597" s="260"/>
      <c r="G597" s="260"/>
      <c r="H597" s="260"/>
      <c r="I597" s="260"/>
    </row>
    <row r="598" spans="1:9" ht="15" customHeight="1">
      <c r="A598" s="260"/>
      <c r="B598" s="260"/>
      <c r="C598" s="260"/>
      <c r="D598" s="260"/>
      <c r="E598" s="260"/>
      <c r="F598" s="260"/>
      <c r="G598" s="260"/>
      <c r="H598" s="260"/>
      <c r="I598" s="260"/>
    </row>
    <row r="599" spans="1:9" ht="15" customHeight="1">
      <c r="A599" s="260"/>
      <c r="B599" s="260"/>
      <c r="C599" s="260"/>
      <c r="D599" s="260"/>
      <c r="E599" s="260"/>
      <c r="F599" s="260"/>
      <c r="G599" s="260"/>
      <c r="H599" s="260"/>
      <c r="I599" s="260"/>
    </row>
    <row r="600" spans="1:9" ht="15" customHeight="1">
      <c r="A600" s="260"/>
      <c r="B600" s="260"/>
      <c r="C600" s="260"/>
      <c r="D600" s="260"/>
      <c r="E600" s="260"/>
      <c r="F600" s="260"/>
      <c r="G600" s="260"/>
      <c r="H600" s="260"/>
      <c r="I600" s="260"/>
    </row>
    <row r="601" spans="1:9" ht="15" customHeight="1">
      <c r="A601" s="260"/>
      <c r="B601" s="260"/>
      <c r="C601" s="260"/>
      <c r="D601" s="260"/>
      <c r="E601" s="260"/>
      <c r="F601" s="260"/>
      <c r="G601" s="260"/>
      <c r="H601" s="260"/>
      <c r="I601" s="260"/>
    </row>
    <row r="602" spans="1:9" ht="15" customHeight="1">
      <c r="A602" s="260"/>
      <c r="B602" s="260"/>
      <c r="C602" s="260"/>
      <c r="D602" s="260"/>
      <c r="E602" s="260"/>
      <c r="F602" s="260"/>
      <c r="G602" s="260"/>
      <c r="H602" s="260"/>
      <c r="I602" s="260"/>
    </row>
  </sheetData>
  <mergeCells count="9">
    <mergeCell ref="A52:I52"/>
    <mergeCell ref="A53:I53"/>
    <mergeCell ref="B17:I17"/>
    <mergeCell ref="B19:I19"/>
    <mergeCell ref="A8:A9"/>
    <mergeCell ref="B8:F8"/>
    <mergeCell ref="G8:I8"/>
    <mergeCell ref="A50:I50"/>
    <mergeCell ref="A51:I51"/>
  </mergeCells>
  <pageMargins left="0.59055118110236227" right="0.59055118110236227" top="0.78740157480314965" bottom="0.78740157480314965" header="0" footer="0"/>
  <pageSetup paperSize="9"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X51"/>
  <sheetViews>
    <sheetView zoomScaleNormal="100" zoomScaleSheetLayoutView="100" workbookViewId="0">
      <selection activeCell="A4" sqref="A4"/>
    </sheetView>
  </sheetViews>
  <sheetFormatPr defaultRowHeight="14.5"/>
  <cols>
    <col min="1" max="1" width="30.7265625" style="441" customWidth="1"/>
    <col min="2" max="2" width="9.1796875" style="442" customWidth="1"/>
    <col min="3" max="3" width="7.26953125" style="442" customWidth="1"/>
    <col min="4" max="4" width="8.453125" style="442" customWidth="1"/>
    <col min="5" max="5" width="0.81640625" style="442" customWidth="1"/>
    <col min="6" max="6" width="9.1796875" style="442" customWidth="1"/>
    <col min="7" max="7" width="7" style="442" customWidth="1"/>
    <col min="8" max="8" width="8.453125" style="442" customWidth="1"/>
    <col min="9" max="9" width="0.81640625" style="442" customWidth="1"/>
    <col min="10" max="10" width="9.1796875" style="442" customWidth="1"/>
    <col min="11" max="11" width="7.1796875" style="442" customWidth="1"/>
    <col min="12" max="12" width="8.453125" style="443" customWidth="1"/>
  </cols>
  <sheetData>
    <row r="1" spans="1:12" ht="12.75" customHeight="1"/>
    <row r="2" spans="1:12" ht="12.75" customHeight="1"/>
    <row r="3" spans="1:12" ht="12.75" customHeight="1">
      <c r="A3" s="444"/>
    </row>
    <row r="4" spans="1:12" ht="12" customHeight="1">
      <c r="A4" s="445" t="s">
        <v>175</v>
      </c>
      <c r="C4" s="446"/>
      <c r="D4" s="446"/>
      <c r="E4" s="446"/>
      <c r="F4" s="446"/>
      <c r="G4" s="446"/>
      <c r="H4" s="446"/>
      <c r="I4" s="446"/>
      <c r="J4" s="446"/>
      <c r="K4" s="446"/>
      <c r="L4" s="447"/>
    </row>
    <row r="5" spans="1:12" ht="12" customHeight="1">
      <c r="A5" s="445" t="s">
        <v>176</v>
      </c>
      <c r="B5" s="445"/>
      <c r="C5" s="446"/>
      <c r="D5" s="446"/>
      <c r="E5" s="446"/>
      <c r="F5" s="446"/>
      <c r="G5" s="446"/>
      <c r="H5" s="446"/>
      <c r="I5" s="446"/>
      <c r="J5" s="446"/>
      <c r="K5" s="446"/>
      <c r="L5" s="447"/>
    </row>
    <row r="6" spans="1:12" ht="12" customHeight="1">
      <c r="A6" s="447" t="s">
        <v>387</v>
      </c>
      <c r="B6" s="446"/>
      <c r="C6" s="446"/>
      <c r="D6" s="446"/>
      <c r="E6" s="446"/>
      <c r="F6" s="446"/>
      <c r="G6" s="446"/>
      <c r="H6" s="446"/>
      <c r="I6" s="446"/>
      <c r="J6" s="446"/>
      <c r="K6" s="446"/>
      <c r="L6" s="447"/>
    </row>
    <row r="7" spans="1:12" ht="6" customHeight="1">
      <c r="A7" s="422"/>
      <c r="B7" s="262"/>
      <c r="C7" s="262"/>
      <c r="D7" s="262"/>
      <c r="E7" s="262"/>
      <c r="F7" s="262"/>
      <c r="G7" s="262"/>
      <c r="H7" s="262"/>
      <c r="I7" s="262"/>
      <c r="J7" s="262"/>
      <c r="K7" s="262"/>
      <c r="L7" s="254"/>
    </row>
    <row r="8" spans="1:12" ht="15" customHeight="1">
      <c r="A8" s="713" t="s">
        <v>289</v>
      </c>
      <c r="B8" s="715" t="s">
        <v>290</v>
      </c>
      <c r="C8" s="715"/>
      <c r="D8" s="715"/>
      <c r="E8" s="448"/>
      <c r="F8" s="715" t="s">
        <v>291</v>
      </c>
      <c r="G8" s="715"/>
      <c r="H8" s="715"/>
      <c r="I8" s="448"/>
      <c r="J8" s="716" t="s">
        <v>292</v>
      </c>
      <c r="K8" s="716"/>
      <c r="L8" s="716"/>
    </row>
    <row r="9" spans="1:12" ht="18">
      <c r="A9" s="714"/>
      <c r="B9" s="449" t="s">
        <v>231</v>
      </c>
      <c r="C9" s="450" t="s">
        <v>293</v>
      </c>
      <c r="D9" s="450" t="s">
        <v>419</v>
      </c>
      <c r="E9" s="450"/>
      <c r="F9" s="450" t="s">
        <v>231</v>
      </c>
      <c r="G9" s="450" t="s">
        <v>293</v>
      </c>
      <c r="H9" s="450" t="s">
        <v>419</v>
      </c>
      <c r="I9" s="450"/>
      <c r="J9" s="450" t="s">
        <v>231</v>
      </c>
      <c r="K9" s="450" t="s">
        <v>293</v>
      </c>
      <c r="L9" s="449" t="s">
        <v>419</v>
      </c>
    </row>
    <row r="10" spans="1:12" ht="3" customHeight="1">
      <c r="A10" s="451"/>
      <c r="B10" s="452"/>
      <c r="C10" s="452"/>
      <c r="D10" s="452"/>
      <c r="E10" s="452"/>
      <c r="F10" s="452"/>
      <c r="G10" s="452"/>
      <c r="H10" s="452"/>
      <c r="I10" s="452"/>
      <c r="J10" s="452"/>
      <c r="K10" s="452"/>
      <c r="L10" s="256"/>
    </row>
    <row r="11" spans="1:12">
      <c r="A11" s="451"/>
      <c r="B11" s="712" t="s">
        <v>388</v>
      </c>
      <c r="C11" s="712"/>
      <c r="D11" s="712"/>
      <c r="E11" s="712"/>
      <c r="F11" s="712"/>
      <c r="G11" s="712"/>
      <c r="H11" s="712"/>
      <c r="I11" s="712"/>
      <c r="J11" s="712"/>
      <c r="K11" s="712"/>
      <c r="L11" s="712"/>
    </row>
    <row r="12" spans="1:12" ht="9.75" customHeight="1">
      <c r="A12" s="256"/>
      <c r="B12" s="712" t="s">
        <v>294</v>
      </c>
      <c r="C12" s="712"/>
      <c r="D12" s="712"/>
      <c r="E12" s="712"/>
      <c r="F12" s="712"/>
      <c r="G12" s="712"/>
      <c r="H12" s="712"/>
      <c r="I12" s="712"/>
      <c r="J12" s="712"/>
      <c r="K12" s="712"/>
      <c r="L12" s="712"/>
    </row>
    <row r="13" spans="1:12" ht="3" customHeight="1">
      <c r="A13" s="451"/>
      <c r="B13" s="452"/>
      <c r="C13" s="452"/>
      <c r="D13" s="452"/>
      <c r="E13" s="453"/>
      <c r="F13" s="452"/>
      <c r="G13" s="452"/>
      <c r="H13" s="452"/>
      <c r="I13" s="453"/>
      <c r="J13" s="452"/>
      <c r="K13" s="452"/>
      <c r="L13" s="256"/>
    </row>
    <row r="14" spans="1:12">
      <c r="A14" s="416" t="s">
        <v>420</v>
      </c>
      <c r="B14" s="454">
        <v>153350</v>
      </c>
      <c r="C14" s="295">
        <v>54.701629099055069</v>
      </c>
      <c r="D14" s="455" t="s">
        <v>312</v>
      </c>
      <c r="E14" s="456"/>
      <c r="F14" s="454">
        <v>185016</v>
      </c>
      <c r="G14" s="295">
        <v>57.554010545471513</v>
      </c>
      <c r="H14" s="455" t="s">
        <v>312</v>
      </c>
      <c r="I14" s="456"/>
      <c r="J14" s="454">
        <v>263241</v>
      </c>
      <c r="K14" s="295">
        <v>41.363299246400132</v>
      </c>
      <c r="L14" s="455" t="s">
        <v>312</v>
      </c>
    </row>
    <row r="15" spans="1:12" ht="9.75" customHeight="1">
      <c r="A15" s="451" t="s">
        <v>295</v>
      </c>
      <c r="B15" s="454">
        <v>119624</v>
      </c>
      <c r="C15" s="295">
        <v>42.671194518065626</v>
      </c>
      <c r="D15" s="455" t="s">
        <v>312</v>
      </c>
      <c r="E15" s="456"/>
      <c r="F15" s="454">
        <v>130730</v>
      </c>
      <c r="G15" s="295">
        <v>40.666946634936927</v>
      </c>
      <c r="H15" s="455" t="s">
        <v>312</v>
      </c>
      <c r="I15" s="456"/>
      <c r="J15" s="454">
        <v>365076</v>
      </c>
      <c r="K15" s="295">
        <v>57.364725995110092</v>
      </c>
      <c r="L15" s="455" t="s">
        <v>312</v>
      </c>
    </row>
    <row r="16" spans="1:12" ht="9.75" customHeight="1">
      <c r="A16" s="416" t="s">
        <v>296</v>
      </c>
      <c r="B16" s="454">
        <v>1225</v>
      </c>
      <c r="C16" s="295">
        <v>0.43697095302473082</v>
      </c>
      <c r="D16" s="455" t="s">
        <v>312</v>
      </c>
      <c r="E16" s="456"/>
      <c r="F16" s="454">
        <v>867</v>
      </c>
      <c r="G16" s="295">
        <v>0.26970276701973772</v>
      </c>
      <c r="H16" s="455" t="s">
        <v>312</v>
      </c>
      <c r="I16" s="456"/>
      <c r="J16" s="454">
        <v>1964</v>
      </c>
      <c r="K16" s="295">
        <v>0.30860511743964603</v>
      </c>
      <c r="L16" s="455" t="s">
        <v>312</v>
      </c>
    </row>
    <row r="17" spans="1:12" ht="9.75" customHeight="1">
      <c r="A17" s="416" t="s">
        <v>297</v>
      </c>
      <c r="B17" s="454">
        <v>84</v>
      </c>
      <c r="C17" s="295">
        <v>2.9963722493124394E-2</v>
      </c>
      <c r="D17" s="455" t="s">
        <v>312</v>
      </c>
      <c r="E17" s="456"/>
      <c r="F17" s="454">
        <v>74</v>
      </c>
      <c r="G17" s="295">
        <v>2.3019613332711179E-2</v>
      </c>
      <c r="H17" s="455" t="s">
        <v>312</v>
      </c>
      <c r="I17" s="456"/>
      <c r="J17" s="454">
        <v>146</v>
      </c>
      <c r="K17" s="295">
        <v>2.294111361822216E-2</v>
      </c>
      <c r="L17" s="455" t="s">
        <v>312</v>
      </c>
    </row>
    <row r="18" spans="1:12" ht="9.75" customHeight="1">
      <c r="A18" s="457" t="s">
        <v>421</v>
      </c>
      <c r="B18" s="458" t="s">
        <v>312</v>
      </c>
      <c r="C18" s="459" t="s">
        <v>312</v>
      </c>
      <c r="D18" s="460" t="s">
        <v>312</v>
      </c>
      <c r="E18" s="461"/>
      <c r="F18" s="458" t="s">
        <v>312</v>
      </c>
      <c r="G18" s="459" t="s">
        <v>312</v>
      </c>
      <c r="H18" s="460" t="s">
        <v>312</v>
      </c>
      <c r="I18" s="461"/>
      <c r="J18" s="458" t="s">
        <v>312</v>
      </c>
      <c r="K18" s="459" t="s">
        <v>312</v>
      </c>
      <c r="L18" s="460" t="s">
        <v>312</v>
      </c>
    </row>
    <row r="19" spans="1:12" ht="9.75" customHeight="1">
      <c r="A19" s="462" t="s">
        <v>298</v>
      </c>
      <c r="B19" s="297">
        <v>6056</v>
      </c>
      <c r="C19" s="295">
        <v>2.1602417073614446</v>
      </c>
      <c r="D19" s="460" t="s">
        <v>312</v>
      </c>
      <c r="E19" s="297"/>
      <c r="F19" s="296">
        <v>4778</v>
      </c>
      <c r="G19" s="295">
        <v>1.4863204392391085</v>
      </c>
      <c r="H19" s="460" t="s">
        <v>312</v>
      </c>
      <c r="I19" s="296"/>
      <c r="J19" s="296">
        <v>5985</v>
      </c>
      <c r="K19" s="295">
        <v>0.9404285274319153</v>
      </c>
      <c r="L19" s="460" t="s">
        <v>312</v>
      </c>
    </row>
    <row r="20" spans="1:12" ht="9.75" customHeight="1">
      <c r="A20" s="463" t="s">
        <v>0</v>
      </c>
      <c r="B20" s="464">
        <v>280339</v>
      </c>
      <c r="C20" s="298">
        <v>100</v>
      </c>
      <c r="D20" s="465">
        <v>-10.207042785852931</v>
      </c>
      <c r="E20" s="464"/>
      <c r="F20" s="464">
        <v>321465</v>
      </c>
      <c r="G20" s="295">
        <v>100</v>
      </c>
      <c r="H20" s="465">
        <v>-2.8994393833216536</v>
      </c>
      <c r="I20" s="464"/>
      <c r="J20" s="464">
        <v>636412</v>
      </c>
      <c r="K20" s="298">
        <v>100</v>
      </c>
      <c r="L20" s="632">
        <v>10.887079912462887</v>
      </c>
    </row>
    <row r="21" spans="1:12" ht="3" customHeight="1">
      <c r="A21" s="462"/>
      <c r="B21"/>
      <c r="C21"/>
      <c r="D21"/>
      <c r="E21"/>
      <c r="F21"/>
      <c r="G21"/>
      <c r="H21"/>
      <c r="I21"/>
      <c r="J21"/>
      <c r="K21" s="236"/>
      <c r="L21" s="274"/>
    </row>
    <row r="22" spans="1:12" ht="12" customHeight="1">
      <c r="A22" s="256"/>
      <c r="B22" s="694" t="s">
        <v>299</v>
      </c>
      <c r="C22" s="694"/>
      <c r="D22" s="694"/>
      <c r="E22" s="694"/>
      <c r="F22" s="694"/>
      <c r="G22" s="694"/>
      <c r="H22" s="694"/>
      <c r="I22" s="694"/>
      <c r="J22" s="694"/>
      <c r="K22" s="694"/>
      <c r="L22" s="694"/>
    </row>
    <row r="23" spans="1:12" ht="3" customHeight="1">
      <c r="A23" s="451"/>
      <c r="B23" s="262"/>
      <c r="C23" s="262"/>
      <c r="D23" s="262"/>
      <c r="E23" s="262"/>
      <c r="F23" s="262"/>
      <c r="G23" s="262"/>
      <c r="H23" s="262"/>
      <c r="I23" s="262"/>
      <c r="J23" s="262"/>
      <c r="K23" s="484"/>
      <c r="L23" s="274"/>
    </row>
    <row r="24" spans="1:12" ht="9.75" customHeight="1">
      <c r="A24" s="248" t="s">
        <v>422</v>
      </c>
      <c r="B24" s="454">
        <v>403304</v>
      </c>
      <c r="C24" s="295">
        <v>73.15044392247907</v>
      </c>
      <c r="D24" s="287">
        <v>43.442369318646612</v>
      </c>
      <c r="E24" s="454"/>
      <c r="F24" s="454">
        <v>381892</v>
      </c>
      <c r="G24" s="295">
        <v>73.167096149977482</v>
      </c>
      <c r="H24" s="287">
        <v>21.81873859620022</v>
      </c>
      <c r="I24" s="454"/>
      <c r="J24" s="454">
        <v>28810</v>
      </c>
      <c r="K24" s="295">
        <v>17.565680769207319</v>
      </c>
      <c r="L24" s="460" t="s">
        <v>312</v>
      </c>
    </row>
    <row r="25" spans="1:12" ht="9.75" customHeight="1">
      <c r="A25" s="256" t="s">
        <v>300</v>
      </c>
      <c r="B25" s="259">
        <v>141255</v>
      </c>
      <c r="C25" s="295">
        <v>25.620539236580303</v>
      </c>
      <c r="D25" s="287">
        <v>-18.73910567281639</v>
      </c>
      <c r="E25" s="259"/>
      <c r="F25" s="454">
        <v>134449</v>
      </c>
      <c r="G25" s="295">
        <v>25.759227504813726</v>
      </c>
      <c r="H25" s="287">
        <v>-1.6984470505659055</v>
      </c>
      <c r="I25" s="454"/>
      <c r="J25" s="454">
        <v>130621</v>
      </c>
      <c r="K25" s="295">
        <v>79.64063824209056</v>
      </c>
      <c r="L25" s="460" t="s">
        <v>312</v>
      </c>
    </row>
    <row r="26" spans="1:12" ht="9.75" customHeight="1">
      <c r="A26" s="248" t="s">
        <v>423</v>
      </c>
      <c r="B26" s="454">
        <v>6482</v>
      </c>
      <c r="C26" s="295">
        <v>1.1756917300733674</v>
      </c>
      <c r="D26" s="287">
        <v>46.08970024791526</v>
      </c>
      <c r="E26" s="454"/>
      <c r="F26" s="454">
        <v>5317</v>
      </c>
      <c r="G26" s="295">
        <v>1.0186897086857811</v>
      </c>
      <c r="H26" s="287">
        <v>23.278460468351494</v>
      </c>
      <c r="I26" s="454"/>
      <c r="J26" s="454">
        <v>4323</v>
      </c>
      <c r="K26" s="295">
        <v>2.6357666770316985</v>
      </c>
      <c r="L26" s="460" t="s">
        <v>312</v>
      </c>
    </row>
    <row r="27" spans="1:12" ht="9.75" customHeight="1">
      <c r="A27" s="256" t="s">
        <v>301</v>
      </c>
      <c r="B27" s="454">
        <v>294</v>
      </c>
      <c r="C27" s="295">
        <v>5.3325110867258566E-2</v>
      </c>
      <c r="D27" s="287">
        <v>-93.918080264791058</v>
      </c>
      <c r="E27" s="454"/>
      <c r="F27" s="454">
        <v>287</v>
      </c>
      <c r="G27" s="295">
        <v>5.4986636523005297E-2</v>
      </c>
      <c r="H27" s="287">
        <v>-93.943870014771051</v>
      </c>
      <c r="I27" s="454"/>
      <c r="J27" s="454">
        <v>259</v>
      </c>
      <c r="K27" s="295">
        <v>0.15791431167041639</v>
      </c>
      <c r="L27" s="460" t="s">
        <v>312</v>
      </c>
    </row>
    <row r="28" spans="1:12" ht="9.75" customHeight="1">
      <c r="A28" s="466" t="s">
        <v>0</v>
      </c>
      <c r="B28" s="467">
        <v>551335</v>
      </c>
      <c r="C28" s="298">
        <v>100</v>
      </c>
      <c r="D28" s="465">
        <v>18.755398364282161</v>
      </c>
      <c r="E28" s="467"/>
      <c r="F28" s="467">
        <v>521945</v>
      </c>
      <c r="G28" s="298">
        <v>100</v>
      </c>
      <c r="H28" s="465">
        <v>13.635275061177927</v>
      </c>
      <c r="I28" s="467"/>
      <c r="J28" s="467">
        <v>164013</v>
      </c>
      <c r="K28" s="298">
        <v>100</v>
      </c>
      <c r="L28" s="632">
        <v>-28.311923317321352</v>
      </c>
    </row>
    <row r="29" spans="1:12" ht="3" customHeight="1">
      <c r="A29" s="451"/>
      <c r="B29" s="331"/>
      <c r="C29" s="331"/>
      <c r="D29" s="331"/>
      <c r="E29" s="331"/>
      <c r="F29" s="331"/>
      <c r="G29" s="331"/>
      <c r="H29" s="331"/>
      <c r="I29" s="331"/>
      <c r="J29" s="331"/>
      <c r="K29" s="312"/>
      <c r="L29" s="274"/>
    </row>
    <row r="30" spans="1:12" ht="12" customHeight="1">
      <c r="A30" s="256"/>
      <c r="B30" s="694" t="s">
        <v>302</v>
      </c>
      <c r="C30" s="694"/>
      <c r="D30" s="694"/>
      <c r="E30" s="694"/>
      <c r="F30" s="694"/>
      <c r="G30" s="694"/>
      <c r="H30" s="694"/>
      <c r="I30" s="694"/>
      <c r="J30" s="694"/>
      <c r="K30" s="694"/>
      <c r="L30" s="694"/>
    </row>
    <row r="31" spans="1:12" ht="3" customHeight="1">
      <c r="A31" s="451"/>
      <c r="B31" s="331"/>
      <c r="C31" s="331"/>
      <c r="D31" s="331"/>
      <c r="E31" s="331"/>
      <c r="F31" s="331"/>
      <c r="G31" s="331"/>
      <c r="H31" s="331"/>
      <c r="I31" s="331"/>
      <c r="J31" s="331"/>
      <c r="K31" s="312"/>
      <c r="L31" s="274"/>
    </row>
    <row r="32" spans="1:12" ht="9.75" customHeight="1">
      <c r="A32" s="451" t="s">
        <v>303</v>
      </c>
      <c r="B32" s="456">
        <v>187</v>
      </c>
      <c r="C32" s="295">
        <v>1.0452766908887645</v>
      </c>
      <c r="D32" s="287">
        <v>3.3149171270718232</v>
      </c>
      <c r="E32" s="456"/>
      <c r="F32" s="456">
        <v>161</v>
      </c>
      <c r="G32" s="295">
        <v>0.89394780677401442</v>
      </c>
      <c r="H32" s="287">
        <v>-15.263157894736842</v>
      </c>
      <c r="I32" s="456"/>
      <c r="J32" s="456">
        <v>94</v>
      </c>
      <c r="K32" s="295">
        <v>1.9689987431922917</v>
      </c>
      <c r="L32" s="460" t="s">
        <v>312</v>
      </c>
    </row>
    <row r="33" spans="1:24" ht="9.75" customHeight="1">
      <c r="A33" s="451" t="s">
        <v>304</v>
      </c>
      <c r="B33" s="456">
        <v>17703</v>
      </c>
      <c r="C33" s="295">
        <v>98.95472330911123</v>
      </c>
      <c r="D33" s="287">
        <v>148.04539722572508</v>
      </c>
      <c r="E33" s="456"/>
      <c r="F33" s="456">
        <v>17849</v>
      </c>
      <c r="G33" s="295">
        <v>99.106052193225992</v>
      </c>
      <c r="H33" s="287">
        <v>182.46557999683495</v>
      </c>
      <c r="I33" s="456"/>
      <c r="J33" s="456">
        <v>4680</v>
      </c>
      <c r="K33" s="295">
        <v>98.031001256807698</v>
      </c>
      <c r="L33" s="460" t="s">
        <v>312</v>
      </c>
    </row>
    <row r="34" spans="1:24" ht="9.75" customHeight="1">
      <c r="A34" s="468" t="s">
        <v>39</v>
      </c>
      <c r="B34" s="469">
        <v>17890</v>
      </c>
      <c r="C34" s="298">
        <v>100</v>
      </c>
      <c r="D34" s="465">
        <v>144.46570101120523</v>
      </c>
      <c r="E34" s="470"/>
      <c r="F34" s="469">
        <v>18010</v>
      </c>
      <c r="G34" s="298">
        <v>100</v>
      </c>
      <c r="H34" s="465">
        <v>176.69380857274544</v>
      </c>
      <c r="I34" s="470"/>
      <c r="J34" s="469">
        <v>4774</v>
      </c>
      <c r="K34" s="298">
        <v>100</v>
      </c>
      <c r="L34" s="632">
        <v>-2.4519820187985286</v>
      </c>
    </row>
    <row r="35" spans="1:24" ht="6.75" customHeight="1">
      <c r="A35" s="468"/>
      <c r="B35" s="471"/>
      <c r="C35" s="472"/>
      <c r="D35" s="472"/>
      <c r="E35" s="473"/>
      <c r="F35" s="471"/>
      <c r="G35" s="472"/>
      <c r="H35" s="472"/>
      <c r="I35" s="473"/>
      <c r="J35" s="471"/>
      <c r="K35" s="633"/>
      <c r="L35" s="460" t="s">
        <v>312</v>
      </c>
    </row>
    <row r="36" spans="1:24" ht="9.75" customHeight="1">
      <c r="A36" s="474" t="s">
        <v>424</v>
      </c>
      <c r="B36" s="471">
        <v>421594</v>
      </c>
      <c r="C36" s="295">
        <v>49.624748694624536</v>
      </c>
      <c r="D36" s="287">
        <v>-13.258510189595398</v>
      </c>
      <c r="E36" s="471"/>
      <c r="F36" s="471">
        <v>455914</v>
      </c>
      <c r="G36" s="295">
        <v>52.925866592370738</v>
      </c>
      <c r="H36" s="287">
        <v>-2.5483289015808959</v>
      </c>
      <c r="I36" s="471"/>
      <c r="J36" s="471">
        <v>767033</v>
      </c>
      <c r="K36" s="295">
        <v>95.260053725849133</v>
      </c>
      <c r="L36" s="455" t="s">
        <v>312</v>
      </c>
    </row>
    <row r="37" spans="1:24" ht="9.75" customHeight="1">
      <c r="A37" s="474" t="s">
        <v>425</v>
      </c>
      <c r="B37" s="471">
        <v>427970</v>
      </c>
      <c r="C37" s="295">
        <v>50.375251305375471</v>
      </c>
      <c r="D37" s="287">
        <v>43.734676742233418</v>
      </c>
      <c r="E37" s="471"/>
      <c r="F37" s="471">
        <v>405506</v>
      </c>
      <c r="G37" s="295">
        <v>47.074133407629262</v>
      </c>
      <c r="H37" s="287">
        <v>23.234251017313319</v>
      </c>
      <c r="I37" s="471"/>
      <c r="J37" s="471">
        <v>38166</v>
      </c>
      <c r="K37" s="295">
        <v>4.7399462741508618</v>
      </c>
      <c r="L37" s="455" t="s">
        <v>312</v>
      </c>
    </row>
    <row r="38" spans="1:24" ht="9.75" customHeight="1">
      <c r="A38" s="468" t="s">
        <v>426</v>
      </c>
      <c r="B38" s="470">
        <v>849564</v>
      </c>
      <c r="C38" s="298">
        <v>100</v>
      </c>
      <c r="D38" s="465">
        <v>8.3924800806343587</v>
      </c>
      <c r="E38" s="470"/>
      <c r="F38" s="470">
        <v>861420</v>
      </c>
      <c r="G38" s="298">
        <v>100</v>
      </c>
      <c r="H38" s="465">
        <v>8.0978655747538237</v>
      </c>
      <c r="I38" s="470"/>
      <c r="J38" s="301">
        <v>805199</v>
      </c>
      <c r="K38" s="298">
        <v>100</v>
      </c>
      <c r="L38" s="465">
        <v>-0.29841173141953597</v>
      </c>
    </row>
    <row r="39" spans="1:24" ht="3" customHeight="1">
      <c r="A39" s="468"/>
      <c r="B39" s="470"/>
      <c r="C39" s="298"/>
      <c r="D39" s="465"/>
      <c r="E39" s="470"/>
      <c r="F39" s="470"/>
      <c r="G39" s="298"/>
      <c r="H39" s="465"/>
      <c r="I39" s="470"/>
      <c r="J39" s="470"/>
      <c r="K39" s="298"/>
      <c r="L39" s="475"/>
    </row>
    <row r="40" spans="1:24" ht="3" customHeight="1">
      <c r="A40" s="476"/>
      <c r="B40" s="477"/>
      <c r="C40" s="477"/>
      <c r="D40" s="477"/>
      <c r="E40" s="477"/>
      <c r="F40" s="477"/>
      <c r="G40" s="477"/>
      <c r="H40" s="477"/>
      <c r="I40" s="477"/>
      <c r="J40" s="477"/>
      <c r="K40" s="477"/>
      <c r="L40" s="254"/>
    </row>
    <row r="41" spans="1:24" ht="20.149999999999999" customHeight="1">
      <c r="A41" s="700" t="s">
        <v>552</v>
      </c>
      <c r="B41" s="700"/>
      <c r="C41" s="700"/>
      <c r="D41" s="700"/>
      <c r="E41" s="700"/>
      <c r="F41" s="700"/>
      <c r="G41" s="700"/>
      <c r="H41" s="700"/>
      <c r="I41" s="700"/>
      <c r="J41" s="700"/>
      <c r="K41" s="700"/>
      <c r="L41" s="700"/>
    </row>
    <row r="42" spans="1:24" s="268" customFormat="1" ht="18" customHeight="1">
      <c r="A42" s="717" t="s">
        <v>534</v>
      </c>
      <c r="B42" s="717"/>
      <c r="C42" s="717"/>
      <c r="D42" s="717"/>
      <c r="E42" s="717"/>
      <c r="F42" s="717"/>
      <c r="G42" s="717"/>
      <c r="H42" s="717"/>
      <c r="I42" s="717"/>
      <c r="J42" s="717"/>
      <c r="K42" s="717"/>
      <c r="L42" s="717"/>
      <c r="N42"/>
      <c r="O42"/>
      <c r="P42"/>
      <c r="Q42"/>
      <c r="R42"/>
      <c r="S42"/>
      <c r="T42"/>
      <c r="U42"/>
      <c r="V42"/>
      <c r="W42"/>
      <c r="X42"/>
    </row>
    <row r="43" spans="1:24" s="268" customFormat="1" ht="9.75" customHeight="1">
      <c r="A43" s="700" t="s">
        <v>305</v>
      </c>
      <c r="B43" s="700"/>
      <c r="C43" s="700"/>
      <c r="D43" s="700"/>
      <c r="E43" s="700"/>
      <c r="F43" s="700"/>
      <c r="G43" s="700"/>
      <c r="H43" s="700"/>
      <c r="I43" s="700"/>
      <c r="J43" s="700"/>
      <c r="K43" s="700"/>
      <c r="L43" s="700"/>
      <c r="N43"/>
      <c r="O43"/>
      <c r="P43"/>
      <c r="Q43"/>
      <c r="R43"/>
      <c r="S43"/>
      <c r="T43"/>
      <c r="U43"/>
      <c r="V43"/>
      <c r="W43"/>
      <c r="X43"/>
    </row>
    <row r="44" spans="1:24" s="268" customFormat="1" ht="27" customHeight="1">
      <c r="A44" s="700" t="s">
        <v>535</v>
      </c>
      <c r="B44" s="701"/>
      <c r="C44" s="701"/>
      <c r="D44" s="701"/>
      <c r="E44" s="701"/>
      <c r="F44" s="701"/>
      <c r="G44" s="701"/>
      <c r="H44" s="701"/>
      <c r="I44" s="701"/>
      <c r="J44" s="701"/>
      <c r="K44" s="701"/>
      <c r="L44" s="701"/>
      <c r="N44"/>
      <c r="O44"/>
      <c r="P44"/>
      <c r="Q44"/>
      <c r="R44"/>
      <c r="S44"/>
      <c r="T44"/>
      <c r="U44"/>
      <c r="V44"/>
      <c r="W44"/>
      <c r="X44"/>
    </row>
    <row r="45" spans="1:24" s="268" customFormat="1" ht="9.75" customHeight="1">
      <c r="A45" s="248" t="s">
        <v>427</v>
      </c>
      <c r="B45" s="478"/>
      <c r="C45" s="478"/>
      <c r="D45" s="478"/>
      <c r="E45" s="478"/>
      <c r="F45" s="478"/>
      <c r="G45" s="478"/>
      <c r="H45" s="478"/>
      <c r="I45" s="478"/>
      <c r="J45" s="478"/>
      <c r="K45" s="478"/>
      <c r="L45" s="479"/>
      <c r="N45"/>
      <c r="O45"/>
      <c r="P45"/>
      <c r="Q45"/>
      <c r="R45"/>
      <c r="S45"/>
      <c r="T45"/>
      <c r="U45"/>
      <c r="V45"/>
      <c r="W45"/>
      <c r="X45"/>
    </row>
    <row r="46" spans="1:24" s="268" customFormat="1" ht="9.75" customHeight="1">
      <c r="A46" s="700" t="s">
        <v>428</v>
      </c>
      <c r="B46" s="700"/>
      <c r="C46" s="700"/>
      <c r="D46" s="700"/>
      <c r="E46" s="700"/>
      <c r="F46" s="700"/>
      <c r="G46" s="700"/>
      <c r="H46" s="700"/>
      <c r="I46" s="700"/>
      <c r="J46" s="700"/>
      <c r="K46" s="700"/>
      <c r="L46" s="700"/>
      <c r="N46"/>
      <c r="O46"/>
      <c r="P46"/>
      <c r="Q46"/>
      <c r="R46"/>
      <c r="S46"/>
      <c r="T46"/>
      <c r="U46"/>
      <c r="V46"/>
      <c r="W46"/>
      <c r="X46"/>
    </row>
    <row r="47" spans="1:24" s="268" customFormat="1" ht="18" customHeight="1">
      <c r="A47" s="701" t="s">
        <v>429</v>
      </c>
      <c r="B47" s="701"/>
      <c r="C47" s="701"/>
      <c r="D47" s="701"/>
      <c r="E47" s="701"/>
      <c r="F47" s="701"/>
      <c r="G47" s="701"/>
      <c r="H47" s="701"/>
      <c r="I47" s="701"/>
      <c r="J47" s="701"/>
      <c r="K47" s="701"/>
      <c r="L47" s="701"/>
      <c r="N47"/>
      <c r="O47"/>
      <c r="P47"/>
      <c r="Q47"/>
      <c r="R47"/>
      <c r="S47"/>
      <c r="T47"/>
      <c r="U47"/>
      <c r="V47"/>
      <c r="W47"/>
      <c r="X47"/>
    </row>
    <row r="48" spans="1:24" s="268" customFormat="1" ht="18" customHeight="1">
      <c r="A48" s="701" t="s">
        <v>430</v>
      </c>
      <c r="B48" s="701"/>
      <c r="C48" s="701"/>
      <c r="D48" s="701"/>
      <c r="E48" s="701"/>
      <c r="F48" s="701"/>
      <c r="G48" s="701"/>
      <c r="H48" s="701"/>
      <c r="I48" s="701"/>
      <c r="J48" s="701"/>
      <c r="K48" s="701"/>
      <c r="L48" s="701"/>
      <c r="N48"/>
      <c r="O48"/>
      <c r="P48"/>
      <c r="Q48"/>
      <c r="R48"/>
      <c r="S48"/>
      <c r="T48"/>
      <c r="U48"/>
      <c r="V48"/>
      <c r="W48"/>
      <c r="X48"/>
    </row>
    <row r="49" spans="1:12" ht="27" customHeight="1">
      <c r="A49" s="700"/>
      <c r="B49" s="701"/>
      <c r="C49" s="701"/>
      <c r="D49" s="701"/>
      <c r="E49" s="701"/>
      <c r="F49" s="701"/>
      <c r="G49" s="701"/>
      <c r="H49" s="701"/>
      <c r="I49" s="701"/>
      <c r="J49" s="701"/>
      <c r="K49" s="701"/>
      <c r="L49" s="701"/>
    </row>
    <row r="51" spans="1:12">
      <c r="A51" s="451"/>
      <c r="B51" s="471"/>
      <c r="C51" s="295"/>
      <c r="D51" s="287"/>
      <c r="E51" s="471"/>
      <c r="F51" s="471"/>
      <c r="G51" s="295"/>
      <c r="H51" s="287"/>
      <c r="I51" s="471"/>
      <c r="J51" s="471"/>
    </row>
  </sheetData>
  <mergeCells count="16">
    <mergeCell ref="B22:L22"/>
    <mergeCell ref="B30:L30"/>
    <mergeCell ref="A46:L46"/>
    <mergeCell ref="A47:L47"/>
    <mergeCell ref="A48:L48"/>
    <mergeCell ref="A49:L49"/>
    <mergeCell ref="A41:L41"/>
    <mergeCell ref="A42:L42"/>
    <mergeCell ref="A43:L43"/>
    <mergeCell ref="A44:L44"/>
    <mergeCell ref="B12:L12"/>
    <mergeCell ref="A8:A9"/>
    <mergeCell ref="B8:D8"/>
    <mergeCell ref="F8:H8"/>
    <mergeCell ref="J8:L8"/>
    <mergeCell ref="B11:L11"/>
  </mergeCells>
  <pageMargins left="0.7" right="0.7" top="0.75" bottom="0.75" header="0.3" footer="0.3"/>
  <pageSetup paperSize="9" scale="4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94"/>
  <sheetViews>
    <sheetView zoomScaleNormal="100" workbookViewId="0">
      <selection activeCell="A4" sqref="A4"/>
    </sheetView>
  </sheetViews>
  <sheetFormatPr defaultColWidth="9" defaultRowHeight="14.5"/>
  <cols>
    <col min="1" max="1" width="30.1796875" style="236" customWidth="1"/>
    <col min="2" max="2" width="8.81640625" style="236" bestFit="1" customWidth="1"/>
    <col min="3" max="3" width="9" style="236" customWidth="1"/>
    <col min="4" max="4" width="8.81640625" style="236" customWidth="1"/>
    <col min="5" max="5" width="1" style="236" customWidth="1"/>
    <col min="6" max="6" width="9.54296875" style="236" customWidth="1"/>
    <col min="7" max="7" width="9" style="236" customWidth="1"/>
    <col min="8" max="8" width="8.453125" style="236" customWidth="1"/>
    <col min="9" max="9" width="0.81640625" style="236" customWidth="1"/>
    <col min="10" max="10" width="8.54296875" style="236" bestFit="1" customWidth="1"/>
    <col min="11" max="11" width="9" style="236"/>
    <col min="12" max="12" width="8.453125" style="236" customWidth="1"/>
    <col min="13" max="126" width="9" style="236"/>
    <col min="127" max="127" width="24.54296875" style="236" customWidth="1"/>
    <col min="128" max="382" width="9" style="236"/>
    <col min="383" max="383" width="24.54296875" style="236" customWidth="1"/>
    <col min="384" max="638" width="9" style="236"/>
    <col min="639" max="639" width="24.54296875" style="236" customWidth="1"/>
    <col min="640" max="894" width="9" style="236"/>
    <col min="895" max="895" width="24.54296875" style="236" customWidth="1"/>
    <col min="896" max="1150" width="9" style="236"/>
    <col min="1151" max="1151" width="24.54296875" style="236" customWidth="1"/>
    <col min="1152" max="1406" width="9" style="236"/>
    <col min="1407" max="1407" width="24.54296875" style="236" customWidth="1"/>
    <col min="1408" max="1662" width="9" style="236"/>
    <col min="1663" max="1663" width="24.54296875" style="236" customWidth="1"/>
    <col min="1664" max="1918" width="9" style="236"/>
    <col min="1919" max="1919" width="24.54296875" style="236" customWidth="1"/>
    <col min="1920" max="2174" width="9" style="236"/>
    <col min="2175" max="2175" width="24.54296875" style="236" customWidth="1"/>
    <col min="2176" max="2430" width="9" style="236"/>
    <col min="2431" max="2431" width="24.54296875" style="236" customWidth="1"/>
    <col min="2432" max="2686" width="9" style="236"/>
    <col min="2687" max="2687" width="24.54296875" style="236" customWidth="1"/>
    <col min="2688" max="2942" width="9" style="236"/>
    <col min="2943" max="2943" width="24.54296875" style="236" customWidth="1"/>
    <col min="2944" max="3198" width="9" style="236"/>
    <col min="3199" max="3199" width="24.54296875" style="236" customWidth="1"/>
    <col min="3200" max="3454" width="9" style="236"/>
    <col min="3455" max="3455" width="24.54296875" style="236" customWidth="1"/>
    <col min="3456" max="3710" width="9" style="236"/>
    <col min="3711" max="3711" width="24.54296875" style="236" customWidth="1"/>
    <col min="3712" max="3966" width="9" style="236"/>
    <col min="3967" max="3967" width="24.54296875" style="236" customWidth="1"/>
    <col min="3968" max="4222" width="9" style="236"/>
    <col min="4223" max="4223" width="24.54296875" style="236" customWidth="1"/>
    <col min="4224" max="4478" width="9" style="236"/>
    <col min="4479" max="4479" width="24.54296875" style="236" customWidth="1"/>
    <col min="4480" max="4734" width="9" style="236"/>
    <col min="4735" max="4735" width="24.54296875" style="236" customWidth="1"/>
    <col min="4736" max="4990" width="9" style="236"/>
    <col min="4991" max="4991" width="24.54296875" style="236" customWidth="1"/>
    <col min="4992" max="5246" width="9" style="236"/>
    <col min="5247" max="5247" width="24.54296875" style="236" customWidth="1"/>
    <col min="5248" max="5502" width="9" style="236"/>
    <col min="5503" max="5503" width="24.54296875" style="236" customWidth="1"/>
    <col min="5504" max="5758" width="9" style="236"/>
    <col min="5759" max="5759" width="24.54296875" style="236" customWidth="1"/>
    <col min="5760" max="6014" width="9" style="236"/>
    <col min="6015" max="6015" width="24.54296875" style="236" customWidth="1"/>
    <col min="6016" max="6270" width="9" style="236"/>
    <col min="6271" max="6271" width="24.54296875" style="236" customWidth="1"/>
    <col min="6272" max="6526" width="9" style="236"/>
    <col min="6527" max="6527" width="24.54296875" style="236" customWidth="1"/>
    <col min="6528" max="6782" width="9" style="236"/>
    <col min="6783" max="6783" width="24.54296875" style="236" customWidth="1"/>
    <col min="6784" max="7038" width="9" style="236"/>
    <col min="7039" max="7039" width="24.54296875" style="236" customWidth="1"/>
    <col min="7040" max="7294" width="9" style="236"/>
    <col min="7295" max="7295" width="24.54296875" style="236" customWidth="1"/>
    <col min="7296" max="7550" width="9" style="236"/>
    <col min="7551" max="7551" width="24.54296875" style="236" customWidth="1"/>
    <col min="7552" max="7806" width="9" style="236"/>
    <col min="7807" max="7807" width="24.54296875" style="236" customWidth="1"/>
    <col min="7808" max="8062" width="9" style="236"/>
    <col min="8063" max="8063" width="24.54296875" style="236" customWidth="1"/>
    <col min="8064" max="8318" width="9" style="236"/>
    <col min="8319" max="8319" width="24.54296875" style="236" customWidth="1"/>
    <col min="8320" max="8574" width="9" style="236"/>
    <col min="8575" max="8575" width="24.54296875" style="236" customWidth="1"/>
    <col min="8576" max="8830" width="9" style="236"/>
    <col min="8831" max="8831" width="24.54296875" style="236" customWidth="1"/>
    <col min="8832" max="9086" width="9" style="236"/>
    <col min="9087" max="9087" width="24.54296875" style="236" customWidth="1"/>
    <col min="9088" max="9342" width="9" style="236"/>
    <col min="9343" max="9343" width="24.54296875" style="236" customWidth="1"/>
    <col min="9344" max="9598" width="9" style="236"/>
    <col min="9599" max="9599" width="24.54296875" style="236" customWidth="1"/>
    <col min="9600" max="9854" width="9" style="236"/>
    <col min="9855" max="9855" width="24.54296875" style="236" customWidth="1"/>
    <col min="9856" max="10110" width="9" style="236"/>
    <col min="10111" max="10111" width="24.54296875" style="236" customWidth="1"/>
    <col min="10112" max="10366" width="9" style="236"/>
    <col min="10367" max="10367" width="24.54296875" style="236" customWidth="1"/>
    <col min="10368" max="10622" width="9" style="236"/>
    <col min="10623" max="10623" width="24.54296875" style="236" customWidth="1"/>
    <col min="10624" max="10878" width="9" style="236"/>
    <col min="10879" max="10879" width="24.54296875" style="236" customWidth="1"/>
    <col min="10880" max="11134" width="9" style="236"/>
    <col min="11135" max="11135" width="24.54296875" style="236" customWidth="1"/>
    <col min="11136" max="11390" width="9" style="236"/>
    <col min="11391" max="11391" width="24.54296875" style="236" customWidth="1"/>
    <col min="11392" max="11646" width="9" style="236"/>
    <col min="11647" max="11647" width="24.54296875" style="236" customWidth="1"/>
    <col min="11648" max="11902" width="9" style="236"/>
    <col min="11903" max="11903" width="24.54296875" style="236" customWidth="1"/>
    <col min="11904" max="12158" width="9" style="236"/>
    <col min="12159" max="12159" width="24.54296875" style="236" customWidth="1"/>
    <col min="12160" max="12414" width="9" style="236"/>
    <col min="12415" max="12415" width="24.54296875" style="236" customWidth="1"/>
    <col min="12416" max="12670" width="9" style="236"/>
    <col min="12671" max="12671" width="24.54296875" style="236" customWidth="1"/>
    <col min="12672" max="12926" width="9" style="236"/>
    <col min="12927" max="12927" width="24.54296875" style="236" customWidth="1"/>
    <col min="12928" max="13182" width="9" style="236"/>
    <col min="13183" max="13183" width="24.54296875" style="236" customWidth="1"/>
    <col min="13184" max="13438" width="9" style="236"/>
    <col min="13439" max="13439" width="24.54296875" style="236" customWidth="1"/>
    <col min="13440" max="13694" width="9" style="236"/>
    <col min="13695" max="13695" width="24.54296875" style="236" customWidth="1"/>
    <col min="13696" max="13950" width="9" style="236"/>
    <col min="13951" max="13951" width="24.54296875" style="236" customWidth="1"/>
    <col min="13952" max="14206" width="9" style="236"/>
    <col min="14207" max="14207" width="24.54296875" style="236" customWidth="1"/>
    <col min="14208" max="14462" width="9" style="236"/>
    <col min="14463" max="14463" width="24.54296875" style="236" customWidth="1"/>
    <col min="14464" max="14718" width="9" style="236"/>
    <col min="14719" max="14719" width="24.54296875" style="236" customWidth="1"/>
    <col min="14720" max="14974" width="9" style="236"/>
    <col min="14975" max="14975" width="24.54296875" style="236" customWidth="1"/>
    <col min="14976" max="15230" width="9" style="236"/>
    <col min="15231" max="15231" width="24.54296875" style="236" customWidth="1"/>
    <col min="15232" max="15486" width="9" style="236"/>
    <col min="15487" max="15487" width="24.54296875" style="236" customWidth="1"/>
    <col min="15488" max="15742" width="9" style="236"/>
    <col min="15743" max="15743" width="24.54296875" style="236" customWidth="1"/>
    <col min="15744" max="15998" width="9" style="236"/>
    <col min="15999" max="15999" width="24.54296875" style="236" customWidth="1"/>
    <col min="16000" max="16384" width="9" style="236"/>
  </cols>
  <sheetData>
    <row r="1" spans="1:12" ht="12.75" customHeight="1"/>
    <row r="2" spans="1:12" ht="12.75" customHeight="1"/>
    <row r="3" spans="1:12" ht="12.75" customHeight="1"/>
    <row r="4" spans="1:12" s="289" customFormat="1" ht="12" customHeight="1">
      <c r="A4" s="302" t="s">
        <v>177</v>
      </c>
    </row>
    <row r="5" spans="1:12" s="289" customFormat="1" ht="12" customHeight="1">
      <c r="A5" s="302" t="s">
        <v>178</v>
      </c>
      <c r="B5" s="302"/>
    </row>
    <row r="6" spans="1:12" s="289" customFormat="1" ht="12" customHeight="1">
      <c r="A6" s="289" t="s">
        <v>431</v>
      </c>
    </row>
    <row r="7" spans="1:12" s="285" customFormat="1" ht="6" customHeight="1"/>
    <row r="8" spans="1:12" s="303" customFormat="1" ht="10" customHeight="1">
      <c r="A8" s="719" t="s">
        <v>289</v>
      </c>
      <c r="B8" s="721" t="s">
        <v>290</v>
      </c>
      <c r="C8" s="721"/>
      <c r="D8" s="721"/>
      <c r="E8" s="480"/>
      <c r="F8" s="721" t="s">
        <v>291</v>
      </c>
      <c r="G8" s="721"/>
      <c r="H8" s="721"/>
      <c r="I8" s="481"/>
      <c r="J8" s="722" t="s">
        <v>292</v>
      </c>
      <c r="K8" s="722"/>
      <c r="L8" s="722"/>
    </row>
    <row r="9" spans="1:12" s="274" customFormat="1" ht="23.25" customHeight="1">
      <c r="A9" s="720"/>
      <c r="B9" s="482" t="s">
        <v>231</v>
      </c>
      <c r="C9" s="482" t="s">
        <v>293</v>
      </c>
      <c r="D9" s="450" t="s">
        <v>419</v>
      </c>
      <c r="E9" s="482"/>
      <c r="F9" s="482" t="s">
        <v>231</v>
      </c>
      <c r="G9" s="482" t="s">
        <v>293</v>
      </c>
      <c r="H9" s="450" t="s">
        <v>419</v>
      </c>
      <c r="I9" s="304"/>
      <c r="J9" s="482" t="s">
        <v>231</v>
      </c>
      <c r="K9" s="482" t="s">
        <v>293</v>
      </c>
      <c r="L9" s="450" t="s">
        <v>419</v>
      </c>
    </row>
    <row r="10" spans="1:12" s="274" customFormat="1" ht="3" customHeight="1">
      <c r="A10" s="483"/>
      <c r="B10" s="483"/>
      <c r="C10" s="484"/>
      <c r="D10" s="484"/>
      <c r="E10" s="484"/>
      <c r="F10" s="484"/>
      <c r="G10" s="484"/>
      <c r="H10" s="484"/>
      <c r="I10" s="484"/>
      <c r="J10" s="484"/>
      <c r="K10" s="484"/>
      <c r="L10" s="484"/>
    </row>
    <row r="11" spans="1:12" s="274" customFormat="1" ht="9.75" customHeight="1">
      <c r="A11" s="483"/>
      <c r="B11" s="723" t="s">
        <v>388</v>
      </c>
      <c r="C11" s="723"/>
      <c r="D11" s="723"/>
      <c r="E11" s="723"/>
      <c r="F11" s="723"/>
      <c r="G11" s="723"/>
      <c r="H11" s="723"/>
      <c r="I11" s="723"/>
      <c r="J11" s="723"/>
      <c r="K11" s="723"/>
      <c r="L11" s="723"/>
    </row>
    <row r="12" spans="1:12" s="274" customFormat="1" ht="3" customHeight="1">
      <c r="A12" s="483"/>
      <c r="B12" s="483"/>
      <c r="C12" s="484"/>
      <c r="D12" s="484"/>
      <c r="E12" s="484"/>
      <c r="F12" s="484"/>
      <c r="G12" s="484"/>
      <c r="H12" s="484"/>
      <c r="I12" s="484"/>
      <c r="J12" s="484"/>
      <c r="K12" s="484"/>
      <c r="L12" s="484"/>
    </row>
    <row r="13" spans="1:12" s="277" customFormat="1" ht="10" customHeight="1">
      <c r="A13" s="485"/>
      <c r="B13" s="724" t="s">
        <v>294</v>
      </c>
      <c r="C13" s="724"/>
      <c r="D13" s="724"/>
      <c r="E13" s="724"/>
      <c r="F13" s="724"/>
      <c r="G13" s="724"/>
      <c r="H13" s="724"/>
      <c r="I13" s="724"/>
      <c r="J13" s="724"/>
      <c r="K13" s="724"/>
      <c r="L13" s="724"/>
    </row>
    <row r="14" spans="1:12" s="277" customFormat="1" ht="3" customHeight="1">
      <c r="A14" s="486"/>
      <c r="B14" s="486"/>
      <c r="C14" s="275"/>
      <c r="D14" s="275"/>
      <c r="E14" s="292"/>
      <c r="F14" s="292"/>
      <c r="G14" s="305"/>
      <c r="H14" s="305"/>
      <c r="I14" s="292"/>
      <c r="J14" s="292"/>
      <c r="K14" s="272"/>
      <c r="L14" s="272"/>
    </row>
    <row r="15" spans="1:12" s="308" customFormat="1" ht="9" customHeight="1">
      <c r="A15" s="487" t="s">
        <v>328</v>
      </c>
      <c r="B15" s="307">
        <v>214222</v>
      </c>
      <c r="C15" s="306">
        <f>B15/$B$17*100</f>
        <v>72.323674286543849</v>
      </c>
      <c r="D15" s="306" t="s">
        <v>312</v>
      </c>
      <c r="E15" s="307"/>
      <c r="F15" s="309">
        <v>240280</v>
      </c>
      <c r="G15" s="306">
        <f>F15/$F$17*100</f>
        <v>65.936176810377233</v>
      </c>
      <c r="H15" s="306" t="s">
        <v>312</v>
      </c>
      <c r="I15" s="307"/>
      <c r="J15" s="309">
        <v>473655</v>
      </c>
      <c r="K15" s="306">
        <f>J15/$J$17*100</f>
        <v>66.696941534302141</v>
      </c>
      <c r="L15" s="306" t="s">
        <v>312</v>
      </c>
    </row>
    <row r="16" spans="1:12" s="308" customFormat="1" ht="9" customHeight="1">
      <c r="A16" s="488" t="s">
        <v>306</v>
      </c>
      <c r="B16" s="307">
        <v>81977</v>
      </c>
      <c r="C16" s="306">
        <f t="shared" ref="C16:C17" si="0">B16/$B$17*100</f>
        <v>27.676325713456158</v>
      </c>
      <c r="D16" s="306" t="s">
        <v>312</v>
      </c>
      <c r="E16" s="307"/>
      <c r="F16" s="309">
        <v>124133</v>
      </c>
      <c r="G16" s="306">
        <f t="shared" ref="G16:G17" si="1">F16/$F$17*100</f>
        <v>34.063823189622759</v>
      </c>
      <c r="H16" s="306" t="s">
        <v>312</v>
      </c>
      <c r="I16" s="307"/>
      <c r="J16" s="309">
        <v>236505</v>
      </c>
      <c r="K16" s="306">
        <f t="shared" ref="K16:K17" si="2">J16/$J$17*100</f>
        <v>33.303058465697873</v>
      </c>
      <c r="L16" s="306" t="s">
        <v>312</v>
      </c>
    </row>
    <row r="17" spans="1:13" s="311" customFormat="1" ht="15.65" customHeight="1">
      <c r="A17" s="489" t="s">
        <v>432</v>
      </c>
      <c r="B17" s="490">
        <f>+B15+B16</f>
        <v>296199</v>
      </c>
      <c r="C17" s="310">
        <f t="shared" si="0"/>
        <v>100</v>
      </c>
      <c r="D17" s="310">
        <f>(B17-303360)/303360*100</f>
        <v>-2.3605617088607596</v>
      </c>
      <c r="E17" s="491"/>
      <c r="F17" s="490">
        <f>+F15+F16</f>
        <v>364413</v>
      </c>
      <c r="G17" s="310">
        <f t="shared" si="1"/>
        <v>100</v>
      </c>
      <c r="H17" s="310">
        <f>(F17-365730)/365730*100</f>
        <v>-0.36010171437946026</v>
      </c>
      <c r="I17" s="492"/>
      <c r="J17" s="490">
        <f>+J15+J16</f>
        <v>710160</v>
      </c>
      <c r="K17" s="310">
        <f t="shared" si="2"/>
        <v>100</v>
      </c>
      <c r="L17" s="310">
        <f>(J17-303360)/303360*100</f>
        <v>134.09810126582278</v>
      </c>
    </row>
    <row r="18" spans="1:13" s="277" customFormat="1" ht="3" customHeight="1">
      <c r="A18" s="493"/>
      <c r="B18" s="494"/>
      <c r="C18" s="309"/>
      <c r="D18" s="309"/>
      <c r="E18" s="307"/>
      <c r="F18" s="307"/>
      <c r="G18" s="495"/>
      <c r="H18" s="495"/>
      <c r="I18" s="309"/>
      <c r="J18" s="309"/>
      <c r="K18" s="309"/>
      <c r="L18" s="309"/>
    </row>
    <row r="19" spans="1:13" s="277" customFormat="1" ht="10" customHeight="1">
      <c r="A19" s="288"/>
      <c r="B19" s="718" t="s">
        <v>307</v>
      </c>
      <c r="C19" s="718"/>
      <c r="D19" s="718"/>
      <c r="E19" s="718"/>
      <c r="F19" s="718"/>
      <c r="G19" s="718"/>
      <c r="H19" s="718"/>
      <c r="I19" s="718"/>
      <c r="J19" s="718"/>
      <c r="K19" s="718"/>
      <c r="L19" s="718"/>
    </row>
    <row r="20" spans="1:13" s="277" customFormat="1" ht="3" customHeight="1">
      <c r="A20" s="493"/>
      <c r="B20" s="494"/>
      <c r="C20" s="309"/>
      <c r="D20" s="309"/>
      <c r="E20" s="309"/>
      <c r="F20" s="309"/>
      <c r="G20" s="309"/>
      <c r="H20" s="309"/>
      <c r="I20" s="309"/>
      <c r="J20" s="309"/>
      <c r="K20" s="309"/>
      <c r="L20" s="309"/>
    </row>
    <row r="21" spans="1:13" s="277" customFormat="1" ht="10" customHeight="1">
      <c r="A21" s="488" t="s">
        <v>433</v>
      </c>
      <c r="B21" s="494">
        <v>66190</v>
      </c>
      <c r="C21" s="306">
        <f>B21/$B$23*100</f>
        <v>59.523916581983649</v>
      </c>
      <c r="D21" s="306" t="s">
        <v>312</v>
      </c>
      <c r="E21" s="321"/>
      <c r="F21" s="309">
        <v>69405</v>
      </c>
      <c r="G21" s="306">
        <f>F21/$F$23*100</f>
        <v>53.788982577965157</v>
      </c>
      <c r="H21" s="306" t="s">
        <v>312</v>
      </c>
      <c r="I21" s="309"/>
      <c r="J21" s="309">
        <v>21540</v>
      </c>
      <c r="K21" s="306">
        <f>J21/$J$23*100</f>
        <v>25.768632611556409</v>
      </c>
      <c r="L21" s="306" t="s">
        <v>312</v>
      </c>
    </row>
    <row r="22" spans="1:13" s="277" customFormat="1" ht="10" customHeight="1">
      <c r="A22" s="488" t="s">
        <v>434</v>
      </c>
      <c r="B22" s="494">
        <v>45009</v>
      </c>
      <c r="C22" s="306">
        <f t="shared" ref="C22:C23" si="3">B22/$B$23*100</f>
        <v>40.476083418016351</v>
      </c>
      <c r="D22" s="306" t="s">
        <v>312</v>
      </c>
      <c r="E22" s="309"/>
      <c r="F22" s="309">
        <v>59627</v>
      </c>
      <c r="G22" s="306">
        <f t="shared" ref="G22:G23" si="4">F22/$F$23*100</f>
        <v>46.211017422034843</v>
      </c>
      <c r="H22" s="306" t="s">
        <v>312</v>
      </c>
      <c r="I22" s="309"/>
      <c r="J22" s="496">
        <v>62050</v>
      </c>
      <c r="K22" s="306">
        <f t="shared" ref="K22:K23" si="5">J22/$J$23*100</f>
        <v>74.231367388443587</v>
      </c>
      <c r="L22" s="306" t="s">
        <v>312</v>
      </c>
      <c r="M22" s="497"/>
    </row>
    <row r="23" spans="1:13" s="311" customFormat="1" ht="10" customHeight="1">
      <c r="A23" s="489" t="s">
        <v>435</v>
      </c>
      <c r="B23" s="490">
        <f>+B21+B22</f>
        <v>111199</v>
      </c>
      <c r="C23" s="310">
        <f t="shared" si="3"/>
        <v>100</v>
      </c>
      <c r="D23" s="310">
        <f>(B23-136014)/136014*100</f>
        <v>-18.244445424735687</v>
      </c>
      <c r="E23" s="492"/>
      <c r="F23" s="490">
        <f>+F21+F22</f>
        <v>129032</v>
      </c>
      <c r="G23" s="310">
        <f t="shared" si="4"/>
        <v>100</v>
      </c>
      <c r="H23" s="310">
        <f>(F23-148327)/148327*100</f>
        <v>-13.008420584249663</v>
      </c>
      <c r="I23" s="492"/>
      <c r="J23" s="490">
        <f>+J21+J22</f>
        <v>83590</v>
      </c>
      <c r="K23" s="310">
        <f t="shared" si="5"/>
        <v>100</v>
      </c>
      <c r="L23" s="310">
        <f>(J23-100515)/100515*100</f>
        <v>-16.838282843356716</v>
      </c>
    </row>
    <row r="24" spans="1:13" s="277" customFormat="1" ht="3" customHeight="1">
      <c r="A24" s="486"/>
      <c r="B24" s="494"/>
      <c r="C24" s="309"/>
      <c r="D24" s="309"/>
      <c r="E24" s="309"/>
      <c r="F24" s="309"/>
      <c r="G24" s="495"/>
      <c r="H24" s="495"/>
      <c r="I24" s="309"/>
      <c r="J24" s="309"/>
      <c r="K24" s="321"/>
      <c r="L24" s="309"/>
    </row>
    <row r="25" spans="1:13" s="277" customFormat="1" ht="10" customHeight="1">
      <c r="A25" s="288"/>
      <c r="B25" s="718" t="s">
        <v>308</v>
      </c>
      <c r="C25" s="718"/>
      <c r="D25" s="718"/>
      <c r="E25" s="718"/>
      <c r="F25" s="718"/>
      <c r="G25" s="718"/>
      <c r="H25" s="718"/>
      <c r="I25" s="718"/>
      <c r="J25" s="718"/>
      <c r="K25" s="718"/>
      <c r="L25" s="718"/>
    </row>
    <row r="26" spans="1:13" s="277" customFormat="1" ht="3" customHeight="1">
      <c r="A26" s="486"/>
      <c r="B26" s="494"/>
      <c r="C26" s="309"/>
      <c r="D26" s="309"/>
      <c r="E26" s="309"/>
      <c r="F26" s="309"/>
      <c r="G26" s="495"/>
      <c r="H26" s="495"/>
      <c r="I26" s="309"/>
      <c r="J26" s="309"/>
      <c r="K26" s="309"/>
      <c r="L26" s="309"/>
    </row>
    <row r="27" spans="1:13" s="277" customFormat="1" ht="10" customHeight="1">
      <c r="A27" s="493" t="s">
        <v>309</v>
      </c>
      <c r="B27" s="494">
        <v>56681</v>
      </c>
      <c r="C27" s="306">
        <f>B27/$B$31*100</f>
        <v>20.149232508371668</v>
      </c>
      <c r="D27" s="306">
        <f>(B27-30415)/30415*100</f>
        <v>86.35870458655269</v>
      </c>
      <c r="E27" s="309"/>
      <c r="F27" s="309">
        <v>38317</v>
      </c>
      <c r="G27" s="306">
        <f>F27/$F$31*100</f>
        <v>13.438525855054573</v>
      </c>
      <c r="H27" s="306">
        <f>(F27-24375)/24375*100</f>
        <v>57.197948717948719</v>
      </c>
      <c r="I27" s="309"/>
      <c r="J27" s="309">
        <v>61578</v>
      </c>
      <c r="K27" s="306">
        <f>J27/$J$31*100</f>
        <v>22.431806259835636</v>
      </c>
      <c r="L27" s="306">
        <f>(J27-43089)/43089*100</f>
        <v>42.908863050894659</v>
      </c>
    </row>
    <row r="28" spans="1:13" s="277" customFormat="1" ht="10" customHeight="1">
      <c r="A28" s="493" t="s">
        <v>310</v>
      </c>
      <c r="B28" s="494">
        <v>55629</v>
      </c>
      <c r="C28" s="306">
        <f t="shared" ref="C28:C31" si="6">B28/$B$31*100</f>
        <v>19.775262525506033</v>
      </c>
      <c r="D28" s="306">
        <f>(B28-53682)/53682*100</f>
        <v>3.6269140494020342</v>
      </c>
      <c r="E28" s="309"/>
      <c r="F28" s="309">
        <v>65361</v>
      </c>
      <c r="G28" s="306">
        <f t="shared" ref="G28:G31" si="7">F28/$F$31*100</f>
        <v>22.923388793804889</v>
      </c>
      <c r="H28" s="306">
        <f>(F28-67555)/67555*100</f>
        <v>-3.2477240766782622</v>
      </c>
      <c r="I28" s="496"/>
      <c r="J28" s="496">
        <v>71202</v>
      </c>
      <c r="K28" s="306">
        <f t="shared" ref="K28:K31" si="8">J28/$J$31*100</f>
        <v>25.937663927260012</v>
      </c>
      <c r="L28" s="306">
        <f>(J28-78676)/78676*100</f>
        <v>-9.4997203721592349</v>
      </c>
    </row>
    <row r="29" spans="1:13" s="277" customFormat="1" ht="10" customHeight="1">
      <c r="A29" s="493" t="s">
        <v>311</v>
      </c>
      <c r="B29" s="494">
        <v>75873</v>
      </c>
      <c r="C29" s="306">
        <f t="shared" si="6"/>
        <v>26.971696302247373</v>
      </c>
      <c r="D29" s="306">
        <f>(B29-93571)/93571*100</f>
        <v>-18.913979758685919</v>
      </c>
      <c r="E29" s="309"/>
      <c r="F29" s="309">
        <v>85423</v>
      </c>
      <c r="G29" s="306">
        <f t="shared" si="7"/>
        <v>29.959526949299963</v>
      </c>
      <c r="H29" s="306">
        <f>(F29-93348)/93348*100</f>
        <v>-8.489737326991472</v>
      </c>
      <c r="I29" s="309"/>
      <c r="J29" s="309">
        <v>113994</v>
      </c>
      <c r="K29" s="306">
        <f t="shared" si="8"/>
        <v>41.526053505857668</v>
      </c>
      <c r="L29" s="306">
        <f>(J29-139573)/139573*100</f>
        <v>-18.326610447579402</v>
      </c>
    </row>
    <row r="30" spans="1:13" s="277" customFormat="1" ht="10" customHeight="1">
      <c r="A30" s="498" t="s">
        <v>436</v>
      </c>
      <c r="B30" s="494">
        <v>93123</v>
      </c>
      <c r="C30" s="306">
        <f t="shared" si="6"/>
        <v>33.103808663874929</v>
      </c>
      <c r="D30" s="306">
        <f>(B30-273134)/273134*100</f>
        <v>-65.905745897618019</v>
      </c>
      <c r="E30" s="309"/>
      <c r="F30" s="309">
        <v>96027</v>
      </c>
      <c r="G30" s="306">
        <f t="shared" si="7"/>
        <v>33.678558401840576</v>
      </c>
      <c r="H30" s="306">
        <f>(F30-272417)/272417*100</f>
        <v>-64.749997246867849</v>
      </c>
      <c r="I30" s="309"/>
      <c r="J30" s="309">
        <v>27738</v>
      </c>
      <c r="K30" s="306">
        <f t="shared" si="8"/>
        <v>10.104476307046687</v>
      </c>
      <c r="L30" s="306">
        <f>(J30-43089)/212837*100</f>
        <v>-7.2125617256398087</v>
      </c>
      <c r="M30" s="499"/>
    </row>
    <row r="31" spans="1:13" s="311" customFormat="1" ht="10" customHeight="1">
      <c r="A31" s="489" t="s">
        <v>0</v>
      </c>
      <c r="B31" s="490">
        <f>+B27+B28+B29+B30</f>
        <v>281306</v>
      </c>
      <c r="C31" s="310">
        <f t="shared" si="6"/>
        <v>100</v>
      </c>
      <c r="D31" s="310">
        <f>(B31-450802)/450802*100</f>
        <v>-37.598768417176501</v>
      </c>
      <c r="E31" s="492"/>
      <c r="F31" s="490">
        <f>+F27+F28+F29+F30</f>
        <v>285128</v>
      </c>
      <c r="G31" s="310">
        <f t="shared" si="7"/>
        <v>100</v>
      </c>
      <c r="H31" s="310">
        <f>(F31-457695)/457695*100</f>
        <v>-37.703492500464279</v>
      </c>
      <c r="I31" s="492"/>
      <c r="J31" s="490">
        <f>+J27+J28+J29+J30</f>
        <v>274512</v>
      </c>
      <c r="K31" s="310">
        <f t="shared" si="8"/>
        <v>100</v>
      </c>
      <c r="L31" s="310">
        <f>(J31-474175)/474175*100</f>
        <v>-42.107449781198923</v>
      </c>
    </row>
    <row r="32" spans="1:13" s="277" customFormat="1" ht="3" customHeight="1">
      <c r="A32" s="493"/>
      <c r="B32" s="494"/>
      <c r="C32" s="309"/>
      <c r="D32" s="309"/>
      <c r="E32" s="309"/>
      <c r="F32" s="309"/>
      <c r="G32" s="309"/>
      <c r="H32" s="309"/>
      <c r="I32" s="309"/>
      <c r="J32" s="309"/>
      <c r="K32" s="309"/>
      <c r="L32" s="309"/>
    </row>
    <row r="33" spans="1:12" s="277" customFormat="1" ht="10" customHeight="1">
      <c r="A33" s="288"/>
      <c r="B33" s="725" t="s">
        <v>437</v>
      </c>
      <c r="C33" s="718"/>
      <c r="D33" s="718"/>
      <c r="E33" s="718"/>
      <c r="F33" s="718"/>
      <c r="G33" s="718"/>
      <c r="H33" s="718"/>
      <c r="I33" s="718"/>
      <c r="J33" s="718"/>
      <c r="K33" s="718"/>
      <c r="L33" s="718"/>
    </row>
    <row r="34" spans="1:12" s="277" customFormat="1" ht="3" customHeight="1">
      <c r="A34" s="493"/>
      <c r="B34" s="494"/>
      <c r="C34" s="309"/>
      <c r="D34" s="309"/>
      <c r="E34" s="309"/>
      <c r="F34" s="309"/>
      <c r="G34" s="309"/>
      <c r="H34" s="309"/>
      <c r="I34" s="309"/>
      <c r="J34" s="309"/>
      <c r="K34" s="309"/>
      <c r="L34" s="309"/>
    </row>
    <row r="35" spans="1:12" s="277" customFormat="1" ht="10" customHeight="1">
      <c r="A35" s="498" t="s">
        <v>438</v>
      </c>
      <c r="B35" s="494">
        <v>4603</v>
      </c>
      <c r="C35" s="306">
        <f>B35/$B$38*100</f>
        <v>21.18464653902798</v>
      </c>
      <c r="D35" s="500" t="s">
        <v>312</v>
      </c>
      <c r="E35" s="309"/>
      <c r="F35" s="309">
        <v>3878</v>
      </c>
      <c r="G35" s="306">
        <f>F35/$F$38*100</f>
        <v>20.121413376225807</v>
      </c>
      <c r="H35" s="500" t="s">
        <v>312</v>
      </c>
      <c r="I35" s="309"/>
      <c r="J35" s="501">
        <v>1390</v>
      </c>
      <c r="K35" s="306">
        <f>J35/$J$38*100</f>
        <v>21.227855833842394</v>
      </c>
      <c r="L35" s="500" t="s">
        <v>312</v>
      </c>
    </row>
    <row r="36" spans="1:12" s="277" customFormat="1" ht="10" customHeight="1">
      <c r="A36" s="493" t="s">
        <v>313</v>
      </c>
      <c r="B36" s="494">
        <v>15848</v>
      </c>
      <c r="C36" s="306">
        <f t="shared" ref="C36:C38" si="9">B36/$B$38*100</f>
        <v>72.9381443298969</v>
      </c>
      <c r="D36" s="500" t="s">
        <v>312</v>
      </c>
      <c r="E36" s="309"/>
      <c r="F36" s="309">
        <v>14407</v>
      </c>
      <c r="G36" s="306">
        <f t="shared" ref="G36:G38" si="10">F36/$F$38*100</f>
        <v>74.752244072017845</v>
      </c>
      <c r="H36" s="500" t="s">
        <v>312</v>
      </c>
      <c r="I36" s="309"/>
      <c r="J36" s="309">
        <v>4557</v>
      </c>
      <c r="K36" s="306">
        <f t="shared" ref="K36:K38" si="11">J36/$J$38*100</f>
        <v>69.593769089798414</v>
      </c>
      <c r="L36" s="500" t="s">
        <v>312</v>
      </c>
    </row>
    <row r="37" spans="1:12" s="277" customFormat="1" ht="10" customHeight="1">
      <c r="A37" s="502" t="s">
        <v>314</v>
      </c>
      <c r="B37" s="503">
        <v>1277</v>
      </c>
      <c r="C37" s="306">
        <f t="shared" si="9"/>
        <v>5.8772091310751104</v>
      </c>
      <c r="D37" s="500" t="s">
        <v>312</v>
      </c>
      <c r="E37" s="309"/>
      <c r="F37" s="309">
        <v>988</v>
      </c>
      <c r="G37" s="306">
        <f t="shared" si="10"/>
        <v>5.126342551756343</v>
      </c>
      <c r="H37" s="500" t="s">
        <v>312</v>
      </c>
      <c r="I37" s="309"/>
      <c r="J37" s="309">
        <v>601</v>
      </c>
      <c r="K37" s="306">
        <f t="shared" si="11"/>
        <v>9.1783750763591936</v>
      </c>
      <c r="L37" s="500" t="s">
        <v>312</v>
      </c>
    </row>
    <row r="38" spans="1:12" s="311" customFormat="1" ht="10" customHeight="1">
      <c r="A38" s="489" t="s">
        <v>0</v>
      </c>
      <c r="B38" s="490">
        <f>+B35+B36+B37</f>
        <v>21728</v>
      </c>
      <c r="C38" s="310">
        <f t="shared" si="9"/>
        <v>100</v>
      </c>
      <c r="D38" s="504" t="s">
        <v>312</v>
      </c>
      <c r="E38" s="492"/>
      <c r="F38" s="490">
        <f>+F35+F36+F37</f>
        <v>19273</v>
      </c>
      <c r="G38" s="310">
        <f t="shared" si="10"/>
        <v>100</v>
      </c>
      <c r="H38" s="504" t="s">
        <v>312</v>
      </c>
      <c r="I38" s="492"/>
      <c r="J38" s="490">
        <f>+J35+J36+J37</f>
        <v>6548</v>
      </c>
      <c r="K38" s="310">
        <f t="shared" si="11"/>
        <v>100</v>
      </c>
      <c r="L38" s="504" t="s">
        <v>312</v>
      </c>
    </row>
    <row r="39" spans="1:12" s="311" customFormat="1" ht="3" customHeight="1">
      <c r="A39" s="489"/>
      <c r="B39" s="490"/>
      <c r="C39" s="306"/>
      <c r="D39" s="500"/>
      <c r="E39" s="492"/>
      <c r="F39" s="490"/>
      <c r="G39" s="306"/>
      <c r="H39" s="500"/>
      <c r="I39" s="492"/>
      <c r="J39" s="490"/>
      <c r="K39" s="505"/>
      <c r="L39" s="500"/>
    </row>
    <row r="40" spans="1:12" s="277" customFormat="1" ht="10" customHeight="1">
      <c r="A40" s="288"/>
      <c r="B40" s="725" t="s">
        <v>439</v>
      </c>
      <c r="C40" s="718"/>
      <c r="D40" s="718"/>
      <c r="E40" s="718"/>
      <c r="F40" s="718"/>
      <c r="G40" s="718"/>
      <c r="H40" s="718"/>
      <c r="I40" s="718"/>
      <c r="J40" s="718"/>
      <c r="K40" s="718"/>
      <c r="L40" s="718"/>
    </row>
    <row r="41" spans="1:12" s="277" customFormat="1" ht="3" customHeight="1">
      <c r="A41" s="493"/>
      <c r="B41" s="494"/>
      <c r="C41" s="309"/>
      <c r="D41" s="309"/>
      <c r="E41" s="309"/>
      <c r="F41" s="309"/>
      <c r="G41" s="309"/>
      <c r="H41" s="309"/>
      <c r="I41" s="309"/>
      <c r="J41" s="309"/>
      <c r="K41" s="309"/>
      <c r="L41" s="309"/>
    </row>
    <row r="42" spans="1:12" s="277" customFormat="1" ht="10" customHeight="1">
      <c r="A42" s="498" t="s">
        <v>438</v>
      </c>
      <c r="B42" s="494">
        <v>3360</v>
      </c>
      <c r="C42" s="306">
        <f>B42/$B$45*100</f>
        <v>29.989289539450198</v>
      </c>
      <c r="D42" s="500" t="s">
        <v>312</v>
      </c>
      <c r="E42" s="309"/>
      <c r="F42" s="309">
        <v>24</v>
      </c>
      <c r="G42" s="306">
        <f>F42/$F$45*100</f>
        <v>4.7808764940239046</v>
      </c>
      <c r="H42" s="500" t="s">
        <v>312</v>
      </c>
      <c r="I42" s="309"/>
      <c r="J42" s="309">
        <v>3821</v>
      </c>
      <c r="K42" s="306">
        <f>J42/$J$45*100</f>
        <v>31.355654029213852</v>
      </c>
      <c r="L42" s="500" t="s">
        <v>312</v>
      </c>
    </row>
    <row r="43" spans="1:12" s="277" customFormat="1" ht="10" customHeight="1">
      <c r="A43" s="493" t="s">
        <v>313</v>
      </c>
      <c r="B43" s="494">
        <v>7252</v>
      </c>
      <c r="C43" s="306">
        <f t="shared" ref="C43:C45" si="12">B43/$B$45*100</f>
        <v>64.726883255979999</v>
      </c>
      <c r="D43" s="500" t="s">
        <v>312</v>
      </c>
      <c r="E43" s="309"/>
      <c r="F43" s="309">
        <v>226</v>
      </c>
      <c r="G43" s="306">
        <f t="shared" ref="G43:G45" si="13">F43/$F$45*100</f>
        <v>45.019920318725099</v>
      </c>
      <c r="H43" s="500" t="s">
        <v>312</v>
      </c>
      <c r="I43" s="309"/>
      <c r="J43" s="309">
        <v>7944</v>
      </c>
      <c r="K43" s="306">
        <f t="shared" ref="K43:K45" si="14">J43/$J$45*100</f>
        <v>65.189561792220587</v>
      </c>
      <c r="L43" s="500" t="s">
        <v>312</v>
      </c>
    </row>
    <row r="44" spans="1:12" s="277" customFormat="1" ht="10" customHeight="1">
      <c r="A44" s="502" t="s">
        <v>314</v>
      </c>
      <c r="B44" s="494">
        <v>592</v>
      </c>
      <c r="C44" s="306">
        <f t="shared" si="12"/>
        <v>5.2838272045697963</v>
      </c>
      <c r="D44" s="500" t="s">
        <v>312</v>
      </c>
      <c r="E44" s="309"/>
      <c r="F44" s="309">
        <v>252</v>
      </c>
      <c r="G44" s="306">
        <f t="shared" si="13"/>
        <v>50.199203187250994</v>
      </c>
      <c r="H44" s="500" t="s">
        <v>312</v>
      </c>
      <c r="I44" s="309"/>
      <c r="J44" s="309">
        <v>421</v>
      </c>
      <c r="K44" s="306">
        <f t="shared" si="14"/>
        <v>3.4547841785655669</v>
      </c>
      <c r="L44" s="500" t="s">
        <v>312</v>
      </c>
    </row>
    <row r="45" spans="1:12" s="311" customFormat="1" ht="10" customHeight="1">
      <c r="A45" s="489" t="s">
        <v>0</v>
      </c>
      <c r="B45" s="490">
        <f>+B42+B43+B44</f>
        <v>11204</v>
      </c>
      <c r="C45" s="310">
        <f t="shared" si="12"/>
        <v>100</v>
      </c>
      <c r="D45" s="504" t="s">
        <v>312</v>
      </c>
      <c r="E45" s="492"/>
      <c r="F45" s="490">
        <f>+F42+F43+F44</f>
        <v>502</v>
      </c>
      <c r="G45" s="310">
        <f t="shared" si="13"/>
        <v>100</v>
      </c>
      <c r="H45" s="504" t="s">
        <v>312</v>
      </c>
      <c r="I45" s="492"/>
      <c r="J45" s="490">
        <f>+J42+J43+J44</f>
        <v>12186</v>
      </c>
      <c r="K45" s="310">
        <f t="shared" si="14"/>
        <v>100</v>
      </c>
      <c r="L45" s="504" t="s">
        <v>312</v>
      </c>
    </row>
    <row r="46" spans="1:12" s="277" customFormat="1" ht="10" customHeight="1">
      <c r="A46" s="288"/>
      <c r="B46" s="725" t="s">
        <v>440</v>
      </c>
      <c r="C46" s="718"/>
      <c r="D46" s="718"/>
      <c r="E46" s="718"/>
      <c r="F46" s="718"/>
      <c r="G46" s="718"/>
      <c r="H46" s="718"/>
      <c r="I46" s="718"/>
      <c r="J46" s="718"/>
      <c r="K46" s="718"/>
      <c r="L46" s="718"/>
    </row>
    <row r="47" spans="1:12" s="277" customFormat="1" ht="3" customHeight="1">
      <c r="A47" s="493"/>
      <c r="B47" s="494"/>
      <c r="C47" s="309"/>
      <c r="D47" s="309"/>
      <c r="E47" s="309"/>
      <c r="F47" s="309"/>
      <c r="G47" s="309"/>
      <c r="H47" s="309"/>
      <c r="I47" s="309"/>
      <c r="J47" s="309"/>
      <c r="K47" s="309"/>
      <c r="L47" s="309"/>
    </row>
    <row r="48" spans="1:12" s="277" customFormat="1" ht="10" customHeight="1">
      <c r="A48" s="493" t="s">
        <v>315</v>
      </c>
      <c r="B48" s="494">
        <v>92</v>
      </c>
      <c r="C48" s="306">
        <f>B48/$B$51*100</f>
        <v>13.73134328358209</v>
      </c>
      <c r="D48" s="500" t="s">
        <v>312</v>
      </c>
      <c r="E48" s="309"/>
      <c r="F48" s="309">
        <v>1230</v>
      </c>
      <c r="G48" s="306">
        <f>F48/$F$51*100</f>
        <v>7.3310287280963173</v>
      </c>
      <c r="H48" s="500" t="s">
        <v>312</v>
      </c>
      <c r="I48" s="309"/>
      <c r="J48" s="309">
        <v>502</v>
      </c>
      <c r="K48" s="306">
        <f>J48/$J$51*100</f>
        <v>0.91811913601697237</v>
      </c>
      <c r="L48" s="500" t="s">
        <v>312</v>
      </c>
    </row>
    <row r="49" spans="1:12" s="277" customFormat="1" ht="10" customHeight="1">
      <c r="A49" s="493" t="s">
        <v>316</v>
      </c>
      <c r="B49" s="494">
        <v>462</v>
      </c>
      <c r="C49" s="306">
        <f t="shared" ref="C49:C51" si="15">B49/$B$51*100</f>
        <v>68.955223880597018</v>
      </c>
      <c r="D49" s="500" t="s">
        <v>312</v>
      </c>
      <c r="E49" s="309"/>
      <c r="F49" s="309">
        <v>13874</v>
      </c>
      <c r="G49" s="306">
        <f t="shared" ref="G49:G51" si="16">F49/$F$51*100</f>
        <v>82.691619978543329</v>
      </c>
      <c r="H49" s="500" t="s">
        <v>312</v>
      </c>
      <c r="I49" s="309"/>
      <c r="J49" s="309">
        <v>50181</v>
      </c>
      <c r="K49" s="306">
        <f t="shared" ref="K49:K51" si="17">J49/$J$51*100</f>
        <v>91.777164072644808</v>
      </c>
      <c r="L49" s="500" t="s">
        <v>312</v>
      </c>
    </row>
    <row r="50" spans="1:12" s="277" customFormat="1" ht="10" customHeight="1">
      <c r="A50" s="502" t="s">
        <v>314</v>
      </c>
      <c r="B50" s="503">
        <v>116</v>
      </c>
      <c r="C50" s="306">
        <f t="shared" si="15"/>
        <v>17.313432835820898</v>
      </c>
      <c r="D50" s="500" t="s">
        <v>312</v>
      </c>
      <c r="E50" s="309"/>
      <c r="F50" s="309">
        <v>1674</v>
      </c>
      <c r="G50" s="306">
        <f t="shared" si="16"/>
        <v>9.9773512933603516</v>
      </c>
      <c r="H50" s="500" t="s">
        <v>312</v>
      </c>
      <c r="I50" s="309"/>
      <c r="J50" s="309">
        <v>3994</v>
      </c>
      <c r="K50" s="306">
        <f t="shared" si="17"/>
        <v>7.3047167913382225</v>
      </c>
      <c r="L50" s="500" t="s">
        <v>312</v>
      </c>
    </row>
    <row r="51" spans="1:12" s="311" customFormat="1" ht="10" customHeight="1">
      <c r="A51" s="489" t="s">
        <v>0</v>
      </c>
      <c r="B51" s="490">
        <f>+B48+B49+B50</f>
        <v>670</v>
      </c>
      <c r="C51" s="310">
        <f t="shared" si="15"/>
        <v>100</v>
      </c>
      <c r="D51" s="504" t="s">
        <v>312</v>
      </c>
      <c r="E51" s="492"/>
      <c r="F51" s="490">
        <f>+F48+F49+F50</f>
        <v>16778</v>
      </c>
      <c r="G51" s="310">
        <f t="shared" si="16"/>
        <v>100</v>
      </c>
      <c r="H51" s="504" t="s">
        <v>312</v>
      </c>
      <c r="I51" s="492"/>
      <c r="J51" s="490">
        <f>+J48+J49+J50</f>
        <v>54677</v>
      </c>
      <c r="K51" s="310">
        <f t="shared" si="17"/>
        <v>100</v>
      </c>
      <c r="L51" s="504" t="s">
        <v>312</v>
      </c>
    </row>
    <row r="52" spans="1:12" s="277" customFormat="1" ht="3" customHeight="1">
      <c r="A52" s="493"/>
      <c r="B52" s="494"/>
      <c r="C52" s="309"/>
      <c r="D52" s="309"/>
      <c r="E52" s="309"/>
      <c r="F52" s="309"/>
      <c r="G52" s="309"/>
      <c r="H52" s="309"/>
      <c r="I52" s="309"/>
      <c r="J52" s="309"/>
      <c r="K52" s="309"/>
      <c r="L52" s="309"/>
    </row>
    <row r="53" spans="1:12" s="277" customFormat="1" ht="10" customHeight="1">
      <c r="A53" s="288"/>
      <c r="B53" s="718" t="s">
        <v>317</v>
      </c>
      <c r="C53" s="718"/>
      <c r="D53" s="718"/>
      <c r="E53" s="718"/>
      <c r="F53" s="718"/>
      <c r="G53" s="718"/>
      <c r="H53" s="718"/>
      <c r="I53" s="718"/>
      <c r="J53" s="718"/>
      <c r="K53" s="718"/>
      <c r="L53" s="718"/>
    </row>
    <row r="54" spans="1:12" s="277" customFormat="1" ht="3" customHeight="1">
      <c r="A54" s="493"/>
      <c r="B54" s="494"/>
      <c r="C54" s="309"/>
      <c r="D54" s="309"/>
      <c r="E54" s="309"/>
      <c r="F54" s="309"/>
      <c r="G54" s="309"/>
      <c r="H54" s="309"/>
      <c r="I54" s="309"/>
      <c r="J54" s="309"/>
      <c r="K54" s="309"/>
      <c r="L54" s="309"/>
    </row>
    <row r="55" spans="1:12" s="277" customFormat="1" ht="10" customHeight="1">
      <c r="A55" s="493" t="s">
        <v>318</v>
      </c>
      <c r="B55" s="494">
        <v>39033</v>
      </c>
      <c r="C55" s="306">
        <f>B55/$B$57*100</f>
        <v>13.531324532697319</v>
      </c>
      <c r="D55" s="306">
        <f>(B55-40083)/40083*100</f>
        <v>-2.6195644038619865</v>
      </c>
      <c r="E55" s="309"/>
      <c r="F55" s="309">
        <v>66423</v>
      </c>
      <c r="G55" s="306">
        <f>F55/$F$57*100</f>
        <v>20.549254728713827</v>
      </c>
      <c r="H55" s="306">
        <f>(F55-65696)/65696*100</f>
        <v>1.1066122747199221</v>
      </c>
      <c r="I55" s="309"/>
      <c r="J55" s="309">
        <v>120661</v>
      </c>
      <c r="K55" s="306">
        <f>J55/$J$57*100</f>
        <v>44.772502949929127</v>
      </c>
      <c r="L55" s="306">
        <f>(J55-143242)/143242*100</f>
        <v>-15.764231161251589</v>
      </c>
    </row>
    <row r="56" spans="1:12" s="277" customFormat="1" ht="10" customHeight="1">
      <c r="A56" s="493" t="s">
        <v>319</v>
      </c>
      <c r="B56" s="494">
        <v>249431</v>
      </c>
      <c r="C56" s="306">
        <f t="shared" ref="C56:C57" si="18">B56/$B$57*100</f>
        <v>86.468675467302674</v>
      </c>
      <c r="D56" s="306">
        <f>(B56-273674)/273674*100</f>
        <v>-8.8583497153547661</v>
      </c>
      <c r="E56" s="309"/>
      <c r="F56" s="309">
        <v>256815</v>
      </c>
      <c r="G56" s="306">
        <f t="shared" ref="G56:G57" si="19">F56/$F$57*100</f>
        <v>79.450745271286166</v>
      </c>
      <c r="H56" s="306">
        <f>(F56-300069)/300069*100</f>
        <v>-14.414684622536816</v>
      </c>
      <c r="I56" s="309"/>
      <c r="J56" s="309">
        <v>148837</v>
      </c>
      <c r="K56" s="306">
        <f t="shared" ref="K56:K57" si="20">J56/$J$57*100</f>
        <v>55.227497050070873</v>
      </c>
      <c r="L56" s="306">
        <f>(J56-149860)/149860*100</f>
        <v>-0.68263712798612042</v>
      </c>
    </row>
    <row r="57" spans="1:12" s="311" customFormat="1" ht="10" customHeight="1">
      <c r="A57" s="489" t="s">
        <v>441</v>
      </c>
      <c r="B57" s="490">
        <f>+B55+B56</f>
        <v>288464</v>
      </c>
      <c r="C57" s="310">
        <f t="shared" si="18"/>
        <v>100</v>
      </c>
      <c r="D57" s="310">
        <f>(B57-313757)/313575*100</f>
        <v>-8.0660129155704379</v>
      </c>
      <c r="E57" s="492"/>
      <c r="F57" s="490">
        <f>+F55+F56</f>
        <v>323238</v>
      </c>
      <c r="G57" s="310">
        <f t="shared" si="19"/>
        <v>100</v>
      </c>
      <c r="H57" s="310">
        <f>(F57-365765)/365765*100</f>
        <v>-11.626864243434992</v>
      </c>
      <c r="I57" s="492"/>
      <c r="J57" s="490">
        <f>+J55+J56</f>
        <v>269498</v>
      </c>
      <c r="K57" s="310">
        <f t="shared" si="20"/>
        <v>100</v>
      </c>
      <c r="L57" s="310">
        <f>(J57-293102)/293102*100</f>
        <v>-8.0531692038948908</v>
      </c>
    </row>
    <row r="58" spans="1:12" s="277" customFormat="1" ht="3" customHeight="1">
      <c r="A58" s="493"/>
      <c r="B58" s="494"/>
      <c r="C58" s="309"/>
      <c r="D58" s="309"/>
      <c r="E58" s="309"/>
      <c r="F58" s="309"/>
      <c r="G58" s="309"/>
      <c r="H58" s="309"/>
      <c r="I58" s="309"/>
      <c r="J58" s="309"/>
      <c r="K58" s="309"/>
      <c r="L58" s="309"/>
    </row>
    <row r="59" spans="1:12" s="277" customFormat="1" ht="10" customHeight="1">
      <c r="A59" s="288"/>
      <c r="B59" s="726" t="s">
        <v>442</v>
      </c>
      <c r="C59" s="727"/>
      <c r="D59" s="727"/>
      <c r="E59" s="727"/>
      <c r="F59" s="727"/>
      <c r="G59" s="727"/>
      <c r="H59" s="727"/>
      <c r="I59" s="727"/>
      <c r="J59" s="727"/>
      <c r="K59" s="727"/>
      <c r="L59" s="727"/>
    </row>
    <row r="60" spans="1:12" s="277" customFormat="1" ht="4" customHeight="1">
      <c r="A60" s="493"/>
      <c r="B60" s="494"/>
      <c r="C60" s="309"/>
      <c r="D60" s="309"/>
      <c r="E60" s="309"/>
      <c r="F60" s="309"/>
      <c r="G60" s="309"/>
      <c r="H60" s="309"/>
      <c r="I60" s="309"/>
      <c r="J60" s="309"/>
      <c r="K60" s="309"/>
      <c r="L60" s="309"/>
    </row>
    <row r="61" spans="1:12" s="277" customFormat="1" ht="10" customHeight="1">
      <c r="A61" s="498" t="s">
        <v>443</v>
      </c>
      <c r="B61" s="506">
        <v>328796</v>
      </c>
      <c r="C61" s="306">
        <f>B61/$B$62*100</f>
        <v>100</v>
      </c>
      <c r="D61" s="306">
        <f>(B61-383075)/383075*100</f>
        <v>-14.169287998433727</v>
      </c>
      <c r="E61" s="309"/>
      <c r="F61" s="309">
        <v>338792</v>
      </c>
      <c r="G61" s="306">
        <f>F61/$F$62*100</f>
        <v>100</v>
      </c>
      <c r="H61" s="306">
        <f>(F61-382382)/382382*100</f>
        <v>-11.399595169228677</v>
      </c>
      <c r="I61" s="309"/>
      <c r="J61" s="309">
        <v>62068</v>
      </c>
      <c r="K61" s="306">
        <f>J61/$J$62*100</f>
        <v>100</v>
      </c>
      <c r="L61" s="306">
        <f>(J61-72139)/72139*100</f>
        <v>-13.960548385755278</v>
      </c>
    </row>
    <row r="62" spans="1:12" s="311" customFormat="1" ht="10" customHeight="1">
      <c r="A62" s="489" t="s">
        <v>0</v>
      </c>
      <c r="B62" s="490">
        <f>+B61</f>
        <v>328796</v>
      </c>
      <c r="C62" s="310">
        <f>B62/$B$62*100</f>
        <v>100</v>
      </c>
      <c r="D62" s="306">
        <f>(B62-383075)/383075*100</f>
        <v>-14.169287998433727</v>
      </c>
      <c r="E62" s="492"/>
      <c r="F62" s="490">
        <f>+F61</f>
        <v>338792</v>
      </c>
      <c r="G62" s="310">
        <f>F62/$F$62*100</f>
        <v>100</v>
      </c>
      <c r="H62" s="306">
        <f>(F62-382382)/382382*100</f>
        <v>-11.399595169228677</v>
      </c>
      <c r="I62" s="492"/>
      <c r="J62" s="490">
        <f>+J61</f>
        <v>62068</v>
      </c>
      <c r="K62" s="310">
        <f>J62/$J$62*100</f>
        <v>100</v>
      </c>
      <c r="L62" s="306">
        <f>(J62-72139)/72139*100</f>
        <v>-13.960548385755278</v>
      </c>
    </row>
    <row r="63" spans="1:12" s="311" customFormat="1" ht="10" customHeight="1">
      <c r="A63" s="489"/>
      <c r="B63" s="490"/>
      <c r="C63" s="310"/>
      <c r="D63" s="310"/>
      <c r="E63" s="492"/>
      <c r="F63" s="490"/>
      <c r="G63" s="310"/>
      <c r="H63" s="310"/>
      <c r="I63" s="492"/>
      <c r="J63" s="490"/>
      <c r="K63" s="310"/>
      <c r="L63" s="310"/>
    </row>
    <row r="64" spans="1:12" s="311" customFormat="1" ht="10" customHeight="1">
      <c r="A64" s="498" t="s">
        <v>444</v>
      </c>
      <c r="B64" s="490">
        <v>414163</v>
      </c>
      <c r="C64" s="310">
        <f>B64/$B$64*100</f>
        <v>100</v>
      </c>
      <c r="D64" s="504" t="s">
        <v>312</v>
      </c>
      <c r="E64" s="492"/>
      <c r="F64" s="490">
        <v>427847</v>
      </c>
      <c r="G64" s="310">
        <f>F64/$F$64*100</f>
        <v>100</v>
      </c>
      <c r="H64" s="504" t="s">
        <v>312</v>
      </c>
      <c r="I64" s="492"/>
      <c r="J64" s="490">
        <v>183999</v>
      </c>
      <c r="K64" s="310">
        <f>J64/$J$64*100</f>
        <v>100</v>
      </c>
      <c r="L64" s="504" t="s">
        <v>312</v>
      </c>
    </row>
    <row r="65" spans="1:13" s="277" customFormat="1" ht="8.15" customHeight="1">
      <c r="A65" s="493"/>
      <c r="B65" s="494"/>
      <c r="C65" s="309"/>
      <c r="D65" s="309"/>
      <c r="E65" s="309"/>
      <c r="F65" s="309"/>
      <c r="G65" s="309"/>
      <c r="H65" s="309"/>
      <c r="I65" s="309"/>
      <c r="J65" s="309"/>
      <c r="K65" s="507"/>
      <c r="L65" s="507"/>
    </row>
    <row r="66" spans="1:13" s="277" customFormat="1" ht="10" customHeight="1">
      <c r="A66" s="288"/>
      <c r="B66" s="718" t="s">
        <v>320</v>
      </c>
      <c r="C66" s="718"/>
      <c r="D66" s="718"/>
      <c r="E66" s="718"/>
      <c r="F66" s="718"/>
      <c r="G66" s="718"/>
      <c r="H66" s="718"/>
      <c r="I66" s="718"/>
      <c r="J66" s="718"/>
      <c r="K66" s="718"/>
      <c r="L66" s="718"/>
    </row>
    <row r="67" spans="1:13" s="277" customFormat="1" ht="8.15" customHeight="1">
      <c r="A67" s="493"/>
      <c r="B67" s="494"/>
      <c r="C67" s="309"/>
      <c r="D67" s="309"/>
      <c r="E67" s="309"/>
      <c r="F67" s="309"/>
      <c r="G67" s="309"/>
      <c r="H67" s="309"/>
      <c r="I67" s="309"/>
      <c r="J67" s="309"/>
      <c r="K67" s="309"/>
      <c r="L67" s="309"/>
    </row>
    <row r="68" spans="1:13" s="277" customFormat="1" ht="10" customHeight="1">
      <c r="A68" s="493" t="s">
        <v>321</v>
      </c>
      <c r="B68" s="494">
        <v>8283</v>
      </c>
      <c r="C68" s="306">
        <f>B68/$B$75*100</f>
        <v>2.3926997093980553</v>
      </c>
      <c r="D68" s="306">
        <f>(B68-8706)/8706*100</f>
        <v>-4.8587181254307374</v>
      </c>
      <c r="E68" s="309"/>
      <c r="F68" s="309">
        <v>15514</v>
      </c>
      <c r="G68" s="306">
        <f>F68/$F$75*100</f>
        <v>4.2423678942935581</v>
      </c>
      <c r="H68" s="306">
        <f>(F68-13357)/13357*100</f>
        <v>16.148835816425844</v>
      </c>
      <c r="I68" s="309"/>
      <c r="J68" s="309">
        <v>117854</v>
      </c>
      <c r="K68" s="306">
        <f>J68/$J$75*100</f>
        <v>22.655691316349991</v>
      </c>
      <c r="L68" s="306">
        <f>(J68-125828)/125828*100</f>
        <v>-6.3372222398830154</v>
      </c>
    </row>
    <row r="69" spans="1:13" s="277" customFormat="1" ht="10" customHeight="1">
      <c r="A69" s="493" t="s">
        <v>322</v>
      </c>
      <c r="B69" s="494">
        <v>38</v>
      </c>
      <c r="C69" s="306">
        <f t="shared" ref="C69:C75" si="21">B69/$B$75*100</f>
        <v>1.0977011826285899E-2</v>
      </c>
      <c r="D69" s="306">
        <f>(B69-39)/39*100</f>
        <v>-2.5641025641025639</v>
      </c>
      <c r="E69" s="309"/>
      <c r="F69" s="309">
        <v>622</v>
      </c>
      <c r="G69" s="306">
        <f t="shared" ref="G69:G75" si="22">F69/$F$75*100</f>
        <v>0.1700884897673452</v>
      </c>
      <c r="H69" s="306">
        <f>(F69-490)/490*100</f>
        <v>26.938775510204081</v>
      </c>
      <c r="I69" s="309"/>
      <c r="J69" s="309">
        <v>5313</v>
      </c>
      <c r="K69" s="306">
        <f t="shared" ref="K69:K75" si="23">J69/$J$75*100</f>
        <v>1.0213458004290692</v>
      </c>
      <c r="L69" s="306">
        <f>(J69-5901)/5901*100</f>
        <v>-9.9644128113879002</v>
      </c>
    </row>
    <row r="70" spans="1:13" s="277" customFormat="1" ht="10" customHeight="1">
      <c r="A70" s="493" t="s">
        <v>323</v>
      </c>
      <c r="B70" s="494">
        <v>3103</v>
      </c>
      <c r="C70" s="306">
        <f t="shared" si="21"/>
        <v>0.89635967623592494</v>
      </c>
      <c r="D70" s="306">
        <f>(B70-3032)/3032*100</f>
        <v>2.341688654353562</v>
      </c>
      <c r="E70" s="309"/>
      <c r="F70" s="309">
        <v>3045</v>
      </c>
      <c r="G70" s="306">
        <f t="shared" si="22"/>
        <v>0.83266792820187485</v>
      </c>
      <c r="H70" s="306">
        <f>(F70-2706)/2706*100</f>
        <v>12.527716186252771</v>
      </c>
      <c r="I70" s="309"/>
      <c r="J70" s="309">
        <v>12497</v>
      </c>
      <c r="K70" s="306">
        <f t="shared" si="23"/>
        <v>2.4023637244423255</v>
      </c>
      <c r="L70" s="306">
        <f>(J70-12237)/12237*100</f>
        <v>2.1247037672632181</v>
      </c>
    </row>
    <row r="71" spans="1:13" s="277" customFormat="1" ht="10" customHeight="1">
      <c r="A71" s="498" t="s">
        <v>324</v>
      </c>
      <c r="B71" s="506">
        <v>1612</v>
      </c>
      <c r="C71" s="306">
        <f t="shared" si="21"/>
        <v>0.46565639642033874</v>
      </c>
      <c r="D71" s="306">
        <f>(B71-2011)/2011*100</f>
        <v>-19.840875186474392</v>
      </c>
      <c r="E71" s="309"/>
      <c r="F71" s="309">
        <v>988</v>
      </c>
      <c r="G71" s="306">
        <f t="shared" si="22"/>
        <v>0.27017271364973805</v>
      </c>
      <c r="H71" s="306">
        <f>(F71-2411)/2411*100</f>
        <v>-59.021153048527587</v>
      </c>
      <c r="I71" s="309"/>
      <c r="J71" s="309">
        <v>1933</v>
      </c>
      <c r="K71" s="306">
        <f t="shared" si="23"/>
        <v>0.37159070811770945</v>
      </c>
      <c r="L71" s="306">
        <f>(J71-1290)/1290*100</f>
        <v>49.844961240310077</v>
      </c>
    </row>
    <row r="72" spans="1:13" s="277" customFormat="1" ht="10" customHeight="1">
      <c r="A72" s="493" t="s">
        <v>325</v>
      </c>
      <c r="B72" s="494">
        <v>58486</v>
      </c>
      <c r="C72" s="306">
        <f t="shared" si="21"/>
        <v>16.894776675583081</v>
      </c>
      <c r="D72" s="306">
        <f>(B72-57618)/57618*100</f>
        <v>1.506473671422125</v>
      </c>
      <c r="E72" s="309"/>
      <c r="F72" s="309">
        <v>50777</v>
      </c>
      <c r="G72" s="306">
        <f t="shared" si="22"/>
        <v>13.885182065782134</v>
      </c>
      <c r="H72" s="306">
        <f>(F72-46665)/46665*100</f>
        <v>8.8117432765455899</v>
      </c>
      <c r="I72" s="309"/>
      <c r="J72" s="309">
        <v>331288</v>
      </c>
      <c r="K72" s="306">
        <f t="shared" si="23"/>
        <v>63.685226337765002</v>
      </c>
      <c r="L72" s="306">
        <f>(J72-324169)/324169*100</f>
        <v>2.196076737750988</v>
      </c>
    </row>
    <row r="73" spans="1:13" s="277" customFormat="1" ht="10" customHeight="1">
      <c r="A73" s="498" t="s">
        <v>445</v>
      </c>
      <c r="B73" s="309">
        <v>66467</v>
      </c>
      <c r="C73" s="306">
        <f t="shared" si="21"/>
        <v>19.200238027835393</v>
      </c>
      <c r="D73" s="306">
        <f>(B73-70516)/70516*100</f>
        <v>-5.7419592716546601</v>
      </c>
      <c r="E73" s="309"/>
      <c r="F73" s="309">
        <v>68306</v>
      </c>
      <c r="G73" s="306">
        <f t="shared" si="22"/>
        <v>18.678560099756076</v>
      </c>
      <c r="H73" s="306">
        <f>(F73-75320)/75320*100</f>
        <v>-9.3122676579925656</v>
      </c>
      <c r="I73" s="309"/>
      <c r="J73" s="309">
        <v>5112</v>
      </c>
      <c r="K73" s="306">
        <f t="shared" si="23"/>
        <v>0.98270651831232847</v>
      </c>
      <c r="L73" s="306">
        <f>(J73-20918)/20918*100</f>
        <v>-75.561717181374888</v>
      </c>
    </row>
    <row r="74" spans="1:13" s="277" customFormat="1" ht="20.25" customHeight="1">
      <c r="A74" s="502" t="s">
        <v>446</v>
      </c>
      <c r="B74" s="309">
        <v>208189</v>
      </c>
      <c r="C74" s="306">
        <f t="shared" si="21"/>
        <v>60.139292502700926</v>
      </c>
      <c r="D74" s="306">
        <f>(B74-487865)/487865*100</f>
        <v>-57.326514507086998</v>
      </c>
      <c r="E74" s="309"/>
      <c r="F74" s="309">
        <v>226440</v>
      </c>
      <c r="G74" s="306">
        <f t="shared" si="22"/>
        <v>61.920960808549275</v>
      </c>
      <c r="H74" s="306">
        <f>(F74-490507)/490507*100</f>
        <v>-53.835521205609702</v>
      </c>
      <c r="I74" s="309"/>
      <c r="J74" s="309">
        <v>46199</v>
      </c>
      <c r="K74" s="306">
        <f t="shared" si="23"/>
        <v>8.8810755945835798</v>
      </c>
      <c r="L74" s="306">
        <f>(J74-51971)/51971*100</f>
        <v>-11.106193838871677</v>
      </c>
      <c r="M74" s="499"/>
    </row>
    <row r="75" spans="1:13" s="311" customFormat="1" ht="10" customHeight="1">
      <c r="A75" s="508" t="s">
        <v>0</v>
      </c>
      <c r="B75" s="509">
        <f>+B68+B69+B70+B71+B72+B73+B74</f>
        <v>346178</v>
      </c>
      <c r="C75" s="310">
        <f t="shared" si="21"/>
        <v>100</v>
      </c>
      <c r="D75" s="310">
        <f>(B75-629787)/629787*100</f>
        <v>-45.032526870195795</v>
      </c>
      <c r="E75" s="492"/>
      <c r="F75" s="509">
        <f>+F68+F69+F70+F71+F72+F73+F74</f>
        <v>365692</v>
      </c>
      <c r="G75" s="310">
        <f t="shared" si="22"/>
        <v>100</v>
      </c>
      <c r="H75" s="310">
        <f>(F75-631456)/631456*100</f>
        <v>-42.087493031976891</v>
      </c>
      <c r="I75" s="492"/>
      <c r="J75" s="509">
        <v>520196</v>
      </c>
      <c r="K75" s="310">
        <f t="shared" si="23"/>
        <v>100</v>
      </c>
      <c r="L75" s="310">
        <f>(J75-542314)/542314*100</f>
        <v>-4.0784490166213665</v>
      </c>
      <c r="M75" s="499"/>
    </row>
    <row r="76" spans="1:13" s="277" customFormat="1" ht="10" customHeight="1">
      <c r="A76" s="286"/>
      <c r="B76" s="507"/>
      <c r="C76" s="309"/>
      <c r="D76" s="309"/>
      <c r="E76" s="309"/>
      <c r="F76" s="309"/>
      <c r="G76" s="309"/>
      <c r="H76" s="309"/>
      <c r="I76" s="309"/>
      <c r="J76" s="309"/>
      <c r="K76" s="309"/>
      <c r="L76" s="309"/>
    </row>
    <row r="77" spans="1:13" s="311" customFormat="1" ht="10" customHeight="1">
      <c r="A77" s="508" t="s">
        <v>426</v>
      </c>
      <c r="B77" s="492">
        <f>+B78+B79+B55+B56</f>
        <v>2099907</v>
      </c>
      <c r="C77" s="310">
        <f>B77/$B$77*100</f>
        <v>100</v>
      </c>
      <c r="D77" s="310">
        <f>(B77-2244398)/2244398*100</f>
        <v>-6.4378510406799512</v>
      </c>
      <c r="E77" s="492"/>
      <c r="F77" s="492">
        <f>+F78+F79+F55+F56</f>
        <v>2270695</v>
      </c>
      <c r="G77" s="310">
        <f>F77/$F$77*100</f>
        <v>100</v>
      </c>
      <c r="H77" s="310">
        <f>(F77-2387606)/2387606*100</f>
        <v>-4.8965784136913717</v>
      </c>
      <c r="I77" s="492"/>
      <c r="J77" s="492">
        <f>+J78+J79+J55+J56</f>
        <v>2177434</v>
      </c>
      <c r="K77" s="310">
        <f>J77/$J$77*100</f>
        <v>100</v>
      </c>
      <c r="L77" s="310">
        <f>(J77-2326879)/2326879*100</f>
        <v>-6.4225514089903264</v>
      </c>
    </row>
    <row r="78" spans="1:13" s="311" customFormat="1" ht="10" customHeight="1">
      <c r="A78" s="286" t="s">
        <v>447</v>
      </c>
      <c r="B78" s="309">
        <f>+B17+B22+B31+B36+B43+B48+B71</f>
        <v>647318</v>
      </c>
      <c r="C78" s="306">
        <f>B78/$B$77*100</f>
        <v>30.82603181950439</v>
      </c>
      <c r="D78" s="306">
        <f>(B78-829856)/829856*100</f>
        <v>-21.996346354066247</v>
      </c>
      <c r="E78" s="309"/>
      <c r="F78" s="309">
        <f>+F17+F22+F31+F36+F43+F48+F71</f>
        <v>726019</v>
      </c>
      <c r="G78" s="306">
        <f>F78/$F$77*100</f>
        <v>31.973426638099788</v>
      </c>
      <c r="H78" s="306">
        <f>(F78-910814)/910814*100</f>
        <v>-20.288994240316903</v>
      </c>
      <c r="I78" s="309"/>
      <c r="J78" s="309">
        <f>+J17+J22+J31+J36+J43+J48+J71</f>
        <v>1061658</v>
      </c>
      <c r="K78" s="306">
        <f>J78/$J$77*100</f>
        <v>48.757298728687068</v>
      </c>
      <c r="L78" s="306">
        <f>(J78-1325822)/1325822*100</f>
        <v>-19.924544923828389</v>
      </c>
    </row>
    <row r="79" spans="1:13" s="311" customFormat="1" ht="10" customHeight="1">
      <c r="A79" s="286" t="s">
        <v>448</v>
      </c>
      <c r="B79" s="309">
        <f>+B35+B37+B42+B44+B49+B50+B61+B64+B68+B69+B70+B72+B73+B74+B21</f>
        <v>1164125</v>
      </c>
      <c r="C79" s="306">
        <f>B79/$B$77*100</f>
        <v>55.436978875731171</v>
      </c>
      <c r="D79" s="306">
        <f>(B79-1100785)/1100785*100</f>
        <v>5.7540755006654347</v>
      </c>
      <c r="E79" s="309"/>
      <c r="F79" s="309">
        <f>+F35+F37+F42+F44+F49+F50+F61+F64+F68+F69+F70+F72+F73+F74+F21</f>
        <v>1221438</v>
      </c>
      <c r="G79" s="306">
        <f>F79/$F$77*100</f>
        <v>53.791372245061531</v>
      </c>
      <c r="H79" s="306">
        <f>(F79-1111027)/1111027*100</f>
        <v>9.9377422870911314</v>
      </c>
      <c r="I79" s="309"/>
      <c r="J79" s="309">
        <f>+J35+J37+J42+J44+J49+J50+J61+J64+J68+J69+J70+J72+J73+J74+J21</f>
        <v>846278</v>
      </c>
      <c r="K79" s="306">
        <f>J79/$J$77*100</f>
        <v>38.865839331984347</v>
      </c>
      <c r="L79" s="306">
        <f>(J79-707955)/707955*100</f>
        <v>19.538388739397277</v>
      </c>
    </row>
    <row r="80" spans="1:13" s="315" customFormat="1" ht="10" customHeight="1">
      <c r="A80" s="313"/>
      <c r="B80" s="313"/>
      <c r="C80" s="510"/>
      <c r="D80" s="313"/>
      <c r="E80" s="313"/>
      <c r="F80" s="313"/>
      <c r="G80" s="313"/>
      <c r="H80" s="313"/>
      <c r="I80" s="313"/>
      <c r="J80" s="313"/>
      <c r="K80" s="314"/>
      <c r="L80" s="314"/>
    </row>
    <row r="81" spans="1:13" s="315" customFormat="1" ht="3" customHeight="1">
      <c r="A81" s="278"/>
      <c r="B81" s="278"/>
      <c r="C81" s="316"/>
      <c r="D81" s="278"/>
      <c r="E81" s="278"/>
      <c r="F81" s="278"/>
      <c r="G81" s="278"/>
      <c r="H81" s="278"/>
      <c r="I81" s="278"/>
      <c r="J81" s="278"/>
      <c r="K81" s="511"/>
      <c r="L81" s="511"/>
    </row>
    <row r="82" spans="1:13" ht="13" customHeight="1">
      <c r="A82" s="729" t="s">
        <v>386</v>
      </c>
      <c r="B82" s="729"/>
      <c r="C82" s="729"/>
      <c r="D82" s="729"/>
      <c r="E82" s="729"/>
      <c r="F82" s="729"/>
      <c r="G82" s="729"/>
      <c r="H82" s="729"/>
      <c r="I82" s="729"/>
      <c r="J82" s="729"/>
      <c r="K82" s="729"/>
      <c r="L82" s="729"/>
      <c r="M82" s="729"/>
    </row>
    <row r="83" spans="1:13" ht="18" customHeight="1">
      <c r="A83" s="717" t="s">
        <v>516</v>
      </c>
      <c r="B83" s="728"/>
      <c r="C83" s="728"/>
      <c r="D83" s="728"/>
      <c r="E83" s="728"/>
      <c r="F83" s="728"/>
      <c r="G83" s="728"/>
      <c r="H83" s="728"/>
      <c r="I83" s="728"/>
      <c r="J83" s="728"/>
      <c r="K83" s="728"/>
      <c r="L83" s="728"/>
    </row>
    <row r="84" spans="1:13" ht="32.15" customHeight="1">
      <c r="A84" s="728" t="s">
        <v>536</v>
      </c>
      <c r="B84" s="728"/>
      <c r="C84" s="728"/>
      <c r="D84" s="728"/>
      <c r="E84" s="728"/>
      <c r="F84" s="728"/>
      <c r="G84" s="728"/>
      <c r="H84" s="728"/>
      <c r="I84" s="728"/>
      <c r="J84" s="728"/>
      <c r="K84" s="728"/>
      <c r="L84" s="728"/>
    </row>
    <row r="85" spans="1:13" ht="28.5" customHeight="1">
      <c r="A85" s="717" t="s">
        <v>449</v>
      </c>
      <c r="B85" s="728"/>
      <c r="C85" s="728"/>
      <c r="D85" s="728"/>
      <c r="E85" s="728"/>
      <c r="F85" s="728"/>
      <c r="G85" s="728"/>
      <c r="H85" s="728"/>
      <c r="I85" s="728"/>
      <c r="J85" s="728"/>
      <c r="K85" s="728"/>
      <c r="L85" s="728"/>
    </row>
    <row r="86" spans="1:13" ht="23.25" customHeight="1">
      <c r="A86" s="729" t="s">
        <v>450</v>
      </c>
      <c r="B86" s="730"/>
      <c r="C86" s="730"/>
      <c r="D86" s="730"/>
      <c r="E86" s="730"/>
      <c r="F86" s="730"/>
      <c r="G86" s="730"/>
      <c r="H86" s="730"/>
      <c r="I86" s="730"/>
      <c r="J86" s="730"/>
      <c r="K86" s="730"/>
      <c r="L86" s="730"/>
    </row>
    <row r="87" spans="1:13" ht="20.25" customHeight="1">
      <c r="A87" s="729" t="s">
        <v>537</v>
      </c>
      <c r="B87" s="730"/>
      <c r="C87" s="730"/>
      <c r="D87" s="730"/>
      <c r="E87" s="730"/>
      <c r="F87" s="730"/>
      <c r="G87" s="730"/>
      <c r="H87" s="730"/>
      <c r="I87" s="730"/>
      <c r="J87" s="730"/>
      <c r="K87" s="730"/>
      <c r="L87" s="730"/>
    </row>
    <row r="88" spans="1:13" ht="15" customHeight="1">
      <c r="A88" s="733" t="s">
        <v>538</v>
      </c>
      <c r="B88" s="733"/>
      <c r="C88" s="733"/>
      <c r="D88" s="733"/>
      <c r="E88" s="733"/>
      <c r="F88" s="733"/>
      <c r="G88" s="733"/>
      <c r="H88" s="733"/>
      <c r="I88" s="733"/>
      <c r="J88" s="733"/>
      <c r="K88" s="733"/>
      <c r="L88" s="733"/>
    </row>
    <row r="89" spans="1:13" ht="13.5" customHeight="1">
      <c r="A89" s="730" t="s">
        <v>451</v>
      </c>
      <c r="B89" s="730"/>
      <c r="C89" s="730"/>
      <c r="D89" s="730"/>
      <c r="E89" s="730"/>
      <c r="F89" s="730"/>
      <c r="G89" s="730"/>
      <c r="H89" s="730"/>
      <c r="I89" s="730"/>
      <c r="J89" s="730"/>
      <c r="K89" s="730"/>
      <c r="L89" s="730"/>
    </row>
    <row r="90" spans="1:13" ht="20.149999999999999" customHeight="1">
      <c r="A90" s="730" t="s">
        <v>452</v>
      </c>
      <c r="B90" s="730"/>
      <c r="C90" s="730"/>
      <c r="D90" s="730"/>
      <c r="E90" s="730"/>
      <c r="F90" s="730"/>
      <c r="G90" s="730"/>
      <c r="H90" s="730"/>
      <c r="I90" s="730"/>
      <c r="J90" s="730"/>
      <c r="K90" s="730"/>
      <c r="L90" s="730"/>
    </row>
    <row r="91" spans="1:13">
      <c r="A91" s="731" t="s">
        <v>539</v>
      </c>
      <c r="B91" s="732"/>
      <c r="C91" s="732"/>
      <c r="D91" s="732"/>
      <c r="E91" s="732"/>
      <c r="F91" s="732"/>
      <c r="G91" s="732"/>
      <c r="H91" s="732"/>
      <c r="I91" s="732"/>
      <c r="J91" s="732"/>
      <c r="K91" s="732"/>
      <c r="L91" s="732"/>
    </row>
    <row r="92" spans="1:13" ht="21.75" customHeight="1">
      <c r="A92" s="729" t="s">
        <v>453</v>
      </c>
      <c r="B92" s="730"/>
      <c r="C92" s="730"/>
      <c r="D92" s="730"/>
      <c r="E92" s="730"/>
      <c r="F92" s="730"/>
      <c r="G92" s="730"/>
      <c r="H92" s="730"/>
      <c r="I92" s="730"/>
      <c r="J92" s="730"/>
      <c r="K92" s="730"/>
      <c r="L92" s="730"/>
    </row>
    <row r="93" spans="1:13" ht="23.25" customHeight="1">
      <c r="A93" s="729" t="s">
        <v>454</v>
      </c>
      <c r="B93" s="730"/>
      <c r="C93" s="730"/>
      <c r="D93" s="730"/>
      <c r="E93" s="730"/>
      <c r="F93" s="730"/>
      <c r="G93" s="730"/>
      <c r="H93" s="730"/>
      <c r="I93" s="730"/>
      <c r="J93" s="730"/>
      <c r="K93" s="730"/>
      <c r="L93" s="730"/>
    </row>
    <row r="94" spans="1:13" ht="36" customHeight="1">
      <c r="A94" s="731" t="s">
        <v>540</v>
      </c>
      <c r="B94" s="732"/>
      <c r="C94" s="732"/>
      <c r="D94" s="732"/>
      <c r="E94" s="732"/>
      <c r="F94" s="732"/>
      <c r="G94" s="732"/>
      <c r="H94" s="732"/>
      <c r="I94" s="732"/>
      <c r="J94" s="732"/>
      <c r="K94" s="732"/>
      <c r="L94" s="732"/>
    </row>
  </sheetData>
  <mergeCells count="27">
    <mergeCell ref="A93:L93"/>
    <mergeCell ref="A94:L94"/>
    <mergeCell ref="A82:M82"/>
    <mergeCell ref="A87:L87"/>
    <mergeCell ref="A88:L88"/>
    <mergeCell ref="A89:L89"/>
    <mergeCell ref="A90:L90"/>
    <mergeCell ref="A91:L91"/>
    <mergeCell ref="A92:L92"/>
    <mergeCell ref="A86:L86"/>
    <mergeCell ref="B59:L59"/>
    <mergeCell ref="B66:L66"/>
    <mergeCell ref="A83:L83"/>
    <mergeCell ref="A84:L84"/>
    <mergeCell ref="A85:L85"/>
    <mergeCell ref="B53:L53"/>
    <mergeCell ref="A8:A9"/>
    <mergeCell ref="B8:D8"/>
    <mergeCell ref="F8:H8"/>
    <mergeCell ref="J8:L8"/>
    <mergeCell ref="B11:L11"/>
    <mergeCell ref="B13:L13"/>
    <mergeCell ref="B19:L19"/>
    <mergeCell ref="B25:L25"/>
    <mergeCell ref="B33:L33"/>
    <mergeCell ref="B40:L40"/>
    <mergeCell ref="B46:L46"/>
  </mergeCells>
  <pageMargins left="0.59055118110236227" right="0.59055118110236227" top="0.78740157480314965" bottom="0.78740157480314965" header="0" footer="0"/>
  <pageSetup paperSize="9" scale="3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58"/>
  <sheetViews>
    <sheetView zoomScaleNormal="100" workbookViewId="0">
      <selection activeCell="A4" sqref="A4"/>
    </sheetView>
  </sheetViews>
  <sheetFormatPr defaultRowHeight="14.5"/>
  <cols>
    <col min="1" max="1" width="36.81640625" style="236" customWidth="1"/>
    <col min="2" max="2" width="7.453125" style="236" customWidth="1"/>
    <col min="3" max="3" width="6.54296875" style="236" customWidth="1"/>
    <col min="4" max="4" width="8.453125" style="236" customWidth="1"/>
    <col min="5" max="5" width="1.453125" style="236" customWidth="1"/>
    <col min="6" max="6" width="8.453125" style="236" customWidth="1"/>
    <col min="7" max="7" width="6.54296875" style="236" customWidth="1"/>
    <col min="8" max="8" width="8.453125" style="236" customWidth="1"/>
    <col min="9" max="9" width="1" style="236" customWidth="1"/>
    <col min="10" max="10" width="8.81640625" style="236" customWidth="1"/>
    <col min="11" max="11" width="6.54296875" style="236" customWidth="1"/>
    <col min="12" max="12" width="8.453125" style="236" customWidth="1"/>
    <col min="13" max="173" width="9.1796875" style="236"/>
    <col min="174" max="174" width="36.81640625" style="236" customWidth="1"/>
    <col min="175" max="176" width="6.453125" style="236" customWidth="1"/>
    <col min="177" max="177" width="5.453125" style="236" customWidth="1"/>
    <col min="178" max="178" width="1.453125" style="236" customWidth="1"/>
    <col min="179" max="179" width="6.1796875" style="236" customWidth="1"/>
    <col min="180" max="180" width="5.81640625" style="236" customWidth="1"/>
    <col min="181" max="181" width="5.453125" style="236" customWidth="1"/>
    <col min="182" max="182" width="1" style="236" customWidth="1"/>
    <col min="183" max="183" width="7.54296875" style="236" customWidth="1"/>
    <col min="184" max="184" width="6.1796875" style="236" customWidth="1"/>
    <col min="185" max="185" width="5.54296875" style="236" customWidth="1"/>
    <col min="186" max="429" width="9.1796875" style="236"/>
    <col min="430" max="430" width="36.81640625" style="236" customWidth="1"/>
    <col min="431" max="432" width="6.453125" style="236" customWidth="1"/>
    <col min="433" max="433" width="5.453125" style="236" customWidth="1"/>
    <col min="434" max="434" width="1.453125" style="236" customWidth="1"/>
    <col min="435" max="435" width="6.1796875" style="236" customWidth="1"/>
    <col min="436" max="436" width="5.81640625" style="236" customWidth="1"/>
    <col min="437" max="437" width="5.453125" style="236" customWidth="1"/>
    <col min="438" max="438" width="1" style="236" customWidth="1"/>
    <col min="439" max="439" width="7.54296875" style="236" customWidth="1"/>
    <col min="440" max="440" width="6.1796875" style="236" customWidth="1"/>
    <col min="441" max="441" width="5.54296875" style="236" customWidth="1"/>
    <col min="442" max="685" width="9.1796875" style="236"/>
    <col min="686" max="686" width="36.81640625" style="236" customWidth="1"/>
    <col min="687" max="688" width="6.453125" style="236" customWidth="1"/>
    <col min="689" max="689" width="5.453125" style="236" customWidth="1"/>
    <col min="690" max="690" width="1.453125" style="236" customWidth="1"/>
    <col min="691" max="691" width="6.1796875" style="236" customWidth="1"/>
    <col min="692" max="692" width="5.81640625" style="236" customWidth="1"/>
    <col min="693" max="693" width="5.453125" style="236" customWidth="1"/>
    <col min="694" max="694" width="1" style="236" customWidth="1"/>
    <col min="695" max="695" width="7.54296875" style="236" customWidth="1"/>
    <col min="696" max="696" width="6.1796875" style="236" customWidth="1"/>
    <col min="697" max="697" width="5.54296875" style="236" customWidth="1"/>
    <col min="698" max="941" width="9.1796875" style="236"/>
    <col min="942" max="942" width="36.81640625" style="236" customWidth="1"/>
    <col min="943" max="944" width="6.453125" style="236" customWidth="1"/>
    <col min="945" max="945" width="5.453125" style="236" customWidth="1"/>
    <col min="946" max="946" width="1.453125" style="236" customWidth="1"/>
    <col min="947" max="947" width="6.1796875" style="236" customWidth="1"/>
    <col min="948" max="948" width="5.81640625" style="236" customWidth="1"/>
    <col min="949" max="949" width="5.453125" style="236" customWidth="1"/>
    <col min="950" max="950" width="1" style="236" customWidth="1"/>
    <col min="951" max="951" width="7.54296875" style="236" customWidth="1"/>
    <col min="952" max="952" width="6.1796875" style="236" customWidth="1"/>
    <col min="953" max="953" width="5.54296875" style="236" customWidth="1"/>
    <col min="954" max="1197" width="9.1796875" style="236"/>
    <col min="1198" max="1198" width="36.81640625" style="236" customWidth="1"/>
    <col min="1199" max="1200" width="6.453125" style="236" customWidth="1"/>
    <col min="1201" max="1201" width="5.453125" style="236" customWidth="1"/>
    <col min="1202" max="1202" width="1.453125" style="236" customWidth="1"/>
    <col min="1203" max="1203" width="6.1796875" style="236" customWidth="1"/>
    <col min="1204" max="1204" width="5.81640625" style="236" customWidth="1"/>
    <col min="1205" max="1205" width="5.453125" style="236" customWidth="1"/>
    <col min="1206" max="1206" width="1" style="236" customWidth="1"/>
    <col min="1207" max="1207" width="7.54296875" style="236" customWidth="1"/>
    <col min="1208" max="1208" width="6.1796875" style="236" customWidth="1"/>
    <col min="1209" max="1209" width="5.54296875" style="236" customWidth="1"/>
    <col min="1210" max="1453" width="9.1796875" style="236"/>
    <col min="1454" max="1454" width="36.81640625" style="236" customWidth="1"/>
    <col min="1455" max="1456" width="6.453125" style="236" customWidth="1"/>
    <col min="1457" max="1457" width="5.453125" style="236" customWidth="1"/>
    <col min="1458" max="1458" width="1.453125" style="236" customWidth="1"/>
    <col min="1459" max="1459" width="6.1796875" style="236" customWidth="1"/>
    <col min="1460" max="1460" width="5.81640625" style="236" customWidth="1"/>
    <col min="1461" max="1461" width="5.453125" style="236" customWidth="1"/>
    <col min="1462" max="1462" width="1" style="236" customWidth="1"/>
    <col min="1463" max="1463" width="7.54296875" style="236" customWidth="1"/>
    <col min="1464" max="1464" width="6.1796875" style="236" customWidth="1"/>
    <col min="1465" max="1465" width="5.54296875" style="236" customWidth="1"/>
    <col min="1466" max="1709" width="9.1796875" style="236"/>
    <col min="1710" max="1710" width="36.81640625" style="236" customWidth="1"/>
    <col min="1711" max="1712" width="6.453125" style="236" customWidth="1"/>
    <col min="1713" max="1713" width="5.453125" style="236" customWidth="1"/>
    <col min="1714" max="1714" width="1.453125" style="236" customWidth="1"/>
    <col min="1715" max="1715" width="6.1796875" style="236" customWidth="1"/>
    <col min="1716" max="1716" width="5.81640625" style="236" customWidth="1"/>
    <col min="1717" max="1717" width="5.453125" style="236" customWidth="1"/>
    <col min="1718" max="1718" width="1" style="236" customWidth="1"/>
    <col min="1719" max="1719" width="7.54296875" style="236" customWidth="1"/>
    <col min="1720" max="1720" width="6.1796875" style="236" customWidth="1"/>
    <col min="1721" max="1721" width="5.54296875" style="236" customWidth="1"/>
    <col min="1722" max="1965" width="9.1796875" style="236"/>
    <col min="1966" max="1966" width="36.81640625" style="236" customWidth="1"/>
    <col min="1967" max="1968" width="6.453125" style="236" customWidth="1"/>
    <col min="1969" max="1969" width="5.453125" style="236" customWidth="1"/>
    <col min="1970" max="1970" width="1.453125" style="236" customWidth="1"/>
    <col min="1971" max="1971" width="6.1796875" style="236" customWidth="1"/>
    <col min="1972" max="1972" width="5.81640625" style="236" customWidth="1"/>
    <col min="1973" max="1973" width="5.453125" style="236" customWidth="1"/>
    <col min="1974" max="1974" width="1" style="236" customWidth="1"/>
    <col min="1975" max="1975" width="7.54296875" style="236" customWidth="1"/>
    <col min="1976" max="1976" width="6.1796875" style="236" customWidth="1"/>
    <col min="1977" max="1977" width="5.54296875" style="236" customWidth="1"/>
    <col min="1978" max="2221" width="9.1796875" style="236"/>
    <col min="2222" max="2222" width="36.81640625" style="236" customWidth="1"/>
    <col min="2223" max="2224" width="6.453125" style="236" customWidth="1"/>
    <col min="2225" max="2225" width="5.453125" style="236" customWidth="1"/>
    <col min="2226" max="2226" width="1.453125" style="236" customWidth="1"/>
    <col min="2227" max="2227" width="6.1796875" style="236" customWidth="1"/>
    <col min="2228" max="2228" width="5.81640625" style="236" customWidth="1"/>
    <col min="2229" max="2229" width="5.453125" style="236" customWidth="1"/>
    <col min="2230" max="2230" width="1" style="236" customWidth="1"/>
    <col min="2231" max="2231" width="7.54296875" style="236" customWidth="1"/>
    <col min="2232" max="2232" width="6.1796875" style="236" customWidth="1"/>
    <col min="2233" max="2233" width="5.54296875" style="236" customWidth="1"/>
    <col min="2234" max="2477" width="9.1796875" style="236"/>
    <col min="2478" max="2478" width="36.81640625" style="236" customWidth="1"/>
    <col min="2479" max="2480" width="6.453125" style="236" customWidth="1"/>
    <col min="2481" max="2481" width="5.453125" style="236" customWidth="1"/>
    <col min="2482" max="2482" width="1.453125" style="236" customWidth="1"/>
    <col min="2483" max="2483" width="6.1796875" style="236" customWidth="1"/>
    <col min="2484" max="2484" width="5.81640625" style="236" customWidth="1"/>
    <col min="2485" max="2485" width="5.453125" style="236" customWidth="1"/>
    <col min="2486" max="2486" width="1" style="236" customWidth="1"/>
    <col min="2487" max="2487" width="7.54296875" style="236" customWidth="1"/>
    <col min="2488" max="2488" width="6.1796875" style="236" customWidth="1"/>
    <col min="2489" max="2489" width="5.54296875" style="236" customWidth="1"/>
    <col min="2490" max="2733" width="9.1796875" style="236"/>
    <col min="2734" max="2734" width="36.81640625" style="236" customWidth="1"/>
    <col min="2735" max="2736" width="6.453125" style="236" customWidth="1"/>
    <col min="2737" max="2737" width="5.453125" style="236" customWidth="1"/>
    <col min="2738" max="2738" width="1.453125" style="236" customWidth="1"/>
    <col min="2739" max="2739" width="6.1796875" style="236" customWidth="1"/>
    <col min="2740" max="2740" width="5.81640625" style="236" customWidth="1"/>
    <col min="2741" max="2741" width="5.453125" style="236" customWidth="1"/>
    <col min="2742" max="2742" width="1" style="236" customWidth="1"/>
    <col min="2743" max="2743" width="7.54296875" style="236" customWidth="1"/>
    <col min="2744" max="2744" width="6.1796875" style="236" customWidth="1"/>
    <col min="2745" max="2745" width="5.54296875" style="236" customWidth="1"/>
    <col min="2746" max="2989" width="9.1796875" style="236"/>
    <col min="2990" max="2990" width="36.81640625" style="236" customWidth="1"/>
    <col min="2991" max="2992" width="6.453125" style="236" customWidth="1"/>
    <col min="2993" max="2993" width="5.453125" style="236" customWidth="1"/>
    <col min="2994" max="2994" width="1.453125" style="236" customWidth="1"/>
    <col min="2995" max="2995" width="6.1796875" style="236" customWidth="1"/>
    <col min="2996" max="2996" width="5.81640625" style="236" customWidth="1"/>
    <col min="2997" max="2997" width="5.453125" style="236" customWidth="1"/>
    <col min="2998" max="2998" width="1" style="236" customWidth="1"/>
    <col min="2999" max="2999" width="7.54296875" style="236" customWidth="1"/>
    <col min="3000" max="3000" width="6.1796875" style="236" customWidth="1"/>
    <col min="3001" max="3001" width="5.54296875" style="236" customWidth="1"/>
    <col min="3002" max="3245" width="9.1796875" style="236"/>
    <col min="3246" max="3246" width="36.81640625" style="236" customWidth="1"/>
    <col min="3247" max="3248" width="6.453125" style="236" customWidth="1"/>
    <col min="3249" max="3249" width="5.453125" style="236" customWidth="1"/>
    <col min="3250" max="3250" width="1.453125" style="236" customWidth="1"/>
    <col min="3251" max="3251" width="6.1796875" style="236" customWidth="1"/>
    <col min="3252" max="3252" width="5.81640625" style="236" customWidth="1"/>
    <col min="3253" max="3253" width="5.453125" style="236" customWidth="1"/>
    <col min="3254" max="3254" width="1" style="236" customWidth="1"/>
    <col min="3255" max="3255" width="7.54296875" style="236" customWidth="1"/>
    <col min="3256" max="3256" width="6.1796875" style="236" customWidth="1"/>
    <col min="3257" max="3257" width="5.54296875" style="236" customWidth="1"/>
    <col min="3258" max="3501" width="9.1796875" style="236"/>
    <col min="3502" max="3502" width="36.81640625" style="236" customWidth="1"/>
    <col min="3503" max="3504" width="6.453125" style="236" customWidth="1"/>
    <col min="3505" max="3505" width="5.453125" style="236" customWidth="1"/>
    <col min="3506" max="3506" width="1.453125" style="236" customWidth="1"/>
    <col min="3507" max="3507" width="6.1796875" style="236" customWidth="1"/>
    <col min="3508" max="3508" width="5.81640625" style="236" customWidth="1"/>
    <col min="3509" max="3509" width="5.453125" style="236" customWidth="1"/>
    <col min="3510" max="3510" width="1" style="236" customWidth="1"/>
    <col min="3511" max="3511" width="7.54296875" style="236" customWidth="1"/>
    <col min="3512" max="3512" width="6.1796875" style="236" customWidth="1"/>
    <col min="3513" max="3513" width="5.54296875" style="236" customWidth="1"/>
    <col min="3514" max="3757" width="9.1796875" style="236"/>
    <col min="3758" max="3758" width="36.81640625" style="236" customWidth="1"/>
    <col min="3759" max="3760" width="6.453125" style="236" customWidth="1"/>
    <col min="3761" max="3761" width="5.453125" style="236" customWidth="1"/>
    <col min="3762" max="3762" width="1.453125" style="236" customWidth="1"/>
    <col min="3763" max="3763" width="6.1796875" style="236" customWidth="1"/>
    <col min="3764" max="3764" width="5.81640625" style="236" customWidth="1"/>
    <col min="3765" max="3765" width="5.453125" style="236" customWidth="1"/>
    <col min="3766" max="3766" width="1" style="236" customWidth="1"/>
    <col min="3767" max="3767" width="7.54296875" style="236" customWidth="1"/>
    <col min="3768" max="3768" width="6.1796875" style="236" customWidth="1"/>
    <col min="3769" max="3769" width="5.54296875" style="236" customWidth="1"/>
    <col min="3770" max="4013" width="9.1796875" style="236"/>
    <col min="4014" max="4014" width="36.81640625" style="236" customWidth="1"/>
    <col min="4015" max="4016" width="6.453125" style="236" customWidth="1"/>
    <col min="4017" max="4017" width="5.453125" style="236" customWidth="1"/>
    <col min="4018" max="4018" width="1.453125" style="236" customWidth="1"/>
    <col min="4019" max="4019" width="6.1796875" style="236" customWidth="1"/>
    <col min="4020" max="4020" width="5.81640625" style="236" customWidth="1"/>
    <col min="4021" max="4021" width="5.453125" style="236" customWidth="1"/>
    <col min="4022" max="4022" width="1" style="236" customWidth="1"/>
    <col min="4023" max="4023" width="7.54296875" style="236" customWidth="1"/>
    <col min="4024" max="4024" width="6.1796875" style="236" customWidth="1"/>
    <col min="4025" max="4025" width="5.54296875" style="236" customWidth="1"/>
    <col min="4026" max="4269" width="9.1796875" style="236"/>
    <col min="4270" max="4270" width="36.81640625" style="236" customWidth="1"/>
    <col min="4271" max="4272" width="6.453125" style="236" customWidth="1"/>
    <col min="4273" max="4273" width="5.453125" style="236" customWidth="1"/>
    <col min="4274" max="4274" width="1.453125" style="236" customWidth="1"/>
    <col min="4275" max="4275" width="6.1796875" style="236" customWidth="1"/>
    <col min="4276" max="4276" width="5.81640625" style="236" customWidth="1"/>
    <col min="4277" max="4277" width="5.453125" style="236" customWidth="1"/>
    <col min="4278" max="4278" width="1" style="236" customWidth="1"/>
    <col min="4279" max="4279" width="7.54296875" style="236" customWidth="1"/>
    <col min="4280" max="4280" width="6.1796875" style="236" customWidth="1"/>
    <col min="4281" max="4281" width="5.54296875" style="236" customWidth="1"/>
    <col min="4282" max="4525" width="9.1796875" style="236"/>
    <col min="4526" max="4526" width="36.81640625" style="236" customWidth="1"/>
    <col min="4527" max="4528" width="6.453125" style="236" customWidth="1"/>
    <col min="4529" max="4529" width="5.453125" style="236" customWidth="1"/>
    <col min="4530" max="4530" width="1.453125" style="236" customWidth="1"/>
    <col min="4531" max="4531" width="6.1796875" style="236" customWidth="1"/>
    <col min="4532" max="4532" width="5.81640625" style="236" customWidth="1"/>
    <col min="4533" max="4533" width="5.453125" style="236" customWidth="1"/>
    <col min="4534" max="4534" width="1" style="236" customWidth="1"/>
    <col min="4535" max="4535" width="7.54296875" style="236" customWidth="1"/>
    <col min="4536" max="4536" width="6.1796875" style="236" customWidth="1"/>
    <col min="4537" max="4537" width="5.54296875" style="236" customWidth="1"/>
    <col min="4538" max="4781" width="9.1796875" style="236"/>
    <col min="4782" max="4782" width="36.81640625" style="236" customWidth="1"/>
    <col min="4783" max="4784" width="6.453125" style="236" customWidth="1"/>
    <col min="4785" max="4785" width="5.453125" style="236" customWidth="1"/>
    <col min="4786" max="4786" width="1.453125" style="236" customWidth="1"/>
    <col min="4787" max="4787" width="6.1796875" style="236" customWidth="1"/>
    <col min="4788" max="4788" width="5.81640625" style="236" customWidth="1"/>
    <col min="4789" max="4789" width="5.453125" style="236" customWidth="1"/>
    <col min="4790" max="4790" width="1" style="236" customWidth="1"/>
    <col min="4791" max="4791" width="7.54296875" style="236" customWidth="1"/>
    <col min="4792" max="4792" width="6.1796875" style="236" customWidth="1"/>
    <col min="4793" max="4793" width="5.54296875" style="236" customWidth="1"/>
    <col min="4794" max="5037" width="9.1796875" style="236"/>
    <col min="5038" max="5038" width="36.81640625" style="236" customWidth="1"/>
    <col min="5039" max="5040" width="6.453125" style="236" customWidth="1"/>
    <col min="5041" max="5041" width="5.453125" style="236" customWidth="1"/>
    <col min="5042" max="5042" width="1.453125" style="236" customWidth="1"/>
    <col min="5043" max="5043" width="6.1796875" style="236" customWidth="1"/>
    <col min="5044" max="5044" width="5.81640625" style="236" customWidth="1"/>
    <col min="5045" max="5045" width="5.453125" style="236" customWidth="1"/>
    <col min="5046" max="5046" width="1" style="236" customWidth="1"/>
    <col min="5047" max="5047" width="7.54296875" style="236" customWidth="1"/>
    <col min="5048" max="5048" width="6.1796875" style="236" customWidth="1"/>
    <col min="5049" max="5049" width="5.54296875" style="236" customWidth="1"/>
    <col min="5050" max="5293" width="9.1796875" style="236"/>
    <col min="5294" max="5294" width="36.81640625" style="236" customWidth="1"/>
    <col min="5295" max="5296" width="6.453125" style="236" customWidth="1"/>
    <col min="5297" max="5297" width="5.453125" style="236" customWidth="1"/>
    <col min="5298" max="5298" width="1.453125" style="236" customWidth="1"/>
    <col min="5299" max="5299" width="6.1796875" style="236" customWidth="1"/>
    <col min="5300" max="5300" width="5.81640625" style="236" customWidth="1"/>
    <col min="5301" max="5301" width="5.453125" style="236" customWidth="1"/>
    <col min="5302" max="5302" width="1" style="236" customWidth="1"/>
    <col min="5303" max="5303" width="7.54296875" style="236" customWidth="1"/>
    <col min="5304" max="5304" width="6.1796875" style="236" customWidth="1"/>
    <col min="5305" max="5305" width="5.54296875" style="236" customWidth="1"/>
    <col min="5306" max="5549" width="9.1796875" style="236"/>
    <col min="5550" max="5550" width="36.81640625" style="236" customWidth="1"/>
    <col min="5551" max="5552" width="6.453125" style="236" customWidth="1"/>
    <col min="5553" max="5553" width="5.453125" style="236" customWidth="1"/>
    <col min="5554" max="5554" width="1.453125" style="236" customWidth="1"/>
    <col min="5555" max="5555" width="6.1796875" style="236" customWidth="1"/>
    <col min="5556" max="5556" width="5.81640625" style="236" customWidth="1"/>
    <col min="5557" max="5557" width="5.453125" style="236" customWidth="1"/>
    <col min="5558" max="5558" width="1" style="236" customWidth="1"/>
    <col min="5559" max="5559" width="7.54296875" style="236" customWidth="1"/>
    <col min="5560" max="5560" width="6.1796875" style="236" customWidth="1"/>
    <col min="5561" max="5561" width="5.54296875" style="236" customWidth="1"/>
    <col min="5562" max="5805" width="9.1796875" style="236"/>
    <col min="5806" max="5806" width="36.81640625" style="236" customWidth="1"/>
    <col min="5807" max="5808" width="6.453125" style="236" customWidth="1"/>
    <col min="5809" max="5809" width="5.453125" style="236" customWidth="1"/>
    <col min="5810" max="5810" width="1.453125" style="236" customWidth="1"/>
    <col min="5811" max="5811" width="6.1796875" style="236" customWidth="1"/>
    <col min="5812" max="5812" width="5.81640625" style="236" customWidth="1"/>
    <col min="5813" max="5813" width="5.453125" style="236" customWidth="1"/>
    <col min="5814" max="5814" width="1" style="236" customWidth="1"/>
    <col min="5815" max="5815" width="7.54296875" style="236" customWidth="1"/>
    <col min="5816" max="5816" width="6.1796875" style="236" customWidth="1"/>
    <col min="5817" max="5817" width="5.54296875" style="236" customWidth="1"/>
    <col min="5818" max="6061" width="9.1796875" style="236"/>
    <col min="6062" max="6062" width="36.81640625" style="236" customWidth="1"/>
    <col min="6063" max="6064" width="6.453125" style="236" customWidth="1"/>
    <col min="6065" max="6065" width="5.453125" style="236" customWidth="1"/>
    <col min="6066" max="6066" width="1.453125" style="236" customWidth="1"/>
    <col min="6067" max="6067" width="6.1796875" style="236" customWidth="1"/>
    <col min="6068" max="6068" width="5.81640625" style="236" customWidth="1"/>
    <col min="6069" max="6069" width="5.453125" style="236" customWidth="1"/>
    <col min="6070" max="6070" width="1" style="236" customWidth="1"/>
    <col min="6071" max="6071" width="7.54296875" style="236" customWidth="1"/>
    <col min="6072" max="6072" width="6.1796875" style="236" customWidth="1"/>
    <col min="6073" max="6073" width="5.54296875" style="236" customWidth="1"/>
    <col min="6074" max="6317" width="9.1796875" style="236"/>
    <col min="6318" max="6318" width="36.81640625" style="236" customWidth="1"/>
    <col min="6319" max="6320" width="6.453125" style="236" customWidth="1"/>
    <col min="6321" max="6321" width="5.453125" style="236" customWidth="1"/>
    <col min="6322" max="6322" width="1.453125" style="236" customWidth="1"/>
    <col min="6323" max="6323" width="6.1796875" style="236" customWidth="1"/>
    <col min="6324" max="6324" width="5.81640625" style="236" customWidth="1"/>
    <col min="6325" max="6325" width="5.453125" style="236" customWidth="1"/>
    <col min="6326" max="6326" width="1" style="236" customWidth="1"/>
    <col min="6327" max="6327" width="7.54296875" style="236" customWidth="1"/>
    <col min="6328" max="6328" width="6.1796875" style="236" customWidth="1"/>
    <col min="6329" max="6329" width="5.54296875" style="236" customWidth="1"/>
    <col min="6330" max="6573" width="9.1796875" style="236"/>
    <col min="6574" max="6574" width="36.81640625" style="236" customWidth="1"/>
    <col min="6575" max="6576" width="6.453125" style="236" customWidth="1"/>
    <col min="6577" max="6577" width="5.453125" style="236" customWidth="1"/>
    <col min="6578" max="6578" width="1.453125" style="236" customWidth="1"/>
    <col min="6579" max="6579" width="6.1796875" style="236" customWidth="1"/>
    <col min="6580" max="6580" width="5.81640625" style="236" customWidth="1"/>
    <col min="6581" max="6581" width="5.453125" style="236" customWidth="1"/>
    <col min="6582" max="6582" width="1" style="236" customWidth="1"/>
    <col min="6583" max="6583" width="7.54296875" style="236" customWidth="1"/>
    <col min="6584" max="6584" width="6.1796875" style="236" customWidth="1"/>
    <col min="6585" max="6585" width="5.54296875" style="236" customWidth="1"/>
    <col min="6586" max="6829" width="9.1796875" style="236"/>
    <col min="6830" max="6830" width="36.81640625" style="236" customWidth="1"/>
    <col min="6831" max="6832" width="6.453125" style="236" customWidth="1"/>
    <col min="6833" max="6833" width="5.453125" style="236" customWidth="1"/>
    <col min="6834" max="6834" width="1.453125" style="236" customWidth="1"/>
    <col min="6835" max="6835" width="6.1796875" style="236" customWidth="1"/>
    <col min="6836" max="6836" width="5.81640625" style="236" customWidth="1"/>
    <col min="6837" max="6837" width="5.453125" style="236" customWidth="1"/>
    <col min="6838" max="6838" width="1" style="236" customWidth="1"/>
    <col min="6839" max="6839" width="7.54296875" style="236" customWidth="1"/>
    <col min="6840" max="6840" width="6.1796875" style="236" customWidth="1"/>
    <col min="6841" max="6841" width="5.54296875" style="236" customWidth="1"/>
    <col min="6842" max="7085" width="9.1796875" style="236"/>
    <col min="7086" max="7086" width="36.81640625" style="236" customWidth="1"/>
    <col min="7087" max="7088" width="6.453125" style="236" customWidth="1"/>
    <col min="7089" max="7089" width="5.453125" style="236" customWidth="1"/>
    <col min="7090" max="7090" width="1.453125" style="236" customWidth="1"/>
    <col min="7091" max="7091" width="6.1796875" style="236" customWidth="1"/>
    <col min="7092" max="7092" width="5.81640625" style="236" customWidth="1"/>
    <col min="7093" max="7093" width="5.453125" style="236" customWidth="1"/>
    <col min="7094" max="7094" width="1" style="236" customWidth="1"/>
    <col min="7095" max="7095" width="7.54296875" style="236" customWidth="1"/>
    <col min="7096" max="7096" width="6.1796875" style="236" customWidth="1"/>
    <col min="7097" max="7097" width="5.54296875" style="236" customWidth="1"/>
    <col min="7098" max="7341" width="9.1796875" style="236"/>
    <col min="7342" max="7342" width="36.81640625" style="236" customWidth="1"/>
    <col min="7343" max="7344" width="6.453125" style="236" customWidth="1"/>
    <col min="7345" max="7345" width="5.453125" style="236" customWidth="1"/>
    <col min="7346" max="7346" width="1.453125" style="236" customWidth="1"/>
    <col min="7347" max="7347" width="6.1796875" style="236" customWidth="1"/>
    <col min="7348" max="7348" width="5.81640625" style="236" customWidth="1"/>
    <col min="7349" max="7349" width="5.453125" style="236" customWidth="1"/>
    <col min="7350" max="7350" width="1" style="236" customWidth="1"/>
    <col min="7351" max="7351" width="7.54296875" style="236" customWidth="1"/>
    <col min="7352" max="7352" width="6.1796875" style="236" customWidth="1"/>
    <col min="7353" max="7353" width="5.54296875" style="236" customWidth="1"/>
    <col min="7354" max="7597" width="9.1796875" style="236"/>
    <col min="7598" max="7598" width="36.81640625" style="236" customWidth="1"/>
    <col min="7599" max="7600" width="6.453125" style="236" customWidth="1"/>
    <col min="7601" max="7601" width="5.453125" style="236" customWidth="1"/>
    <col min="7602" max="7602" width="1.453125" style="236" customWidth="1"/>
    <col min="7603" max="7603" width="6.1796875" style="236" customWidth="1"/>
    <col min="7604" max="7604" width="5.81640625" style="236" customWidth="1"/>
    <col min="7605" max="7605" width="5.453125" style="236" customWidth="1"/>
    <col min="7606" max="7606" width="1" style="236" customWidth="1"/>
    <col min="7607" max="7607" width="7.54296875" style="236" customWidth="1"/>
    <col min="7608" max="7608" width="6.1796875" style="236" customWidth="1"/>
    <col min="7609" max="7609" width="5.54296875" style="236" customWidth="1"/>
    <col min="7610" max="7853" width="9.1796875" style="236"/>
    <col min="7854" max="7854" width="36.81640625" style="236" customWidth="1"/>
    <col min="7855" max="7856" width="6.453125" style="236" customWidth="1"/>
    <col min="7857" max="7857" width="5.453125" style="236" customWidth="1"/>
    <col min="7858" max="7858" width="1.453125" style="236" customWidth="1"/>
    <col min="7859" max="7859" width="6.1796875" style="236" customWidth="1"/>
    <col min="7860" max="7860" width="5.81640625" style="236" customWidth="1"/>
    <col min="7861" max="7861" width="5.453125" style="236" customWidth="1"/>
    <col min="7862" max="7862" width="1" style="236" customWidth="1"/>
    <col min="7863" max="7863" width="7.54296875" style="236" customWidth="1"/>
    <col min="7864" max="7864" width="6.1796875" style="236" customWidth="1"/>
    <col min="7865" max="7865" width="5.54296875" style="236" customWidth="1"/>
    <col min="7866" max="8109" width="9.1796875" style="236"/>
    <col min="8110" max="8110" width="36.81640625" style="236" customWidth="1"/>
    <col min="8111" max="8112" width="6.453125" style="236" customWidth="1"/>
    <col min="8113" max="8113" width="5.453125" style="236" customWidth="1"/>
    <col min="8114" max="8114" width="1.453125" style="236" customWidth="1"/>
    <col min="8115" max="8115" width="6.1796875" style="236" customWidth="1"/>
    <col min="8116" max="8116" width="5.81640625" style="236" customWidth="1"/>
    <col min="8117" max="8117" width="5.453125" style="236" customWidth="1"/>
    <col min="8118" max="8118" width="1" style="236" customWidth="1"/>
    <col min="8119" max="8119" width="7.54296875" style="236" customWidth="1"/>
    <col min="8120" max="8120" width="6.1796875" style="236" customWidth="1"/>
    <col min="8121" max="8121" width="5.54296875" style="236" customWidth="1"/>
    <col min="8122" max="8365" width="9.1796875" style="236"/>
    <col min="8366" max="8366" width="36.81640625" style="236" customWidth="1"/>
    <col min="8367" max="8368" width="6.453125" style="236" customWidth="1"/>
    <col min="8369" max="8369" width="5.453125" style="236" customWidth="1"/>
    <col min="8370" max="8370" width="1.453125" style="236" customWidth="1"/>
    <col min="8371" max="8371" width="6.1796875" style="236" customWidth="1"/>
    <col min="8372" max="8372" width="5.81640625" style="236" customWidth="1"/>
    <col min="8373" max="8373" width="5.453125" style="236" customWidth="1"/>
    <col min="8374" max="8374" width="1" style="236" customWidth="1"/>
    <col min="8375" max="8375" width="7.54296875" style="236" customWidth="1"/>
    <col min="8376" max="8376" width="6.1796875" style="236" customWidth="1"/>
    <col min="8377" max="8377" width="5.54296875" style="236" customWidth="1"/>
    <col min="8378" max="8621" width="9.1796875" style="236"/>
    <col min="8622" max="8622" width="36.81640625" style="236" customWidth="1"/>
    <col min="8623" max="8624" width="6.453125" style="236" customWidth="1"/>
    <col min="8625" max="8625" width="5.453125" style="236" customWidth="1"/>
    <col min="8626" max="8626" width="1.453125" style="236" customWidth="1"/>
    <col min="8627" max="8627" width="6.1796875" style="236" customWidth="1"/>
    <col min="8628" max="8628" width="5.81640625" style="236" customWidth="1"/>
    <col min="8629" max="8629" width="5.453125" style="236" customWidth="1"/>
    <col min="8630" max="8630" width="1" style="236" customWidth="1"/>
    <col min="8631" max="8631" width="7.54296875" style="236" customWidth="1"/>
    <col min="8632" max="8632" width="6.1796875" style="236" customWidth="1"/>
    <col min="8633" max="8633" width="5.54296875" style="236" customWidth="1"/>
    <col min="8634" max="8877" width="9.1796875" style="236"/>
    <col min="8878" max="8878" width="36.81640625" style="236" customWidth="1"/>
    <col min="8879" max="8880" width="6.453125" style="236" customWidth="1"/>
    <col min="8881" max="8881" width="5.453125" style="236" customWidth="1"/>
    <col min="8882" max="8882" width="1.453125" style="236" customWidth="1"/>
    <col min="8883" max="8883" width="6.1796875" style="236" customWidth="1"/>
    <col min="8884" max="8884" width="5.81640625" style="236" customWidth="1"/>
    <col min="8885" max="8885" width="5.453125" style="236" customWidth="1"/>
    <col min="8886" max="8886" width="1" style="236" customWidth="1"/>
    <col min="8887" max="8887" width="7.54296875" style="236" customWidth="1"/>
    <col min="8888" max="8888" width="6.1796875" style="236" customWidth="1"/>
    <col min="8889" max="8889" width="5.54296875" style="236" customWidth="1"/>
    <col min="8890" max="9133" width="9.1796875" style="236"/>
    <col min="9134" max="9134" width="36.81640625" style="236" customWidth="1"/>
    <col min="9135" max="9136" width="6.453125" style="236" customWidth="1"/>
    <col min="9137" max="9137" width="5.453125" style="236" customWidth="1"/>
    <col min="9138" max="9138" width="1.453125" style="236" customWidth="1"/>
    <col min="9139" max="9139" width="6.1796875" style="236" customWidth="1"/>
    <col min="9140" max="9140" width="5.81640625" style="236" customWidth="1"/>
    <col min="9141" max="9141" width="5.453125" style="236" customWidth="1"/>
    <col min="9142" max="9142" width="1" style="236" customWidth="1"/>
    <col min="9143" max="9143" width="7.54296875" style="236" customWidth="1"/>
    <col min="9144" max="9144" width="6.1796875" style="236" customWidth="1"/>
    <col min="9145" max="9145" width="5.54296875" style="236" customWidth="1"/>
    <col min="9146" max="9389" width="9.1796875" style="236"/>
    <col min="9390" max="9390" width="36.81640625" style="236" customWidth="1"/>
    <col min="9391" max="9392" width="6.453125" style="236" customWidth="1"/>
    <col min="9393" max="9393" width="5.453125" style="236" customWidth="1"/>
    <col min="9394" max="9394" width="1.453125" style="236" customWidth="1"/>
    <col min="9395" max="9395" width="6.1796875" style="236" customWidth="1"/>
    <col min="9396" max="9396" width="5.81640625" style="236" customWidth="1"/>
    <col min="9397" max="9397" width="5.453125" style="236" customWidth="1"/>
    <col min="9398" max="9398" width="1" style="236" customWidth="1"/>
    <col min="9399" max="9399" width="7.54296875" style="236" customWidth="1"/>
    <col min="9400" max="9400" width="6.1796875" style="236" customWidth="1"/>
    <col min="9401" max="9401" width="5.54296875" style="236" customWidth="1"/>
    <col min="9402" max="9645" width="9.1796875" style="236"/>
    <col min="9646" max="9646" width="36.81640625" style="236" customWidth="1"/>
    <col min="9647" max="9648" width="6.453125" style="236" customWidth="1"/>
    <col min="9649" max="9649" width="5.453125" style="236" customWidth="1"/>
    <col min="9650" max="9650" width="1.453125" style="236" customWidth="1"/>
    <col min="9651" max="9651" width="6.1796875" style="236" customWidth="1"/>
    <col min="9652" max="9652" width="5.81640625" style="236" customWidth="1"/>
    <col min="9653" max="9653" width="5.453125" style="236" customWidth="1"/>
    <col min="9654" max="9654" width="1" style="236" customWidth="1"/>
    <col min="9655" max="9655" width="7.54296875" style="236" customWidth="1"/>
    <col min="9656" max="9656" width="6.1796875" style="236" customWidth="1"/>
    <col min="9657" max="9657" width="5.54296875" style="236" customWidth="1"/>
    <col min="9658" max="9901" width="9.1796875" style="236"/>
    <col min="9902" max="9902" width="36.81640625" style="236" customWidth="1"/>
    <col min="9903" max="9904" width="6.453125" style="236" customWidth="1"/>
    <col min="9905" max="9905" width="5.453125" style="236" customWidth="1"/>
    <col min="9906" max="9906" width="1.453125" style="236" customWidth="1"/>
    <col min="9907" max="9907" width="6.1796875" style="236" customWidth="1"/>
    <col min="9908" max="9908" width="5.81640625" style="236" customWidth="1"/>
    <col min="9909" max="9909" width="5.453125" style="236" customWidth="1"/>
    <col min="9910" max="9910" width="1" style="236" customWidth="1"/>
    <col min="9911" max="9911" width="7.54296875" style="236" customWidth="1"/>
    <col min="9912" max="9912" width="6.1796875" style="236" customWidth="1"/>
    <col min="9913" max="9913" width="5.54296875" style="236" customWidth="1"/>
    <col min="9914" max="10157" width="9.1796875" style="236"/>
    <col min="10158" max="10158" width="36.81640625" style="236" customWidth="1"/>
    <col min="10159" max="10160" width="6.453125" style="236" customWidth="1"/>
    <col min="10161" max="10161" width="5.453125" style="236" customWidth="1"/>
    <col min="10162" max="10162" width="1.453125" style="236" customWidth="1"/>
    <col min="10163" max="10163" width="6.1796875" style="236" customWidth="1"/>
    <col min="10164" max="10164" width="5.81640625" style="236" customWidth="1"/>
    <col min="10165" max="10165" width="5.453125" style="236" customWidth="1"/>
    <col min="10166" max="10166" width="1" style="236" customWidth="1"/>
    <col min="10167" max="10167" width="7.54296875" style="236" customWidth="1"/>
    <col min="10168" max="10168" width="6.1796875" style="236" customWidth="1"/>
    <col min="10169" max="10169" width="5.54296875" style="236" customWidth="1"/>
    <col min="10170" max="10413" width="9.1796875" style="236"/>
    <col min="10414" max="10414" width="36.81640625" style="236" customWidth="1"/>
    <col min="10415" max="10416" width="6.453125" style="236" customWidth="1"/>
    <col min="10417" max="10417" width="5.453125" style="236" customWidth="1"/>
    <col min="10418" max="10418" width="1.453125" style="236" customWidth="1"/>
    <col min="10419" max="10419" width="6.1796875" style="236" customWidth="1"/>
    <col min="10420" max="10420" width="5.81640625" style="236" customWidth="1"/>
    <col min="10421" max="10421" width="5.453125" style="236" customWidth="1"/>
    <col min="10422" max="10422" width="1" style="236" customWidth="1"/>
    <col min="10423" max="10423" width="7.54296875" style="236" customWidth="1"/>
    <col min="10424" max="10424" width="6.1796875" style="236" customWidth="1"/>
    <col min="10425" max="10425" width="5.54296875" style="236" customWidth="1"/>
    <col min="10426" max="10669" width="9.1796875" style="236"/>
    <col min="10670" max="10670" width="36.81640625" style="236" customWidth="1"/>
    <col min="10671" max="10672" width="6.453125" style="236" customWidth="1"/>
    <col min="10673" max="10673" width="5.453125" style="236" customWidth="1"/>
    <col min="10674" max="10674" width="1.453125" style="236" customWidth="1"/>
    <col min="10675" max="10675" width="6.1796875" style="236" customWidth="1"/>
    <col min="10676" max="10676" width="5.81640625" style="236" customWidth="1"/>
    <col min="10677" max="10677" width="5.453125" style="236" customWidth="1"/>
    <col min="10678" max="10678" width="1" style="236" customWidth="1"/>
    <col min="10679" max="10679" width="7.54296875" style="236" customWidth="1"/>
    <col min="10680" max="10680" width="6.1796875" style="236" customWidth="1"/>
    <col min="10681" max="10681" width="5.54296875" style="236" customWidth="1"/>
    <col min="10682" max="10925" width="9.1796875" style="236"/>
    <col min="10926" max="10926" width="36.81640625" style="236" customWidth="1"/>
    <col min="10927" max="10928" width="6.453125" style="236" customWidth="1"/>
    <col min="10929" max="10929" width="5.453125" style="236" customWidth="1"/>
    <col min="10930" max="10930" width="1.453125" style="236" customWidth="1"/>
    <col min="10931" max="10931" width="6.1796875" style="236" customWidth="1"/>
    <col min="10932" max="10932" width="5.81640625" style="236" customWidth="1"/>
    <col min="10933" max="10933" width="5.453125" style="236" customWidth="1"/>
    <col min="10934" max="10934" width="1" style="236" customWidth="1"/>
    <col min="10935" max="10935" width="7.54296875" style="236" customWidth="1"/>
    <col min="10936" max="10936" width="6.1796875" style="236" customWidth="1"/>
    <col min="10937" max="10937" width="5.54296875" style="236" customWidth="1"/>
    <col min="10938" max="11181" width="9.1796875" style="236"/>
    <col min="11182" max="11182" width="36.81640625" style="236" customWidth="1"/>
    <col min="11183" max="11184" width="6.453125" style="236" customWidth="1"/>
    <col min="11185" max="11185" width="5.453125" style="236" customWidth="1"/>
    <col min="11186" max="11186" width="1.453125" style="236" customWidth="1"/>
    <col min="11187" max="11187" width="6.1796875" style="236" customWidth="1"/>
    <col min="11188" max="11188" width="5.81640625" style="236" customWidth="1"/>
    <col min="11189" max="11189" width="5.453125" style="236" customWidth="1"/>
    <col min="11190" max="11190" width="1" style="236" customWidth="1"/>
    <col min="11191" max="11191" width="7.54296875" style="236" customWidth="1"/>
    <col min="11192" max="11192" width="6.1796875" style="236" customWidth="1"/>
    <col min="11193" max="11193" width="5.54296875" style="236" customWidth="1"/>
    <col min="11194" max="11437" width="9.1796875" style="236"/>
    <col min="11438" max="11438" width="36.81640625" style="236" customWidth="1"/>
    <col min="11439" max="11440" width="6.453125" style="236" customWidth="1"/>
    <col min="11441" max="11441" width="5.453125" style="236" customWidth="1"/>
    <col min="11442" max="11442" width="1.453125" style="236" customWidth="1"/>
    <col min="11443" max="11443" width="6.1796875" style="236" customWidth="1"/>
    <col min="11444" max="11444" width="5.81640625" style="236" customWidth="1"/>
    <col min="11445" max="11445" width="5.453125" style="236" customWidth="1"/>
    <col min="11446" max="11446" width="1" style="236" customWidth="1"/>
    <col min="11447" max="11447" width="7.54296875" style="236" customWidth="1"/>
    <col min="11448" max="11448" width="6.1796875" style="236" customWidth="1"/>
    <col min="11449" max="11449" width="5.54296875" style="236" customWidth="1"/>
    <col min="11450" max="11693" width="9.1796875" style="236"/>
    <col min="11694" max="11694" width="36.81640625" style="236" customWidth="1"/>
    <col min="11695" max="11696" width="6.453125" style="236" customWidth="1"/>
    <col min="11697" max="11697" width="5.453125" style="236" customWidth="1"/>
    <col min="11698" max="11698" width="1.453125" style="236" customWidth="1"/>
    <col min="11699" max="11699" width="6.1796875" style="236" customWidth="1"/>
    <col min="11700" max="11700" width="5.81640625" style="236" customWidth="1"/>
    <col min="11701" max="11701" width="5.453125" style="236" customWidth="1"/>
    <col min="11702" max="11702" width="1" style="236" customWidth="1"/>
    <col min="11703" max="11703" width="7.54296875" style="236" customWidth="1"/>
    <col min="11704" max="11704" width="6.1796875" style="236" customWidth="1"/>
    <col min="11705" max="11705" width="5.54296875" style="236" customWidth="1"/>
    <col min="11706" max="11949" width="9.1796875" style="236"/>
    <col min="11950" max="11950" width="36.81640625" style="236" customWidth="1"/>
    <col min="11951" max="11952" width="6.453125" style="236" customWidth="1"/>
    <col min="11953" max="11953" width="5.453125" style="236" customWidth="1"/>
    <col min="11954" max="11954" width="1.453125" style="236" customWidth="1"/>
    <col min="11955" max="11955" width="6.1796875" style="236" customWidth="1"/>
    <col min="11956" max="11956" width="5.81640625" style="236" customWidth="1"/>
    <col min="11957" max="11957" width="5.453125" style="236" customWidth="1"/>
    <col min="11958" max="11958" width="1" style="236" customWidth="1"/>
    <col min="11959" max="11959" width="7.54296875" style="236" customWidth="1"/>
    <col min="11960" max="11960" width="6.1796875" style="236" customWidth="1"/>
    <col min="11961" max="11961" width="5.54296875" style="236" customWidth="1"/>
    <col min="11962" max="12205" width="9.1796875" style="236"/>
    <col min="12206" max="12206" width="36.81640625" style="236" customWidth="1"/>
    <col min="12207" max="12208" width="6.453125" style="236" customWidth="1"/>
    <col min="12209" max="12209" width="5.453125" style="236" customWidth="1"/>
    <col min="12210" max="12210" width="1.453125" style="236" customWidth="1"/>
    <col min="12211" max="12211" width="6.1796875" style="236" customWidth="1"/>
    <col min="12212" max="12212" width="5.81640625" style="236" customWidth="1"/>
    <col min="12213" max="12213" width="5.453125" style="236" customWidth="1"/>
    <col min="12214" max="12214" width="1" style="236" customWidth="1"/>
    <col min="12215" max="12215" width="7.54296875" style="236" customWidth="1"/>
    <col min="12216" max="12216" width="6.1796875" style="236" customWidth="1"/>
    <col min="12217" max="12217" width="5.54296875" style="236" customWidth="1"/>
    <col min="12218" max="12461" width="9.1796875" style="236"/>
    <col min="12462" max="12462" width="36.81640625" style="236" customWidth="1"/>
    <col min="12463" max="12464" width="6.453125" style="236" customWidth="1"/>
    <col min="12465" max="12465" width="5.453125" style="236" customWidth="1"/>
    <col min="12466" max="12466" width="1.453125" style="236" customWidth="1"/>
    <col min="12467" max="12467" width="6.1796875" style="236" customWidth="1"/>
    <col min="12468" max="12468" width="5.81640625" style="236" customWidth="1"/>
    <col min="12469" max="12469" width="5.453125" style="236" customWidth="1"/>
    <col min="12470" max="12470" width="1" style="236" customWidth="1"/>
    <col min="12471" max="12471" width="7.54296875" style="236" customWidth="1"/>
    <col min="12472" max="12472" width="6.1796875" style="236" customWidth="1"/>
    <col min="12473" max="12473" width="5.54296875" style="236" customWidth="1"/>
    <col min="12474" max="12717" width="9.1796875" style="236"/>
    <col min="12718" max="12718" width="36.81640625" style="236" customWidth="1"/>
    <col min="12719" max="12720" width="6.453125" style="236" customWidth="1"/>
    <col min="12721" max="12721" width="5.453125" style="236" customWidth="1"/>
    <col min="12722" max="12722" width="1.453125" style="236" customWidth="1"/>
    <col min="12723" max="12723" width="6.1796875" style="236" customWidth="1"/>
    <col min="12724" max="12724" width="5.81640625" style="236" customWidth="1"/>
    <col min="12725" max="12725" width="5.453125" style="236" customWidth="1"/>
    <col min="12726" max="12726" width="1" style="236" customWidth="1"/>
    <col min="12727" max="12727" width="7.54296875" style="236" customWidth="1"/>
    <col min="12728" max="12728" width="6.1796875" style="236" customWidth="1"/>
    <col min="12729" max="12729" width="5.54296875" style="236" customWidth="1"/>
    <col min="12730" max="12973" width="9.1796875" style="236"/>
    <col min="12974" max="12974" width="36.81640625" style="236" customWidth="1"/>
    <col min="12975" max="12976" width="6.453125" style="236" customWidth="1"/>
    <col min="12977" max="12977" width="5.453125" style="236" customWidth="1"/>
    <col min="12978" max="12978" width="1.453125" style="236" customWidth="1"/>
    <col min="12979" max="12979" width="6.1796875" style="236" customWidth="1"/>
    <col min="12980" max="12980" width="5.81640625" style="236" customWidth="1"/>
    <col min="12981" max="12981" width="5.453125" style="236" customWidth="1"/>
    <col min="12982" max="12982" width="1" style="236" customWidth="1"/>
    <col min="12983" max="12983" width="7.54296875" style="236" customWidth="1"/>
    <col min="12984" max="12984" width="6.1796875" style="236" customWidth="1"/>
    <col min="12985" max="12985" width="5.54296875" style="236" customWidth="1"/>
    <col min="12986" max="13229" width="9.1796875" style="236"/>
    <col min="13230" max="13230" width="36.81640625" style="236" customWidth="1"/>
    <col min="13231" max="13232" width="6.453125" style="236" customWidth="1"/>
    <col min="13233" max="13233" width="5.453125" style="236" customWidth="1"/>
    <col min="13234" max="13234" width="1.453125" style="236" customWidth="1"/>
    <col min="13235" max="13235" width="6.1796875" style="236" customWidth="1"/>
    <col min="13236" max="13236" width="5.81640625" style="236" customWidth="1"/>
    <col min="13237" max="13237" width="5.453125" style="236" customWidth="1"/>
    <col min="13238" max="13238" width="1" style="236" customWidth="1"/>
    <col min="13239" max="13239" width="7.54296875" style="236" customWidth="1"/>
    <col min="13240" max="13240" width="6.1796875" style="236" customWidth="1"/>
    <col min="13241" max="13241" width="5.54296875" style="236" customWidth="1"/>
    <col min="13242" max="13485" width="9.1796875" style="236"/>
    <col min="13486" max="13486" width="36.81640625" style="236" customWidth="1"/>
    <col min="13487" max="13488" width="6.453125" style="236" customWidth="1"/>
    <col min="13489" max="13489" width="5.453125" style="236" customWidth="1"/>
    <col min="13490" max="13490" width="1.453125" style="236" customWidth="1"/>
    <col min="13491" max="13491" width="6.1796875" style="236" customWidth="1"/>
    <col min="13492" max="13492" width="5.81640625" style="236" customWidth="1"/>
    <col min="13493" max="13493" width="5.453125" style="236" customWidth="1"/>
    <col min="13494" max="13494" width="1" style="236" customWidth="1"/>
    <col min="13495" max="13495" width="7.54296875" style="236" customWidth="1"/>
    <col min="13496" max="13496" width="6.1796875" style="236" customWidth="1"/>
    <col min="13497" max="13497" width="5.54296875" style="236" customWidth="1"/>
    <col min="13498" max="13741" width="9.1796875" style="236"/>
    <col min="13742" max="13742" width="36.81640625" style="236" customWidth="1"/>
    <col min="13743" max="13744" width="6.453125" style="236" customWidth="1"/>
    <col min="13745" max="13745" width="5.453125" style="236" customWidth="1"/>
    <col min="13746" max="13746" width="1.453125" style="236" customWidth="1"/>
    <col min="13747" max="13747" width="6.1796875" style="236" customWidth="1"/>
    <col min="13748" max="13748" width="5.81640625" style="236" customWidth="1"/>
    <col min="13749" max="13749" width="5.453125" style="236" customWidth="1"/>
    <col min="13750" max="13750" width="1" style="236" customWidth="1"/>
    <col min="13751" max="13751" width="7.54296875" style="236" customWidth="1"/>
    <col min="13752" max="13752" width="6.1796875" style="236" customWidth="1"/>
    <col min="13753" max="13753" width="5.54296875" style="236" customWidth="1"/>
    <col min="13754" max="13997" width="9.1796875" style="236"/>
    <col min="13998" max="13998" width="36.81640625" style="236" customWidth="1"/>
    <col min="13999" max="14000" width="6.453125" style="236" customWidth="1"/>
    <col min="14001" max="14001" width="5.453125" style="236" customWidth="1"/>
    <col min="14002" max="14002" width="1.453125" style="236" customWidth="1"/>
    <col min="14003" max="14003" width="6.1796875" style="236" customWidth="1"/>
    <col min="14004" max="14004" width="5.81640625" style="236" customWidth="1"/>
    <col min="14005" max="14005" width="5.453125" style="236" customWidth="1"/>
    <col min="14006" max="14006" width="1" style="236" customWidth="1"/>
    <col min="14007" max="14007" width="7.54296875" style="236" customWidth="1"/>
    <col min="14008" max="14008" width="6.1796875" style="236" customWidth="1"/>
    <col min="14009" max="14009" width="5.54296875" style="236" customWidth="1"/>
    <col min="14010" max="14253" width="9.1796875" style="236"/>
    <col min="14254" max="14254" width="36.81640625" style="236" customWidth="1"/>
    <col min="14255" max="14256" width="6.453125" style="236" customWidth="1"/>
    <col min="14257" max="14257" width="5.453125" style="236" customWidth="1"/>
    <col min="14258" max="14258" width="1.453125" style="236" customWidth="1"/>
    <col min="14259" max="14259" width="6.1796875" style="236" customWidth="1"/>
    <col min="14260" max="14260" width="5.81640625" style="236" customWidth="1"/>
    <col min="14261" max="14261" width="5.453125" style="236" customWidth="1"/>
    <col min="14262" max="14262" width="1" style="236" customWidth="1"/>
    <col min="14263" max="14263" width="7.54296875" style="236" customWidth="1"/>
    <col min="14264" max="14264" width="6.1796875" style="236" customWidth="1"/>
    <col min="14265" max="14265" width="5.54296875" style="236" customWidth="1"/>
    <col min="14266" max="14509" width="9.1796875" style="236"/>
    <col min="14510" max="14510" width="36.81640625" style="236" customWidth="1"/>
    <col min="14511" max="14512" width="6.453125" style="236" customWidth="1"/>
    <col min="14513" max="14513" width="5.453125" style="236" customWidth="1"/>
    <col min="14514" max="14514" width="1.453125" style="236" customWidth="1"/>
    <col min="14515" max="14515" width="6.1796875" style="236" customWidth="1"/>
    <col min="14516" max="14516" width="5.81640625" style="236" customWidth="1"/>
    <col min="14517" max="14517" width="5.453125" style="236" customWidth="1"/>
    <col min="14518" max="14518" width="1" style="236" customWidth="1"/>
    <col min="14519" max="14519" width="7.54296875" style="236" customWidth="1"/>
    <col min="14520" max="14520" width="6.1796875" style="236" customWidth="1"/>
    <col min="14521" max="14521" width="5.54296875" style="236" customWidth="1"/>
    <col min="14522" max="14765" width="9.1796875" style="236"/>
    <col min="14766" max="14766" width="36.81640625" style="236" customWidth="1"/>
    <col min="14767" max="14768" width="6.453125" style="236" customWidth="1"/>
    <col min="14769" max="14769" width="5.453125" style="236" customWidth="1"/>
    <col min="14770" max="14770" width="1.453125" style="236" customWidth="1"/>
    <col min="14771" max="14771" width="6.1796875" style="236" customWidth="1"/>
    <col min="14772" max="14772" width="5.81640625" style="236" customWidth="1"/>
    <col min="14773" max="14773" width="5.453125" style="236" customWidth="1"/>
    <col min="14774" max="14774" width="1" style="236" customWidth="1"/>
    <col min="14775" max="14775" width="7.54296875" style="236" customWidth="1"/>
    <col min="14776" max="14776" width="6.1796875" style="236" customWidth="1"/>
    <col min="14777" max="14777" width="5.54296875" style="236" customWidth="1"/>
    <col min="14778" max="15021" width="9.1796875" style="236"/>
    <col min="15022" max="15022" width="36.81640625" style="236" customWidth="1"/>
    <col min="15023" max="15024" width="6.453125" style="236" customWidth="1"/>
    <col min="15025" max="15025" width="5.453125" style="236" customWidth="1"/>
    <col min="15026" max="15026" width="1.453125" style="236" customWidth="1"/>
    <col min="15027" max="15027" width="6.1796875" style="236" customWidth="1"/>
    <col min="15028" max="15028" width="5.81640625" style="236" customWidth="1"/>
    <col min="15029" max="15029" width="5.453125" style="236" customWidth="1"/>
    <col min="15030" max="15030" width="1" style="236" customWidth="1"/>
    <col min="15031" max="15031" width="7.54296875" style="236" customWidth="1"/>
    <col min="15032" max="15032" width="6.1796875" style="236" customWidth="1"/>
    <col min="15033" max="15033" width="5.54296875" style="236" customWidth="1"/>
    <col min="15034" max="15277" width="9.1796875" style="236"/>
    <col min="15278" max="15278" width="36.81640625" style="236" customWidth="1"/>
    <col min="15279" max="15280" width="6.453125" style="236" customWidth="1"/>
    <col min="15281" max="15281" width="5.453125" style="236" customWidth="1"/>
    <col min="15282" max="15282" width="1.453125" style="236" customWidth="1"/>
    <col min="15283" max="15283" width="6.1796875" style="236" customWidth="1"/>
    <col min="15284" max="15284" width="5.81640625" style="236" customWidth="1"/>
    <col min="15285" max="15285" width="5.453125" style="236" customWidth="1"/>
    <col min="15286" max="15286" width="1" style="236" customWidth="1"/>
    <col min="15287" max="15287" width="7.54296875" style="236" customWidth="1"/>
    <col min="15288" max="15288" width="6.1796875" style="236" customWidth="1"/>
    <col min="15289" max="15289" width="5.54296875" style="236" customWidth="1"/>
    <col min="15290" max="15533" width="9.1796875" style="236"/>
    <col min="15534" max="15534" width="36.81640625" style="236" customWidth="1"/>
    <col min="15535" max="15536" width="6.453125" style="236" customWidth="1"/>
    <col min="15537" max="15537" width="5.453125" style="236" customWidth="1"/>
    <col min="15538" max="15538" width="1.453125" style="236" customWidth="1"/>
    <col min="15539" max="15539" width="6.1796875" style="236" customWidth="1"/>
    <col min="15540" max="15540" width="5.81640625" style="236" customWidth="1"/>
    <col min="15541" max="15541" width="5.453125" style="236" customWidth="1"/>
    <col min="15542" max="15542" width="1" style="236" customWidth="1"/>
    <col min="15543" max="15543" width="7.54296875" style="236" customWidth="1"/>
    <col min="15544" max="15544" width="6.1796875" style="236" customWidth="1"/>
    <col min="15545" max="15545" width="5.54296875" style="236" customWidth="1"/>
    <col min="15546" max="15789" width="9.1796875" style="236"/>
    <col min="15790" max="15790" width="36.81640625" style="236" customWidth="1"/>
    <col min="15791" max="15792" width="6.453125" style="236" customWidth="1"/>
    <col min="15793" max="15793" width="5.453125" style="236" customWidth="1"/>
    <col min="15794" max="15794" width="1.453125" style="236" customWidth="1"/>
    <col min="15795" max="15795" width="6.1796875" style="236" customWidth="1"/>
    <col min="15796" max="15796" width="5.81640625" style="236" customWidth="1"/>
    <col min="15797" max="15797" width="5.453125" style="236" customWidth="1"/>
    <col min="15798" max="15798" width="1" style="236" customWidth="1"/>
    <col min="15799" max="15799" width="7.54296875" style="236" customWidth="1"/>
    <col min="15800" max="15800" width="6.1796875" style="236" customWidth="1"/>
    <col min="15801" max="15801" width="5.54296875" style="236" customWidth="1"/>
    <col min="15802" max="16045" width="9.1796875" style="236"/>
    <col min="16046" max="16046" width="36.81640625" style="236" customWidth="1"/>
    <col min="16047" max="16048" width="6.453125" style="236" customWidth="1"/>
    <col min="16049" max="16049" width="5.453125" style="236" customWidth="1"/>
    <col min="16050" max="16050" width="1.453125" style="236" customWidth="1"/>
    <col min="16051" max="16051" width="6.1796875" style="236" customWidth="1"/>
    <col min="16052" max="16052" width="5.81640625" style="236" customWidth="1"/>
    <col min="16053" max="16053" width="5.453125" style="236" customWidth="1"/>
    <col min="16054" max="16054" width="1" style="236" customWidth="1"/>
    <col min="16055" max="16055" width="7.54296875" style="236" customWidth="1"/>
    <col min="16056" max="16056" width="6.1796875" style="236" customWidth="1"/>
    <col min="16057" max="16057" width="5.54296875" style="236" customWidth="1"/>
    <col min="16058" max="16301" width="9.1796875" style="236"/>
    <col min="16302" max="16384" width="9" style="236" customWidth="1"/>
  </cols>
  <sheetData>
    <row r="1" spans="1:12" ht="12.75" customHeight="1"/>
    <row r="2" spans="1:12" ht="12.75" customHeight="1"/>
    <row r="3" spans="1:12" ht="12.75" customHeight="1"/>
    <row r="4" spans="1:12" ht="12" customHeight="1">
      <c r="A4" s="302" t="s">
        <v>179</v>
      </c>
      <c r="C4" s="512"/>
      <c r="D4" s="512"/>
      <c r="E4" s="512"/>
      <c r="F4" s="512"/>
      <c r="G4" s="512"/>
      <c r="H4" s="512"/>
      <c r="I4" s="512"/>
      <c r="J4" s="512"/>
      <c r="K4" s="512"/>
      <c r="L4" s="512"/>
    </row>
    <row r="5" spans="1:12" ht="12" customHeight="1">
      <c r="A5" s="513" t="s">
        <v>180</v>
      </c>
      <c r="B5" s="513"/>
      <c r="C5" s="512"/>
      <c r="D5" s="512"/>
      <c r="E5" s="512"/>
      <c r="F5" s="512"/>
      <c r="G5" s="512"/>
      <c r="H5" s="512"/>
      <c r="I5" s="512"/>
      <c r="J5" s="512"/>
      <c r="K5" s="512"/>
      <c r="L5" s="512"/>
    </row>
    <row r="6" spans="1:12" ht="12" customHeight="1">
      <c r="A6" s="289" t="s">
        <v>431</v>
      </c>
      <c r="B6" s="289"/>
      <c r="C6" s="512"/>
      <c r="D6" s="512"/>
      <c r="E6" s="512"/>
      <c r="F6" s="512"/>
      <c r="G6" s="512"/>
      <c r="H6" s="512"/>
      <c r="I6" s="512"/>
      <c r="J6" s="512"/>
      <c r="K6" s="512"/>
      <c r="L6" s="512"/>
    </row>
    <row r="7" spans="1:12" ht="6" customHeight="1">
      <c r="A7" s="508"/>
      <c r="B7" s="508"/>
      <c r="C7" s="272"/>
      <c r="D7" s="272"/>
      <c r="E7" s="272"/>
      <c r="F7" s="272"/>
      <c r="G7" s="272"/>
      <c r="H7" s="272"/>
      <c r="I7" s="272"/>
      <c r="J7" s="272"/>
      <c r="K7" s="272"/>
      <c r="L7" s="272"/>
    </row>
    <row r="8" spans="1:12" ht="15" customHeight="1">
      <c r="A8" s="719" t="s">
        <v>289</v>
      </c>
      <c r="B8" s="734" t="s">
        <v>290</v>
      </c>
      <c r="C8" s="734"/>
      <c r="D8" s="734"/>
      <c r="E8" s="514"/>
      <c r="F8" s="734" t="s">
        <v>291</v>
      </c>
      <c r="G8" s="734"/>
      <c r="H8" s="734"/>
      <c r="I8" s="514"/>
      <c r="J8" s="735" t="s">
        <v>292</v>
      </c>
      <c r="K8" s="735"/>
      <c r="L8" s="735"/>
    </row>
    <row r="9" spans="1:12" ht="18">
      <c r="A9" s="720"/>
      <c r="B9" s="515" t="s">
        <v>231</v>
      </c>
      <c r="C9" s="515" t="s">
        <v>293</v>
      </c>
      <c r="D9" s="450" t="s">
        <v>419</v>
      </c>
      <c r="E9" s="383"/>
      <c r="F9" s="515" t="s">
        <v>231</v>
      </c>
      <c r="G9" s="515" t="s">
        <v>293</v>
      </c>
      <c r="H9" s="450" t="s">
        <v>419</v>
      </c>
      <c r="I9" s="383"/>
      <c r="J9" s="515" t="s">
        <v>231</v>
      </c>
      <c r="K9" s="515" t="s">
        <v>293</v>
      </c>
      <c r="L9" s="450" t="s">
        <v>419</v>
      </c>
    </row>
    <row r="10" spans="1:12" ht="3" customHeight="1">
      <c r="A10" s="483"/>
      <c r="B10" s="483"/>
      <c r="C10" s="516"/>
      <c r="D10" s="516"/>
      <c r="E10" s="516"/>
      <c r="F10" s="516"/>
      <c r="G10" s="516"/>
      <c r="H10" s="516"/>
      <c r="I10" s="516"/>
      <c r="J10" s="516"/>
      <c r="K10" s="516"/>
      <c r="L10" s="516"/>
    </row>
    <row r="11" spans="1:12" s="274" customFormat="1" ht="9.75" customHeight="1">
      <c r="A11" s="483"/>
      <c r="B11" s="723" t="s">
        <v>388</v>
      </c>
      <c r="C11" s="723"/>
      <c r="D11" s="723"/>
      <c r="E11" s="723"/>
      <c r="F11" s="723"/>
      <c r="G11" s="723"/>
      <c r="H11" s="723"/>
      <c r="I11" s="723"/>
      <c r="J11" s="723"/>
      <c r="K11" s="723"/>
      <c r="L11" s="723"/>
    </row>
    <row r="12" spans="1:12" s="274" customFormat="1" ht="3" customHeight="1">
      <c r="A12" s="483"/>
      <c r="B12" s="648"/>
      <c r="C12" s="648"/>
      <c r="D12" s="648"/>
      <c r="E12" s="648"/>
      <c r="F12" s="648"/>
      <c r="G12" s="648"/>
      <c r="H12" s="648"/>
      <c r="I12" s="648"/>
      <c r="J12" s="648"/>
      <c r="K12" s="648"/>
      <c r="L12" s="648"/>
    </row>
    <row r="13" spans="1:12" ht="10" customHeight="1">
      <c r="A13" s="288"/>
      <c r="B13" s="723" t="s">
        <v>455</v>
      </c>
      <c r="C13" s="723"/>
      <c r="D13" s="723"/>
      <c r="E13" s="723"/>
      <c r="F13" s="723"/>
      <c r="G13" s="723"/>
      <c r="H13" s="723"/>
      <c r="I13" s="723"/>
      <c r="J13" s="723"/>
      <c r="K13" s="723"/>
      <c r="L13" s="723"/>
    </row>
    <row r="14" spans="1:12" ht="3" customHeight="1">
      <c r="A14" s="288"/>
      <c r="B14" s="648"/>
      <c r="C14" s="648"/>
      <c r="D14" s="648"/>
      <c r="E14" s="648"/>
      <c r="F14" s="648"/>
      <c r="G14" s="648"/>
      <c r="H14" s="648"/>
      <c r="I14" s="648"/>
      <c r="J14" s="648"/>
      <c r="K14" s="648"/>
      <c r="L14" s="648"/>
    </row>
    <row r="15" spans="1:12" ht="10" customHeight="1">
      <c r="A15" s="288" t="s">
        <v>456</v>
      </c>
      <c r="B15" s="299">
        <v>17459</v>
      </c>
      <c r="C15" s="517">
        <f>B15/B$23*100</f>
        <v>27.946472876282552</v>
      </c>
      <c r="D15" s="518">
        <f>(B15-16897)/16897*100</f>
        <v>3.3260342072557258</v>
      </c>
      <c r="E15" s="299"/>
      <c r="F15" s="299">
        <v>17612</v>
      </c>
      <c r="G15" s="517">
        <f>F15/F$23*100</f>
        <v>24.13396185047139</v>
      </c>
      <c r="H15" s="518">
        <f>(F15-17523)/17523*100</f>
        <v>0.50790389773440614</v>
      </c>
      <c r="I15" s="299"/>
      <c r="J15" s="299">
        <v>3977</v>
      </c>
      <c r="K15" s="517">
        <f>J15/J$23*100</f>
        <v>3.1763653499033593</v>
      </c>
      <c r="L15" s="518">
        <f>(J15-4202)/4202*100</f>
        <v>-5.3545930509281296</v>
      </c>
    </row>
    <row r="16" spans="1:12" ht="3" customHeight="1">
      <c r="A16" s="483"/>
      <c r="B16" s="519"/>
      <c r="C16" s="309"/>
      <c r="D16" s="309"/>
      <c r="E16" s="309"/>
      <c r="F16" s="309"/>
      <c r="G16" s="309"/>
      <c r="H16" s="309"/>
      <c r="I16" s="309"/>
      <c r="J16" s="309"/>
      <c r="K16" s="309"/>
      <c r="L16" s="309"/>
    </row>
    <row r="17" spans="1:14" ht="10" customHeight="1">
      <c r="A17" s="288"/>
      <c r="B17" s="737" t="s">
        <v>457</v>
      </c>
      <c r="C17" s="737"/>
      <c r="D17" s="737"/>
      <c r="E17" s="737"/>
      <c r="F17" s="737"/>
      <c r="G17" s="737"/>
      <c r="H17" s="737"/>
      <c r="I17" s="737"/>
      <c r="J17" s="737"/>
      <c r="K17" s="737"/>
      <c r="L17" s="737"/>
    </row>
    <row r="18" spans="1:14" ht="3" customHeight="1">
      <c r="A18" s="288"/>
      <c r="B18" s="647"/>
      <c r="C18" s="647"/>
      <c r="D18" s="647"/>
      <c r="E18" s="647"/>
      <c r="F18" s="647"/>
      <c r="G18" s="647"/>
      <c r="H18" s="647"/>
      <c r="I18" s="647"/>
      <c r="J18" s="647"/>
      <c r="K18" s="647"/>
      <c r="L18" s="647"/>
    </row>
    <row r="19" spans="1:14" ht="10" customHeight="1">
      <c r="A19" s="288" t="s">
        <v>328</v>
      </c>
      <c r="B19" s="299">
        <v>26737</v>
      </c>
      <c r="C19" s="517">
        <f>B19/B$23*100</f>
        <v>42.797688601475834</v>
      </c>
      <c r="D19" s="306" t="s">
        <v>312</v>
      </c>
      <c r="E19" s="299"/>
      <c r="F19" s="299">
        <v>33108</v>
      </c>
      <c r="G19" s="517">
        <f>F19/F$23*100</f>
        <v>45.368340276255211</v>
      </c>
      <c r="H19" s="520" t="s">
        <v>312</v>
      </c>
      <c r="I19" s="299"/>
      <c r="J19" s="299">
        <v>67753</v>
      </c>
      <c r="K19" s="517">
        <f>J19/J$23*100</f>
        <v>54.113221411114488</v>
      </c>
      <c r="L19" s="306" t="s">
        <v>312</v>
      </c>
    </row>
    <row r="20" spans="1:14" ht="20.149999999999999" customHeight="1">
      <c r="A20" s="521" t="s">
        <v>458</v>
      </c>
      <c r="B20" s="522">
        <v>15</v>
      </c>
      <c r="C20" s="523">
        <f t="shared" ref="C20:C23" si="0">B20/B$23*100</f>
        <v>2.4010372480911753E-2</v>
      </c>
      <c r="D20" s="524" t="s">
        <v>312</v>
      </c>
      <c r="E20" s="522"/>
      <c r="F20" s="522">
        <v>17</v>
      </c>
      <c r="G20" s="523">
        <f t="shared" ref="G20:G23" si="1">F20/F$23*100</f>
        <v>2.3295329971497476E-2</v>
      </c>
      <c r="H20" s="525" t="s">
        <v>312</v>
      </c>
      <c r="I20" s="522"/>
      <c r="J20" s="522">
        <v>27</v>
      </c>
      <c r="K20" s="523">
        <f t="shared" ref="K20:K23" si="2">J20/J$23*100</f>
        <v>2.1564461767007971E-2</v>
      </c>
      <c r="L20" s="524" t="s">
        <v>312</v>
      </c>
    </row>
    <row r="21" spans="1:14" ht="10" customHeight="1">
      <c r="A21" s="526" t="s">
        <v>326</v>
      </c>
      <c r="B21" s="522">
        <v>316</v>
      </c>
      <c r="C21" s="523">
        <f t="shared" si="0"/>
        <v>0.50581851359787433</v>
      </c>
      <c r="D21" s="524" t="s">
        <v>312</v>
      </c>
      <c r="E21" s="522"/>
      <c r="F21" s="522">
        <v>495</v>
      </c>
      <c r="G21" s="523">
        <f t="shared" si="1"/>
        <v>0.67830519622889718</v>
      </c>
      <c r="H21" s="524" t="s">
        <v>312</v>
      </c>
      <c r="I21" s="522"/>
      <c r="J21" s="522">
        <v>1073</v>
      </c>
      <c r="K21" s="523">
        <f t="shared" si="2"/>
        <v>0.85698768429627969</v>
      </c>
      <c r="L21" s="524" t="s">
        <v>312</v>
      </c>
    </row>
    <row r="22" spans="1:14" ht="10" customHeight="1">
      <c r="A22" s="318" t="s">
        <v>459</v>
      </c>
      <c r="B22" s="299">
        <v>18277</v>
      </c>
      <c r="C22" s="517">
        <f>B22/B$23*100</f>
        <v>29.255838522241607</v>
      </c>
      <c r="D22" s="306" t="s">
        <v>312</v>
      </c>
      <c r="E22" s="299"/>
      <c r="F22" s="299">
        <v>22256</v>
      </c>
      <c r="G22" s="517">
        <f>F22/F$23*100</f>
        <v>30.497697873273406</v>
      </c>
      <c r="H22" s="306" t="s">
        <v>312</v>
      </c>
      <c r="I22" s="299"/>
      <c r="J22" s="299">
        <v>53476</v>
      </c>
      <c r="K22" s="517">
        <f>J22/J$23*100</f>
        <v>42.710413238982156</v>
      </c>
      <c r="L22" s="306" t="s">
        <v>312</v>
      </c>
    </row>
    <row r="23" spans="1:14">
      <c r="A23" s="317" t="s">
        <v>0</v>
      </c>
      <c r="B23" s="527">
        <f>+B19+B22+B15</f>
        <v>62473</v>
      </c>
      <c r="C23" s="528">
        <f t="shared" si="0"/>
        <v>100</v>
      </c>
      <c r="D23" s="310" t="s">
        <v>312</v>
      </c>
      <c r="E23" s="527"/>
      <c r="F23" s="527">
        <f>+F19+F22+F15</f>
        <v>72976</v>
      </c>
      <c r="G23" s="528">
        <f t="shared" si="1"/>
        <v>100</v>
      </c>
      <c r="H23" s="310" t="s">
        <v>312</v>
      </c>
      <c r="I23" s="527"/>
      <c r="J23" s="527">
        <f>+J19+J22+J15</f>
        <v>125206</v>
      </c>
      <c r="K23" s="528">
        <f t="shared" si="2"/>
        <v>100</v>
      </c>
      <c r="L23" s="310" t="s">
        <v>312</v>
      </c>
    </row>
    <row r="24" spans="1:14" ht="3" customHeight="1">
      <c r="A24" s="288"/>
      <c r="B24" s="299"/>
      <c r="C24" s="299"/>
      <c r="D24" s="299"/>
      <c r="E24" s="299"/>
      <c r="F24" s="299"/>
      <c r="G24" s="299"/>
      <c r="H24" s="299"/>
      <c r="I24" s="299"/>
      <c r="J24" s="299"/>
      <c r="K24" s="299"/>
      <c r="L24" s="299"/>
    </row>
    <row r="25" spans="1:14" ht="10" customHeight="1">
      <c r="A25" s="288"/>
      <c r="B25" s="737" t="s">
        <v>460</v>
      </c>
      <c r="C25" s="737"/>
      <c r="D25" s="737"/>
      <c r="E25" s="737"/>
      <c r="F25" s="737"/>
      <c r="G25" s="737"/>
      <c r="H25" s="737"/>
      <c r="I25" s="737"/>
      <c r="J25" s="737"/>
      <c r="K25" s="737"/>
      <c r="L25" s="737"/>
    </row>
    <row r="26" spans="1:14">
      <c r="A26" s="529" t="s">
        <v>433</v>
      </c>
      <c r="B26" s="299">
        <v>17</v>
      </c>
      <c r="C26" s="517">
        <f>B26/B$28*100</f>
        <v>1.0167464114832536</v>
      </c>
      <c r="D26" s="306" t="s">
        <v>312</v>
      </c>
      <c r="E26" s="299"/>
      <c r="F26" s="299">
        <v>16</v>
      </c>
      <c r="G26" s="517">
        <f>F26/F$28*100</f>
        <v>0.88008800880088001</v>
      </c>
      <c r="H26" s="306" t="s">
        <v>312</v>
      </c>
      <c r="I26" s="299"/>
      <c r="J26" s="299">
        <v>14</v>
      </c>
      <c r="K26" s="517">
        <f>J26/J$28*100</f>
        <v>0.71501532175689486</v>
      </c>
      <c r="L26" s="306" t="s">
        <v>312</v>
      </c>
      <c r="N26" s="530"/>
    </row>
    <row r="27" spans="1:14">
      <c r="A27" s="649" t="s">
        <v>461</v>
      </c>
      <c r="B27" s="299">
        <v>1655</v>
      </c>
      <c r="C27" s="517">
        <f t="shared" ref="C27:C28" si="3">B27/B$28*100</f>
        <v>98.983253588516746</v>
      </c>
      <c r="D27" s="306" t="s">
        <v>312</v>
      </c>
      <c r="E27" s="299"/>
      <c r="F27" s="299">
        <v>1802</v>
      </c>
      <c r="G27" s="517">
        <f t="shared" ref="G27:G28" si="4">F27/F$28*100</f>
        <v>99.119911991199118</v>
      </c>
      <c r="H27" s="306" t="s">
        <v>312</v>
      </c>
      <c r="I27" s="299"/>
      <c r="J27" s="299">
        <v>1944</v>
      </c>
      <c r="K27" s="517">
        <f t="shared" ref="K27:K28" si="5">J27/J$28*100</f>
        <v>99.284984678243106</v>
      </c>
      <c r="L27" s="306" t="s">
        <v>312</v>
      </c>
    </row>
    <row r="28" spans="1:14">
      <c r="A28" s="317" t="s">
        <v>0</v>
      </c>
      <c r="B28" s="527">
        <v>1672</v>
      </c>
      <c r="C28" s="528">
        <f t="shared" si="3"/>
        <v>100</v>
      </c>
      <c r="D28" s="531">
        <f>(B28-2667)/2667*100</f>
        <v>-37.307836520434947</v>
      </c>
      <c r="E28" s="527"/>
      <c r="F28" s="527">
        <f>+F26+F27</f>
        <v>1818</v>
      </c>
      <c r="G28" s="528">
        <f t="shared" si="4"/>
        <v>100</v>
      </c>
      <c r="H28" s="531">
        <f>(F28-2629)/2629*100</f>
        <v>-30.848231266641307</v>
      </c>
      <c r="I28" s="527"/>
      <c r="J28" s="527">
        <f>+J26+J27</f>
        <v>1958</v>
      </c>
      <c r="K28" s="528">
        <f t="shared" si="5"/>
        <v>100</v>
      </c>
      <c r="L28" s="531">
        <f>(J28-2725)/2725*100</f>
        <v>-28.146788990825687</v>
      </c>
    </row>
    <row r="29" spans="1:14" s="532" customFormat="1" ht="3" customHeight="1">
      <c r="A29" s="288"/>
      <c r="B29" s="299"/>
      <c r="C29" s="299"/>
      <c r="D29" s="299"/>
      <c r="E29" s="299"/>
      <c r="F29" s="299"/>
      <c r="G29" s="299"/>
      <c r="H29" s="299"/>
      <c r="I29" s="299"/>
      <c r="J29" s="299"/>
      <c r="K29" s="299"/>
      <c r="L29" s="299"/>
    </row>
    <row r="30" spans="1:14" s="532" customFormat="1" ht="10" customHeight="1">
      <c r="A30" s="288"/>
      <c r="B30" s="737" t="s">
        <v>308</v>
      </c>
      <c r="C30" s="737"/>
      <c r="D30" s="737"/>
      <c r="E30" s="737"/>
      <c r="F30" s="737"/>
      <c r="G30" s="737"/>
      <c r="H30" s="737"/>
      <c r="I30" s="737"/>
      <c r="J30" s="737"/>
      <c r="K30" s="737"/>
      <c r="L30" s="737"/>
    </row>
    <row r="31" spans="1:14" s="532" customFormat="1" ht="3" customHeight="1">
      <c r="A31" s="288"/>
      <c r="B31" s="299"/>
      <c r="C31" s="299"/>
      <c r="D31" s="299"/>
      <c r="E31" s="299"/>
      <c r="F31" s="299"/>
      <c r="G31" s="299"/>
      <c r="H31" s="299"/>
      <c r="I31" s="299"/>
      <c r="J31" s="299"/>
      <c r="K31" s="299"/>
      <c r="L31" s="299"/>
    </row>
    <row r="32" spans="1:14" s="532" customFormat="1" ht="12">
      <c r="A32" s="288" t="s">
        <v>329</v>
      </c>
      <c r="B32" s="299">
        <v>4520</v>
      </c>
      <c r="C32" s="517">
        <f>B32/B$35*100</f>
        <v>19.264373694753441</v>
      </c>
      <c r="D32" s="518">
        <f>(B32-3951)/3951*100</f>
        <v>14.401417362692989</v>
      </c>
      <c r="E32" s="299"/>
      <c r="F32" s="299">
        <v>4972</v>
      </c>
      <c r="G32" s="517">
        <f>F32/F$35*100</f>
        <v>16.546858359957401</v>
      </c>
      <c r="H32" s="518">
        <f>(F32-5376)/5376*100</f>
        <v>-7.5148809523809517</v>
      </c>
      <c r="I32" s="299"/>
      <c r="J32" s="299">
        <v>7383</v>
      </c>
      <c r="K32" s="517">
        <f>J32/J$35*100</f>
        <v>17.985383678440925</v>
      </c>
      <c r="L32" s="518">
        <f>(J32-7778)/7778*100</f>
        <v>-5.0784263306762671</v>
      </c>
    </row>
    <row r="33" spans="1:12" s="532" customFormat="1" ht="12">
      <c r="A33" s="288" t="s">
        <v>462</v>
      </c>
      <c r="B33" s="299">
        <v>8953</v>
      </c>
      <c r="C33" s="517">
        <f t="shared" ref="C33:C35" si="6">B33/B$35*100</f>
        <v>38.157950816178662</v>
      </c>
      <c r="D33" s="518">
        <f>(B33-9479)/9479*100</f>
        <v>-5.5491085557548265</v>
      </c>
      <c r="E33" s="299"/>
      <c r="F33" s="299">
        <v>11382</v>
      </c>
      <c r="G33" s="517">
        <f t="shared" ref="G33:G35" si="7">F33/F$35*100</f>
        <v>37.879392971246006</v>
      </c>
      <c r="H33" s="518">
        <f>(F33-11145)/11145*100</f>
        <v>2.1265141318977121</v>
      </c>
      <c r="I33" s="299"/>
      <c r="J33" s="299">
        <v>14251</v>
      </c>
      <c r="K33" s="517">
        <f t="shared" ref="K33:K35" si="8">J33/J$35*100</f>
        <v>34.716199756394637</v>
      </c>
      <c r="L33" s="518">
        <f>(J33-16465)/16465*100</f>
        <v>-13.446705132098391</v>
      </c>
    </row>
    <row r="34" spans="1:12" s="532" customFormat="1" ht="12">
      <c r="A34" s="288" t="s">
        <v>463</v>
      </c>
      <c r="B34" s="299">
        <v>9990</v>
      </c>
      <c r="C34" s="517">
        <f t="shared" si="6"/>
        <v>42.577675489067893</v>
      </c>
      <c r="D34" s="518">
        <f>(B34-10903)/10903*100</f>
        <v>-8.3738420618178484</v>
      </c>
      <c r="E34" s="299"/>
      <c r="F34" s="299">
        <v>13694</v>
      </c>
      <c r="G34" s="517">
        <f t="shared" si="7"/>
        <v>45.57374866879659</v>
      </c>
      <c r="H34" s="518">
        <f>(F34-14678)/14678*100</f>
        <v>-6.7039106145251397</v>
      </c>
      <c r="I34" s="299"/>
      <c r="J34" s="299">
        <v>19416</v>
      </c>
      <c r="K34" s="517">
        <f t="shared" si="8"/>
        <v>47.298416565164437</v>
      </c>
      <c r="L34" s="518">
        <f>(J34-22799)/22799*100</f>
        <v>-14.838370103951929</v>
      </c>
    </row>
    <row r="35" spans="1:12" s="532" customFormat="1" ht="12">
      <c r="A35" s="317" t="s">
        <v>0</v>
      </c>
      <c r="B35" s="527">
        <f>+B32+B33+B34</f>
        <v>23463</v>
      </c>
      <c r="C35" s="528">
        <f t="shared" si="6"/>
        <v>100</v>
      </c>
      <c r="D35" s="531">
        <f>(B35-24333)/24333*100</f>
        <v>-3.5753914437184071</v>
      </c>
      <c r="E35" s="527"/>
      <c r="F35" s="527">
        <f>+F32+F33+F34</f>
        <v>30048</v>
      </c>
      <c r="G35" s="528">
        <f t="shared" si="7"/>
        <v>100</v>
      </c>
      <c r="H35" s="531">
        <f>(F35-31199)/31199*100</f>
        <v>-3.6892208083592419</v>
      </c>
      <c r="I35" s="527"/>
      <c r="J35" s="527">
        <f>+J32+J33+J34</f>
        <v>41050</v>
      </c>
      <c r="K35" s="528">
        <f t="shared" si="8"/>
        <v>100</v>
      </c>
      <c r="L35" s="531">
        <f>(J35-47042)/47042*100</f>
        <v>-12.737553675438971</v>
      </c>
    </row>
    <row r="36" spans="1:12" s="532" customFormat="1" ht="3" customHeight="1">
      <c r="A36" s="288"/>
      <c r="B36" s="275"/>
      <c r="C36" s="299"/>
      <c r="D36" s="299"/>
      <c r="E36" s="299"/>
      <c r="F36" s="299"/>
      <c r="G36" s="299"/>
      <c r="H36" s="299"/>
      <c r="I36" s="299"/>
      <c r="J36" s="299"/>
      <c r="K36" s="299"/>
      <c r="L36" s="518">
        <f t="shared" ref="L36" si="9">(J36-7778)/7778*100</f>
        <v>-100</v>
      </c>
    </row>
    <row r="37" spans="1:12" s="532" customFormat="1" ht="10" customHeight="1">
      <c r="A37" s="288"/>
      <c r="B37" s="737" t="s">
        <v>302</v>
      </c>
      <c r="C37" s="737"/>
      <c r="D37" s="737"/>
      <c r="E37" s="737"/>
      <c r="F37" s="737"/>
      <c r="G37" s="737"/>
      <c r="H37" s="737"/>
      <c r="I37" s="737"/>
      <c r="J37" s="737"/>
      <c r="K37" s="737"/>
      <c r="L37" s="737"/>
    </row>
    <row r="38" spans="1:12" s="532" customFormat="1" ht="3" customHeight="1">
      <c r="A38" s="288"/>
      <c r="B38" s="275"/>
      <c r="C38" s="299"/>
      <c r="D38" s="299"/>
      <c r="E38" s="299"/>
      <c r="F38" s="299"/>
      <c r="G38" s="299"/>
      <c r="H38" s="299"/>
      <c r="I38" s="299"/>
      <c r="J38" s="299"/>
      <c r="K38" s="299"/>
      <c r="L38" s="299"/>
    </row>
    <row r="39" spans="1:12" s="532" customFormat="1" ht="12">
      <c r="A39" s="288" t="s">
        <v>331</v>
      </c>
      <c r="B39" s="309">
        <v>4635</v>
      </c>
      <c r="C39" s="517">
        <f>B39/B$41*100</f>
        <v>73.084200567644274</v>
      </c>
      <c r="D39" s="306" t="s">
        <v>312</v>
      </c>
      <c r="E39" s="309"/>
      <c r="F39" s="309">
        <v>5569</v>
      </c>
      <c r="G39" s="517">
        <f>F39/F$41*100</f>
        <v>74.811929070392253</v>
      </c>
      <c r="H39" s="306" t="s">
        <v>312</v>
      </c>
      <c r="I39" s="309"/>
      <c r="J39" s="309">
        <v>2593</v>
      </c>
      <c r="K39" s="517">
        <f>J39/J$41*100</f>
        <v>71.471885336273431</v>
      </c>
      <c r="L39" s="306" t="s">
        <v>312</v>
      </c>
    </row>
    <row r="40" spans="1:12" s="532" customFormat="1" ht="23.25" customHeight="1">
      <c r="A40" s="319" t="s">
        <v>330</v>
      </c>
      <c r="B40" s="309">
        <v>1707</v>
      </c>
      <c r="C40" s="517">
        <f t="shared" ref="C40:C41" si="10">B40/B$41*100</f>
        <v>26.915799432355726</v>
      </c>
      <c r="D40" s="306" t="s">
        <v>312</v>
      </c>
      <c r="E40" s="307"/>
      <c r="F40" s="309">
        <v>1875</v>
      </c>
      <c r="G40" s="517">
        <f>F40/F$41*100</f>
        <v>25.188070929607736</v>
      </c>
      <c r="H40" s="306" t="s">
        <v>312</v>
      </c>
      <c r="I40" s="299"/>
      <c r="J40" s="299">
        <v>1035</v>
      </c>
      <c r="K40" s="517">
        <f>J40/J$41*100</f>
        <v>28.528114663726573</v>
      </c>
      <c r="L40" s="306" t="s">
        <v>312</v>
      </c>
    </row>
    <row r="41" spans="1:12">
      <c r="A41" s="317" t="s">
        <v>0</v>
      </c>
      <c r="B41" s="492">
        <v>6342</v>
      </c>
      <c r="C41" s="528">
        <f t="shared" si="10"/>
        <v>100</v>
      </c>
      <c r="D41" s="310" t="s">
        <v>312</v>
      </c>
      <c r="E41" s="492"/>
      <c r="F41" s="492">
        <v>7444</v>
      </c>
      <c r="G41" s="528">
        <f t="shared" ref="G41" si="11">F41/F$41*100</f>
        <v>100</v>
      </c>
      <c r="H41" s="310" t="s">
        <v>312</v>
      </c>
      <c r="I41" s="492"/>
      <c r="J41" s="527">
        <v>3628</v>
      </c>
      <c r="K41" s="528">
        <f t="shared" ref="K41" si="12">J41/J$41*100</f>
        <v>100</v>
      </c>
      <c r="L41" s="310" t="s">
        <v>312</v>
      </c>
    </row>
    <row r="42" spans="1:12" ht="15" customHeight="1">
      <c r="A42" s="317"/>
      <c r="B42" s="533"/>
      <c r="C42" s="533"/>
      <c r="D42" s="533"/>
      <c r="E42" s="533"/>
      <c r="F42" s="533"/>
      <c r="G42" s="533"/>
      <c r="H42" s="533"/>
      <c r="I42" s="533"/>
      <c r="J42" s="533"/>
      <c r="K42" s="533"/>
      <c r="L42" s="533"/>
    </row>
    <row r="43" spans="1:12">
      <c r="A43" s="483" t="s">
        <v>424</v>
      </c>
      <c r="B43" s="309">
        <f>+B35+B27+B23+B15</f>
        <v>105050</v>
      </c>
      <c r="C43" s="517">
        <f>B43/B$45*100</f>
        <v>94.292202604816495</v>
      </c>
      <c r="D43" s="518">
        <f>(B43-90607)/90607*100</f>
        <v>15.940269515600338</v>
      </c>
      <c r="E43" s="275"/>
      <c r="F43" s="309">
        <f>+F35+F27+F23+F15</f>
        <v>122438</v>
      </c>
      <c r="G43" s="517">
        <f>F43/F$45*100</f>
        <v>94.257032440838202</v>
      </c>
      <c r="H43" s="518">
        <f>(F43-110576)/110576*100</f>
        <v>10.727463464042831</v>
      </c>
      <c r="I43" s="299"/>
      <c r="J43" s="309">
        <f>+J35+J27+J23+J15</f>
        <v>172177</v>
      </c>
      <c r="K43" s="517">
        <f>J43/J$45*100</f>
        <v>97.928551521735415</v>
      </c>
      <c r="L43" s="518">
        <f>(J43-187042)/187042*100</f>
        <v>-7.947412880529507</v>
      </c>
    </row>
    <row r="44" spans="1:12" ht="15" customHeight="1">
      <c r="A44" s="483" t="s">
        <v>464</v>
      </c>
      <c r="B44" s="299">
        <f>+B41+B26</f>
        <v>6359</v>
      </c>
      <c r="C44" s="517">
        <f t="shared" ref="C44:C45" si="13">B44/B$45*100</f>
        <v>5.7077973951835128</v>
      </c>
      <c r="D44" s="518">
        <f>(B44-6032)/6032*100</f>
        <v>5.4210875331564985</v>
      </c>
      <c r="E44" s="299"/>
      <c r="F44" s="299">
        <f>+F41+F26</f>
        <v>7460</v>
      </c>
      <c r="G44" s="517">
        <f t="shared" ref="G44:G45" si="14">F44/F$45*100</f>
        <v>5.7429675591618041</v>
      </c>
      <c r="H44" s="518">
        <f>(F44-6703)/6703*100</f>
        <v>11.29345069371923</v>
      </c>
      <c r="I44" s="299">
        <f t="shared" ref="I44" si="15">+I41</f>
        <v>0</v>
      </c>
      <c r="J44" s="299">
        <f>+J41+J26</f>
        <v>3642</v>
      </c>
      <c r="K44" s="517">
        <f t="shared" ref="K44:K45" si="16">J44/J$45*100</f>
        <v>2.0714484782645792</v>
      </c>
      <c r="L44" s="518">
        <f>(J44-2649)/2649*100</f>
        <v>37.485843714609288</v>
      </c>
    </row>
    <row r="45" spans="1:12">
      <c r="A45" s="317" t="s">
        <v>426</v>
      </c>
      <c r="B45" s="527">
        <f>+B43+B44</f>
        <v>111409</v>
      </c>
      <c r="C45" s="528">
        <f t="shared" si="13"/>
        <v>100</v>
      </c>
      <c r="D45" s="531">
        <f>(B45-96639)/96639*100</f>
        <v>15.283684640776499</v>
      </c>
      <c r="E45" s="527"/>
      <c r="F45" s="527">
        <f>+F43+F44</f>
        <v>129898</v>
      </c>
      <c r="G45" s="528">
        <f t="shared" si="14"/>
        <v>100</v>
      </c>
      <c r="H45" s="531">
        <f>(F45-117279)/117279*100</f>
        <v>10.759812072067463</v>
      </c>
      <c r="I45" s="527"/>
      <c r="J45" s="527">
        <f>+J43+J44</f>
        <v>175819</v>
      </c>
      <c r="K45" s="528">
        <f t="shared" si="16"/>
        <v>100</v>
      </c>
      <c r="L45" s="531">
        <f>(J45-189691)/189691*100</f>
        <v>-7.3129457907860687</v>
      </c>
    </row>
    <row r="46" spans="1:12" ht="3" customHeight="1">
      <c r="A46" s="273"/>
      <c r="B46" s="322"/>
      <c r="C46" s="322"/>
      <c r="D46" s="322"/>
      <c r="E46" s="322"/>
      <c r="F46" s="322"/>
      <c r="G46" s="323"/>
      <c r="H46" s="323"/>
      <c r="I46" s="323"/>
      <c r="J46" s="322"/>
      <c r="K46" s="323"/>
      <c r="L46" s="323"/>
    </row>
    <row r="47" spans="1:12" ht="5.15" customHeight="1">
      <c r="A47" s="272"/>
      <c r="B47" s="272"/>
      <c r="C47" s="272"/>
      <c r="D47" s="272"/>
      <c r="E47" s="272"/>
      <c r="F47" s="272"/>
      <c r="G47" s="285"/>
      <c r="H47" s="285"/>
      <c r="I47" s="285"/>
      <c r="J47" s="285"/>
      <c r="K47" s="285"/>
      <c r="L47" s="285"/>
    </row>
    <row r="48" spans="1:12" ht="20.149999999999999" customHeight="1">
      <c r="A48" s="717" t="s">
        <v>465</v>
      </c>
      <c r="B48" s="717"/>
      <c r="C48" s="717"/>
      <c r="D48" s="717"/>
      <c r="E48" s="717"/>
      <c r="F48" s="717"/>
      <c r="G48" s="717"/>
      <c r="H48" s="717"/>
      <c r="I48" s="717"/>
      <c r="J48" s="717"/>
      <c r="K48" s="717"/>
      <c r="L48" s="717"/>
    </row>
    <row r="49" spans="1:14" ht="20.149999999999999" customHeight="1">
      <c r="A49" s="717" t="s">
        <v>470</v>
      </c>
      <c r="B49" s="736"/>
      <c r="C49" s="736"/>
      <c r="D49" s="736"/>
      <c r="E49" s="736"/>
      <c r="F49" s="736"/>
      <c r="G49" s="736"/>
      <c r="H49" s="736"/>
      <c r="I49" s="736"/>
      <c r="J49" s="736"/>
      <c r="K49" s="736"/>
      <c r="L49" s="736"/>
    </row>
    <row r="50" spans="1:14" ht="27.75" customHeight="1">
      <c r="A50" s="717" t="s">
        <v>466</v>
      </c>
      <c r="B50" s="736"/>
      <c r="C50" s="736"/>
      <c r="D50" s="736"/>
      <c r="E50" s="736"/>
      <c r="F50" s="736"/>
      <c r="G50" s="736"/>
      <c r="H50" s="736"/>
      <c r="I50" s="736"/>
      <c r="J50" s="736"/>
      <c r="K50" s="736"/>
      <c r="L50" s="736"/>
    </row>
    <row r="51" spans="1:14" ht="30.75" customHeight="1">
      <c r="A51" s="736" t="s">
        <v>467</v>
      </c>
      <c r="B51" s="736"/>
      <c r="C51" s="736"/>
      <c r="D51" s="736"/>
      <c r="E51" s="736"/>
      <c r="F51" s="736"/>
      <c r="G51" s="736"/>
      <c r="H51" s="736"/>
      <c r="I51" s="736"/>
      <c r="J51" s="736"/>
      <c r="K51" s="736"/>
      <c r="L51" s="736"/>
    </row>
    <row r="52" spans="1:14" ht="20.149999999999999" customHeight="1">
      <c r="A52" s="717" t="s">
        <v>471</v>
      </c>
      <c r="B52" s="736"/>
      <c r="C52" s="736"/>
      <c r="D52" s="736"/>
      <c r="E52" s="736"/>
      <c r="F52" s="736"/>
      <c r="G52" s="736"/>
      <c r="H52" s="736"/>
      <c r="I52" s="736"/>
      <c r="J52" s="736"/>
      <c r="K52" s="736"/>
      <c r="L52" s="736"/>
      <c r="N52" s="534"/>
    </row>
    <row r="53" spans="1:14" ht="30" customHeight="1">
      <c r="A53" s="729" t="s">
        <v>468</v>
      </c>
      <c r="B53" s="729"/>
      <c r="C53" s="729"/>
      <c r="D53" s="729"/>
      <c r="E53" s="729"/>
      <c r="F53" s="729"/>
      <c r="G53" s="729"/>
      <c r="H53" s="729"/>
      <c r="I53" s="729"/>
      <c r="J53" s="729"/>
      <c r="K53" s="729"/>
      <c r="L53" s="729"/>
      <c r="N53" s="534"/>
    </row>
    <row r="54" spans="1:14" ht="22.5" customHeight="1">
      <c r="A54" s="736" t="s">
        <v>469</v>
      </c>
      <c r="B54" s="736"/>
      <c r="C54" s="736"/>
      <c r="D54" s="736"/>
      <c r="E54" s="736"/>
      <c r="F54" s="736"/>
      <c r="G54" s="736"/>
      <c r="H54" s="736"/>
      <c r="I54" s="736"/>
      <c r="J54" s="736"/>
      <c r="K54" s="736"/>
      <c r="L54" s="736"/>
      <c r="N54" s="534"/>
    </row>
    <row r="55" spans="1:14" ht="25.5" customHeight="1">
      <c r="A55" s="717" t="s">
        <v>517</v>
      </c>
      <c r="B55" s="736"/>
      <c r="C55" s="736"/>
      <c r="D55" s="736"/>
      <c r="E55" s="736"/>
      <c r="F55" s="736"/>
      <c r="G55" s="736"/>
      <c r="H55" s="736"/>
      <c r="I55" s="736"/>
      <c r="J55" s="736"/>
      <c r="K55" s="736"/>
      <c r="L55" s="736"/>
    </row>
    <row r="56" spans="1:14" ht="26.25" customHeight="1">
      <c r="A56" s="535"/>
      <c r="B56" s="535"/>
      <c r="C56" s="535"/>
      <c r="D56" s="535"/>
      <c r="E56" s="535"/>
      <c r="F56" s="535"/>
      <c r="G56" s="535"/>
      <c r="H56" s="535"/>
      <c r="I56" s="535"/>
      <c r="J56" s="535"/>
      <c r="K56" s="535"/>
      <c r="L56" s="535"/>
    </row>
    <row r="57" spans="1:14" ht="38.25" customHeight="1">
      <c r="M57" s="536"/>
    </row>
    <row r="58" spans="1:14">
      <c r="A58" s="537"/>
      <c r="C58" s="536"/>
      <c r="D58" s="536"/>
      <c r="E58" s="536"/>
      <c r="F58" s="536"/>
      <c r="G58" s="536"/>
      <c r="H58" s="536"/>
      <c r="I58" s="536"/>
      <c r="J58" s="536"/>
      <c r="K58" s="536"/>
      <c r="L58" s="536"/>
      <c r="M58" s="536"/>
    </row>
  </sheetData>
  <mergeCells count="18">
    <mergeCell ref="A55:L55"/>
    <mergeCell ref="B17:L17"/>
    <mergeCell ref="B25:L25"/>
    <mergeCell ref="B30:L30"/>
    <mergeCell ref="B37:L37"/>
    <mergeCell ref="A48:L48"/>
    <mergeCell ref="A49:L49"/>
    <mergeCell ref="A50:L50"/>
    <mergeCell ref="A51:L51"/>
    <mergeCell ref="A52:L52"/>
    <mergeCell ref="A53:L53"/>
    <mergeCell ref="A54:L54"/>
    <mergeCell ref="B13:L13"/>
    <mergeCell ref="A8:A9"/>
    <mergeCell ref="B8:D8"/>
    <mergeCell ref="F8:H8"/>
    <mergeCell ref="J8:L8"/>
    <mergeCell ref="B11:L11"/>
  </mergeCells>
  <pageMargins left="0.7" right="0.7" top="0.75" bottom="0.75" header="0.3" footer="0.3"/>
  <pageSetup paperSize="9" scale="81" orientation="portrait" horizontalDpi="4294967295" verticalDpi="4294967295"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483"/>
  <sheetViews>
    <sheetView zoomScaleNormal="100" workbookViewId="0">
      <selection activeCell="A4" sqref="A4"/>
    </sheetView>
  </sheetViews>
  <sheetFormatPr defaultColWidth="8.81640625" defaultRowHeight="14.5"/>
  <cols>
    <col min="1" max="1" width="23.7265625" customWidth="1"/>
    <col min="2" max="3" width="10.7265625" customWidth="1"/>
    <col min="4" max="4" width="0.81640625" customWidth="1"/>
    <col min="5" max="6" width="10.7265625" customWidth="1"/>
    <col min="7" max="7" width="0.81640625" customWidth="1"/>
    <col min="8" max="9" width="10.7265625" customWidth="1"/>
  </cols>
  <sheetData>
    <row r="1" spans="1:13" ht="12.75" customHeight="1"/>
    <row r="2" spans="1:13" ht="12.75" customHeight="1"/>
    <row r="3" spans="1:13" ht="12.75" customHeight="1"/>
    <row r="4" spans="1:13" s="246" customFormat="1" ht="12" customHeight="1">
      <c r="A4" s="245" t="s">
        <v>181</v>
      </c>
    </row>
    <row r="5" spans="1:13" s="246" customFormat="1" ht="12" customHeight="1">
      <c r="A5" s="247" t="s">
        <v>389</v>
      </c>
    </row>
    <row r="6" spans="1:13" s="246" customFormat="1" ht="12" customHeight="1">
      <c r="A6" s="246" t="s">
        <v>387</v>
      </c>
    </row>
    <row r="7" spans="1:13" s="249" customFormat="1" ht="6" customHeight="1">
      <c r="A7" s="248"/>
      <c r="D7" s="250"/>
      <c r="G7" s="250"/>
      <c r="H7" s="251"/>
      <c r="I7" s="251"/>
    </row>
    <row r="8" spans="1:13" s="249" customFormat="1" ht="12" customHeight="1">
      <c r="A8" s="742" t="s">
        <v>2</v>
      </c>
      <c r="B8" s="743" t="s">
        <v>390</v>
      </c>
      <c r="C8" s="743"/>
      <c r="D8" s="252"/>
      <c r="E8" s="743" t="s">
        <v>391</v>
      </c>
      <c r="F8" s="743"/>
      <c r="G8" s="252"/>
      <c r="H8" s="743" t="s">
        <v>327</v>
      </c>
      <c r="I8" s="743"/>
    </row>
    <row r="9" spans="1:13" s="249" customFormat="1" ht="30" customHeight="1">
      <c r="A9" s="696"/>
      <c r="B9" s="253" t="s">
        <v>231</v>
      </c>
      <c r="C9" s="253" t="s">
        <v>232</v>
      </c>
      <c r="D9" s="253"/>
      <c r="E9" s="253" t="s">
        <v>231</v>
      </c>
      <c r="F9" s="253" t="s">
        <v>232</v>
      </c>
      <c r="G9" s="253"/>
      <c r="H9" s="253" t="s">
        <v>233</v>
      </c>
      <c r="I9" s="253" t="s">
        <v>392</v>
      </c>
    </row>
    <row r="10" spans="1:13" s="249" customFormat="1" ht="3" customHeight="1">
      <c r="A10" s="254"/>
      <c r="B10" s="255"/>
      <c r="C10" s="255"/>
      <c r="D10" s="255"/>
      <c r="E10" s="255"/>
      <c r="F10" s="255"/>
      <c r="G10" s="255"/>
      <c r="H10" s="254"/>
      <c r="I10" s="254"/>
    </row>
    <row r="11" spans="1:13" s="249" customFormat="1" ht="10" customHeight="1">
      <c r="A11" s="256">
        <v>2018</v>
      </c>
      <c r="B11" s="257">
        <v>387638</v>
      </c>
      <c r="C11" s="257">
        <v>409051</v>
      </c>
      <c r="E11" s="257">
        <v>70510</v>
      </c>
      <c r="F11" s="257">
        <v>248547</v>
      </c>
      <c r="G11" s="257"/>
      <c r="H11" s="257">
        <f t="shared" ref="H11:I13" si="0">B11+E11</f>
        <v>458148</v>
      </c>
      <c r="I11" s="257">
        <f t="shared" si="0"/>
        <v>657598</v>
      </c>
      <c r="K11"/>
      <c r="L11"/>
      <c r="M11"/>
    </row>
    <row r="12" spans="1:13" s="249" customFormat="1" ht="10" customHeight="1">
      <c r="A12" s="256">
        <v>2019</v>
      </c>
      <c r="B12" s="257">
        <v>349392</v>
      </c>
      <c r="C12" s="257">
        <v>352942</v>
      </c>
      <c r="E12" s="257">
        <v>63570</v>
      </c>
      <c r="F12" s="257">
        <v>200161</v>
      </c>
      <c r="G12" s="257"/>
      <c r="H12" s="257">
        <f t="shared" si="0"/>
        <v>412962</v>
      </c>
      <c r="I12" s="257">
        <f t="shared" si="0"/>
        <v>553103</v>
      </c>
      <c r="K12"/>
      <c r="L12"/>
      <c r="M12"/>
    </row>
    <row r="13" spans="1:13" s="249" customFormat="1" ht="10" customHeight="1">
      <c r="A13" s="256">
        <v>2020</v>
      </c>
      <c r="B13" s="257">
        <v>231196</v>
      </c>
      <c r="C13" s="257">
        <v>189193</v>
      </c>
      <c r="E13" s="257">
        <v>21835</v>
      </c>
      <c r="F13" s="257">
        <v>65345</v>
      </c>
      <c r="G13" s="257"/>
      <c r="H13" s="257">
        <f t="shared" si="0"/>
        <v>253031</v>
      </c>
      <c r="I13" s="257">
        <f t="shared" si="0"/>
        <v>254538</v>
      </c>
      <c r="K13"/>
      <c r="L13"/>
      <c r="M13"/>
    </row>
    <row r="14" spans="1:13" s="249" customFormat="1" ht="10" customHeight="1">
      <c r="A14" s="256">
        <v>2021</v>
      </c>
      <c r="B14" s="257">
        <v>254315</v>
      </c>
      <c r="C14" s="257">
        <v>200978</v>
      </c>
      <c r="E14" s="257">
        <v>22161</v>
      </c>
      <c r="F14" s="257">
        <v>73589</v>
      </c>
      <c r="G14" s="257"/>
      <c r="H14" s="257">
        <v>276476</v>
      </c>
      <c r="I14" s="257">
        <v>274567</v>
      </c>
      <c r="K14"/>
      <c r="L14"/>
      <c r="M14"/>
    </row>
    <row r="15" spans="1:13" ht="9.75" customHeight="1">
      <c r="A15" s="256">
        <v>2022</v>
      </c>
      <c r="B15" s="257">
        <v>224899</v>
      </c>
      <c r="C15" s="257">
        <v>157077</v>
      </c>
      <c r="D15" s="249"/>
      <c r="E15" s="257">
        <v>30303</v>
      </c>
      <c r="F15" s="257">
        <v>85147</v>
      </c>
      <c r="G15" s="257"/>
      <c r="H15" s="257">
        <v>255202</v>
      </c>
      <c r="I15" s="257">
        <v>242223</v>
      </c>
    </row>
    <row r="16" spans="1:13" s="249" customFormat="1" ht="4" customHeight="1">
      <c r="A16" s="258"/>
      <c r="B16" s="259"/>
      <c r="C16" s="259"/>
      <c r="D16" s="259"/>
      <c r="E16" s="259"/>
      <c r="F16" s="259"/>
      <c r="G16" s="259"/>
      <c r="H16" s="259"/>
      <c r="I16" s="259"/>
      <c r="K16"/>
      <c r="L16"/>
      <c r="M16"/>
    </row>
    <row r="17" spans="1:13" s="249" customFormat="1" ht="10" customHeight="1">
      <c r="B17" s="694" t="s">
        <v>388</v>
      </c>
      <c r="C17" s="694"/>
      <c r="D17" s="694"/>
      <c r="E17" s="694"/>
      <c r="F17" s="694"/>
      <c r="G17" s="694"/>
      <c r="H17" s="694"/>
      <c r="I17" s="694"/>
      <c r="K17"/>
      <c r="L17"/>
      <c r="M17"/>
    </row>
    <row r="18" spans="1:13" s="249" customFormat="1" ht="3.75" customHeight="1">
      <c r="A18" s="260"/>
      <c r="D18" s="261"/>
      <c r="G18" s="261"/>
      <c r="H18" s="261"/>
      <c r="I18" s="261"/>
      <c r="K18"/>
      <c r="L18"/>
      <c r="M18"/>
    </row>
    <row r="19" spans="1:13" s="249" customFormat="1" ht="10" customHeight="1">
      <c r="A19" s="249" t="s">
        <v>3</v>
      </c>
      <c r="B19" s="257">
        <v>9304</v>
      </c>
      <c r="C19" s="257">
        <v>4644.7257600000003</v>
      </c>
      <c r="E19" s="257">
        <v>134</v>
      </c>
      <c r="F19" s="257">
        <v>652.89603</v>
      </c>
      <c r="H19" s="257">
        <v>9438</v>
      </c>
      <c r="I19" s="257">
        <v>5297.6217900000001</v>
      </c>
      <c r="K19"/>
      <c r="L19"/>
      <c r="M19"/>
    </row>
    <row r="20" spans="1:13" s="249" customFormat="1" ht="10" customHeight="1">
      <c r="A20" s="249" t="s">
        <v>93</v>
      </c>
      <c r="B20" s="257">
        <v>121</v>
      </c>
      <c r="C20" s="257">
        <v>42.970840000000003</v>
      </c>
      <c r="E20" s="263" t="s">
        <v>234</v>
      </c>
      <c r="F20" s="263" t="s">
        <v>234</v>
      </c>
      <c r="G20" s="262"/>
      <c r="H20" s="263">
        <v>121</v>
      </c>
      <c r="I20" s="263">
        <v>42.970840000000003</v>
      </c>
      <c r="K20"/>
      <c r="L20"/>
      <c r="M20"/>
    </row>
    <row r="21" spans="1:13" s="249" customFormat="1" ht="10" customHeight="1">
      <c r="A21" s="249" t="s">
        <v>4</v>
      </c>
      <c r="B21" s="257">
        <v>3835</v>
      </c>
      <c r="C21" s="257">
        <v>1371.70406</v>
      </c>
      <c r="E21" s="257">
        <v>2</v>
      </c>
      <c r="F21" s="257">
        <v>20.5</v>
      </c>
      <c r="H21" s="257">
        <v>3837</v>
      </c>
      <c r="I21" s="257">
        <v>1392.20406</v>
      </c>
      <c r="K21"/>
      <c r="L21"/>
      <c r="M21"/>
    </row>
    <row r="22" spans="1:13" s="249" customFormat="1" ht="10" customHeight="1">
      <c r="A22" s="249" t="s">
        <v>5</v>
      </c>
      <c r="B22" s="257">
        <v>48106</v>
      </c>
      <c r="C22" s="257">
        <v>29405.155009999999</v>
      </c>
      <c r="E22" s="257">
        <v>9945</v>
      </c>
      <c r="F22" s="257">
        <v>33707.459710000003</v>
      </c>
      <c r="H22" s="257">
        <v>58051</v>
      </c>
      <c r="I22" s="257">
        <v>63112.614719999998</v>
      </c>
      <c r="K22"/>
      <c r="L22"/>
      <c r="M22"/>
    </row>
    <row r="23" spans="1:13" s="249" customFormat="1" ht="10" customHeight="1">
      <c r="A23" s="249" t="s">
        <v>6</v>
      </c>
      <c r="B23" s="257">
        <v>720</v>
      </c>
      <c r="C23" s="257">
        <v>463.52812</v>
      </c>
      <c r="E23" s="263" t="s">
        <v>234</v>
      </c>
      <c r="F23" s="263" t="s">
        <v>234</v>
      </c>
      <c r="H23" s="257">
        <v>720</v>
      </c>
      <c r="I23" s="257">
        <v>463.52812</v>
      </c>
      <c r="K23"/>
      <c r="L23"/>
      <c r="M23"/>
    </row>
    <row r="24" spans="1:13" s="264" customFormat="1" ht="10" customHeight="1">
      <c r="A24" s="264" t="s">
        <v>7</v>
      </c>
      <c r="B24" s="257">
        <v>300</v>
      </c>
      <c r="C24" s="257">
        <v>131.12092000000001</v>
      </c>
      <c r="E24" s="263" t="s">
        <v>234</v>
      </c>
      <c r="F24" s="263" t="s">
        <v>234</v>
      </c>
      <c r="H24" s="257">
        <v>300</v>
      </c>
      <c r="I24" s="257">
        <v>131.12092000000001</v>
      </c>
      <c r="K24"/>
      <c r="L24"/>
      <c r="M24"/>
    </row>
    <row r="25" spans="1:13" s="264" customFormat="1" ht="10" customHeight="1">
      <c r="A25" s="264" t="s">
        <v>1</v>
      </c>
      <c r="B25" s="257">
        <v>420</v>
      </c>
      <c r="C25" s="257">
        <v>332.40719999999999</v>
      </c>
      <c r="E25" s="263" t="s">
        <v>234</v>
      </c>
      <c r="F25" s="263" t="s">
        <v>234</v>
      </c>
      <c r="H25" s="257">
        <v>420</v>
      </c>
      <c r="I25" s="257">
        <v>332.40719999999999</v>
      </c>
      <c r="K25"/>
      <c r="L25"/>
      <c r="M25"/>
    </row>
    <row r="26" spans="1:13" s="249" customFormat="1" ht="10" customHeight="1">
      <c r="A26" s="249" t="s">
        <v>8</v>
      </c>
      <c r="B26" s="257">
        <v>6863</v>
      </c>
      <c r="C26" s="257">
        <v>6540.4173600000004</v>
      </c>
      <c r="E26" s="257">
        <v>75</v>
      </c>
      <c r="F26" s="257">
        <v>507.59278</v>
      </c>
      <c r="H26" s="257">
        <v>6938</v>
      </c>
      <c r="I26" s="257">
        <v>7048.0101400000003</v>
      </c>
      <c r="K26"/>
      <c r="L26"/>
      <c r="M26"/>
    </row>
    <row r="27" spans="1:13" s="249" customFormat="1" ht="10" customHeight="1">
      <c r="A27" s="249" t="s">
        <v>9</v>
      </c>
      <c r="B27" s="257">
        <v>1752</v>
      </c>
      <c r="C27" s="257">
        <v>937.16481999999996</v>
      </c>
      <c r="E27" s="263" t="s">
        <v>234</v>
      </c>
      <c r="F27" s="263" t="s">
        <v>234</v>
      </c>
      <c r="H27" s="257">
        <v>1752</v>
      </c>
      <c r="I27" s="257">
        <v>937.16481999999996</v>
      </c>
      <c r="K27"/>
      <c r="L27"/>
      <c r="M27"/>
    </row>
    <row r="28" spans="1:13" s="249" customFormat="1" ht="10" customHeight="1">
      <c r="A28" s="249" t="s">
        <v>10</v>
      </c>
      <c r="B28" s="257">
        <v>9216</v>
      </c>
      <c r="C28" s="257">
        <v>7469.4278800000002</v>
      </c>
      <c r="E28" s="257">
        <v>140</v>
      </c>
      <c r="F28" s="257">
        <v>776.81892000000005</v>
      </c>
      <c r="H28" s="257">
        <v>9356</v>
      </c>
      <c r="I28" s="257">
        <v>8246.2468000000008</v>
      </c>
      <c r="K28"/>
      <c r="L28"/>
      <c r="M28"/>
    </row>
    <row r="29" spans="1:13" s="249" customFormat="1" ht="10" customHeight="1">
      <c r="A29" s="249" t="s">
        <v>11</v>
      </c>
      <c r="B29" s="257">
        <v>10709</v>
      </c>
      <c r="C29" s="257">
        <v>5685.8464199999999</v>
      </c>
      <c r="E29" s="257">
        <v>197</v>
      </c>
      <c r="F29" s="257">
        <v>1101.7522200000001</v>
      </c>
      <c r="H29" s="257">
        <v>10906</v>
      </c>
      <c r="I29" s="257">
        <v>6787.5986400000002</v>
      </c>
      <c r="K29"/>
      <c r="L29"/>
      <c r="M29"/>
    </row>
    <row r="30" spans="1:13" s="249" customFormat="1" ht="10" customHeight="1">
      <c r="A30" s="249" t="s">
        <v>12</v>
      </c>
      <c r="B30" s="257">
        <v>2343</v>
      </c>
      <c r="C30" s="257">
        <v>1821.7736600000001</v>
      </c>
      <c r="E30" s="257">
        <v>28</v>
      </c>
      <c r="F30" s="257">
        <v>47.443629999999999</v>
      </c>
      <c r="H30" s="257">
        <v>2371</v>
      </c>
      <c r="I30" s="257">
        <v>1869.21729</v>
      </c>
      <c r="K30"/>
      <c r="L30"/>
      <c r="M30"/>
    </row>
    <row r="31" spans="1:13" s="249" customFormat="1" ht="10" customHeight="1">
      <c r="A31" s="249" t="s">
        <v>13</v>
      </c>
      <c r="B31" s="257">
        <v>3125</v>
      </c>
      <c r="C31" s="257">
        <v>2756.0055600000001</v>
      </c>
      <c r="E31" s="257">
        <v>10</v>
      </c>
      <c r="F31" s="257">
        <v>46.329529999999998</v>
      </c>
      <c r="H31" s="257">
        <v>3135</v>
      </c>
      <c r="I31" s="257">
        <v>2802.33509</v>
      </c>
      <c r="K31"/>
      <c r="L31"/>
      <c r="M31"/>
    </row>
    <row r="32" spans="1:13" s="249" customFormat="1" ht="10" customHeight="1">
      <c r="A32" s="249" t="s">
        <v>14</v>
      </c>
      <c r="B32" s="257">
        <v>23644</v>
      </c>
      <c r="C32" s="257">
        <v>24236.538540000001</v>
      </c>
      <c r="E32" s="257">
        <v>12602</v>
      </c>
      <c r="F32" s="257">
        <v>39202.220730000001</v>
      </c>
      <c r="H32" s="257">
        <v>36246</v>
      </c>
      <c r="I32" s="257">
        <v>63438.759270000002</v>
      </c>
      <c r="K32"/>
      <c r="L32"/>
      <c r="M32"/>
    </row>
    <row r="33" spans="1:13" s="249" customFormat="1" ht="10" customHeight="1">
      <c r="A33" s="249" t="s">
        <v>15</v>
      </c>
      <c r="B33" s="257">
        <v>4265</v>
      </c>
      <c r="C33" s="257">
        <v>2824.3772199999999</v>
      </c>
      <c r="E33" s="257">
        <v>135</v>
      </c>
      <c r="F33" s="257">
        <v>1062.69274</v>
      </c>
      <c r="H33" s="257">
        <v>4400</v>
      </c>
      <c r="I33" s="257">
        <v>3887.0699599999998</v>
      </c>
      <c r="K33"/>
      <c r="L33"/>
      <c r="M33"/>
    </row>
    <row r="34" spans="1:13" s="249" customFormat="1" ht="10" customHeight="1">
      <c r="A34" s="249" t="s">
        <v>16</v>
      </c>
      <c r="B34" s="257">
        <v>975</v>
      </c>
      <c r="C34" s="257">
        <v>673.12264000000005</v>
      </c>
      <c r="E34" s="257">
        <v>9</v>
      </c>
      <c r="F34" s="257">
        <v>331.82884999999999</v>
      </c>
      <c r="H34" s="257">
        <v>984</v>
      </c>
      <c r="I34" s="257">
        <v>1004.95149</v>
      </c>
      <c r="K34"/>
      <c r="L34"/>
      <c r="M34"/>
    </row>
    <row r="35" spans="1:13" s="249" customFormat="1" ht="10" customHeight="1">
      <c r="A35" s="249" t="s">
        <v>17</v>
      </c>
      <c r="B35" s="257">
        <v>30951</v>
      </c>
      <c r="C35" s="257">
        <v>36118.991970000003</v>
      </c>
      <c r="E35" s="257">
        <v>254</v>
      </c>
      <c r="F35" s="257">
        <v>1159.8379199999999</v>
      </c>
      <c r="H35" s="257">
        <v>31205</v>
      </c>
      <c r="I35" s="257">
        <v>37278.829890000001</v>
      </c>
      <c r="K35"/>
      <c r="L35"/>
      <c r="M35"/>
    </row>
    <row r="36" spans="1:13" s="249" customFormat="1" ht="10" customHeight="1">
      <c r="A36" s="249" t="s">
        <v>18</v>
      </c>
      <c r="B36" s="257">
        <v>15657</v>
      </c>
      <c r="C36" s="257">
        <v>12699.385619999999</v>
      </c>
      <c r="E36" s="257">
        <v>395</v>
      </c>
      <c r="F36" s="257">
        <v>1809.64249</v>
      </c>
      <c r="H36" s="257">
        <v>16052</v>
      </c>
      <c r="I36" s="257">
        <v>14509.028109999999</v>
      </c>
      <c r="K36"/>
      <c r="L36"/>
      <c r="M36"/>
    </row>
    <row r="37" spans="1:13" s="249" customFormat="1" ht="10" customHeight="1">
      <c r="A37" s="249" t="s">
        <v>19</v>
      </c>
      <c r="B37" s="257">
        <v>1335</v>
      </c>
      <c r="C37" s="257">
        <v>1759.81899</v>
      </c>
      <c r="E37" s="257">
        <v>39</v>
      </c>
      <c r="F37" s="257">
        <v>387.69290000000001</v>
      </c>
      <c r="H37" s="257">
        <v>1374</v>
      </c>
      <c r="I37" s="257">
        <v>2147.5118900000002</v>
      </c>
      <c r="K37"/>
      <c r="L37"/>
      <c r="M37"/>
    </row>
    <row r="38" spans="1:13" s="249" customFormat="1" ht="10" customHeight="1">
      <c r="A38" s="249" t="s">
        <v>20</v>
      </c>
      <c r="B38" s="257">
        <v>9707</v>
      </c>
      <c r="C38" s="257">
        <v>8042.8763600000002</v>
      </c>
      <c r="E38" s="257">
        <v>7</v>
      </c>
      <c r="F38" s="257">
        <v>17.108689999999999</v>
      </c>
      <c r="H38" s="257">
        <v>9714</v>
      </c>
      <c r="I38" s="257">
        <v>8059.9850500000002</v>
      </c>
      <c r="K38"/>
      <c r="L38"/>
      <c r="M38"/>
    </row>
    <row r="39" spans="1:13" s="249" customFormat="1" ht="10" customHeight="1">
      <c r="A39" s="249" t="s">
        <v>21</v>
      </c>
      <c r="B39" s="257">
        <v>13387</v>
      </c>
      <c r="C39" s="257">
        <v>7173.7614599999997</v>
      </c>
      <c r="E39" s="257">
        <v>219</v>
      </c>
      <c r="F39" s="257">
        <v>1432.95343</v>
      </c>
      <c r="H39" s="257">
        <v>13606</v>
      </c>
      <c r="I39" s="257">
        <v>8606.7148899999993</v>
      </c>
      <c r="K39"/>
      <c r="L39"/>
      <c r="M39"/>
    </row>
    <row r="40" spans="1:13" s="249" customFormat="1" ht="10" customHeight="1">
      <c r="A40" s="249" t="s">
        <v>235</v>
      </c>
      <c r="B40" s="257">
        <v>4749</v>
      </c>
      <c r="C40" s="257">
        <v>2154.7642900000001</v>
      </c>
      <c r="E40" s="257">
        <v>69</v>
      </c>
      <c r="F40" s="257">
        <v>283.98561999999998</v>
      </c>
      <c r="H40" s="257">
        <v>4818</v>
      </c>
      <c r="I40" s="257">
        <v>2438.74991</v>
      </c>
      <c r="K40"/>
      <c r="L40"/>
      <c r="M40"/>
    </row>
    <row r="41" spans="1:13" s="265" customFormat="1" ht="10" customHeight="1">
      <c r="A41" s="265" t="s">
        <v>23</v>
      </c>
      <c r="B41" s="266">
        <v>61366</v>
      </c>
      <c r="C41" s="266">
        <v>35464.555670000002</v>
      </c>
      <c r="E41" s="266">
        <v>10081</v>
      </c>
      <c r="F41" s="266">
        <v>34380.855739999999</v>
      </c>
      <c r="H41" s="266">
        <v>71447</v>
      </c>
      <c r="I41" s="266">
        <v>69845.411410000001</v>
      </c>
      <c r="K41"/>
      <c r="L41"/>
      <c r="M41"/>
    </row>
    <row r="42" spans="1:13" s="265" customFormat="1" ht="10" customHeight="1">
      <c r="A42" s="265" t="s">
        <v>24</v>
      </c>
      <c r="B42" s="266">
        <v>18551</v>
      </c>
      <c r="C42" s="266">
        <v>15410.53818</v>
      </c>
      <c r="E42" s="266">
        <v>215</v>
      </c>
      <c r="F42" s="266">
        <v>1284.4117000000001</v>
      </c>
      <c r="H42" s="266">
        <v>18766</v>
      </c>
      <c r="I42" s="266">
        <v>16694.94988</v>
      </c>
      <c r="K42"/>
      <c r="L42"/>
      <c r="M42"/>
    </row>
    <row r="43" spans="1:13" s="265" customFormat="1" ht="10" customHeight="1">
      <c r="A43" s="265" t="s">
        <v>25</v>
      </c>
      <c r="B43" s="266">
        <v>39821</v>
      </c>
      <c r="C43" s="266">
        <v>34500.16418</v>
      </c>
      <c r="E43" s="266">
        <v>12837</v>
      </c>
      <c r="F43" s="266">
        <v>40397.74611</v>
      </c>
      <c r="H43" s="266">
        <v>52658</v>
      </c>
      <c r="I43" s="266">
        <v>74897.91029</v>
      </c>
      <c r="K43"/>
      <c r="L43"/>
      <c r="M43"/>
    </row>
    <row r="44" spans="1:13" s="265" customFormat="1" ht="10" customHeight="1">
      <c r="A44" s="265" t="s">
        <v>26</v>
      </c>
      <c r="B44" s="266">
        <v>62890</v>
      </c>
      <c r="C44" s="266">
        <v>62118.572800000002</v>
      </c>
      <c r="E44" s="266">
        <v>839</v>
      </c>
      <c r="F44" s="266">
        <v>4768.8035900000004</v>
      </c>
      <c r="H44" s="266">
        <v>63729</v>
      </c>
      <c r="I44" s="266">
        <v>66887.376390000005</v>
      </c>
      <c r="K44"/>
      <c r="L44"/>
      <c r="M44"/>
    </row>
    <row r="45" spans="1:13" s="265" customFormat="1" ht="10" customHeight="1">
      <c r="A45" s="265" t="s">
        <v>27</v>
      </c>
      <c r="B45" s="266">
        <v>18136</v>
      </c>
      <c r="C45" s="266">
        <v>9328.5257500000007</v>
      </c>
      <c r="E45" s="266">
        <v>288</v>
      </c>
      <c r="F45" s="266">
        <v>1716.93905</v>
      </c>
      <c r="H45" s="266">
        <v>18424</v>
      </c>
      <c r="I45" s="266">
        <v>11045.4648</v>
      </c>
      <c r="K45"/>
      <c r="L45"/>
      <c r="M45"/>
    </row>
    <row r="46" spans="1:13" s="265" customFormat="1" ht="10" customHeight="1">
      <c r="A46" s="265" t="s">
        <v>28</v>
      </c>
      <c r="B46" s="266">
        <v>200764</v>
      </c>
      <c r="C46" s="266">
        <v>156822.35657999999</v>
      </c>
      <c r="E46" s="266">
        <v>24260</v>
      </c>
      <c r="F46" s="266">
        <v>82548.75619</v>
      </c>
      <c r="H46" s="266">
        <v>225024</v>
      </c>
      <c r="I46" s="266">
        <v>239371.11277000001</v>
      </c>
      <c r="K46"/>
      <c r="L46"/>
      <c r="M46"/>
    </row>
    <row r="47" spans="1:13" s="265" customFormat="1" ht="3" customHeight="1">
      <c r="A47" s="250"/>
      <c r="B47" s="250"/>
      <c r="C47" s="250"/>
      <c r="D47" s="250"/>
      <c r="E47" s="250"/>
      <c r="F47" s="250"/>
      <c r="G47" s="250"/>
      <c r="H47" s="267"/>
      <c r="I47" s="267"/>
    </row>
    <row r="48" spans="1:13" s="249" customFormat="1" ht="3" customHeight="1">
      <c r="H48" s="251"/>
      <c r="I48" s="251"/>
    </row>
    <row r="49" spans="1:9" ht="10" customHeight="1">
      <c r="A49" s="739" t="s">
        <v>236</v>
      </c>
      <c r="B49" s="739"/>
      <c r="C49" s="739"/>
      <c r="D49" s="739"/>
      <c r="E49" s="739"/>
      <c r="F49" s="739"/>
      <c r="G49" s="739"/>
      <c r="H49" s="739"/>
      <c r="I49" s="739"/>
    </row>
    <row r="50" spans="1:9" s="249" customFormat="1" ht="48" customHeight="1">
      <c r="A50" s="736" t="s">
        <v>541</v>
      </c>
      <c r="B50" s="736"/>
      <c r="C50" s="736"/>
      <c r="D50" s="736"/>
      <c r="E50" s="736"/>
      <c r="F50" s="736"/>
      <c r="G50" s="736"/>
      <c r="H50" s="736"/>
      <c r="I50" s="736"/>
    </row>
    <row r="51" spans="1:9" s="249" customFormat="1" ht="20.149999999999999" customHeight="1">
      <c r="A51" s="738" t="s">
        <v>393</v>
      </c>
      <c r="B51" s="738"/>
      <c r="C51" s="738"/>
      <c r="D51" s="738"/>
      <c r="E51" s="738"/>
      <c r="F51" s="738"/>
      <c r="G51" s="738"/>
      <c r="H51" s="738"/>
      <c r="I51" s="738"/>
    </row>
    <row r="52" spans="1:9" s="249" customFormat="1" ht="10" customHeight="1">
      <c r="A52" s="740" t="s">
        <v>394</v>
      </c>
      <c r="B52" s="740"/>
      <c r="C52" s="740"/>
      <c r="D52" s="740"/>
      <c r="E52" s="740"/>
      <c r="F52" s="740"/>
      <c r="G52" s="740"/>
      <c r="H52" s="740"/>
      <c r="I52" s="740"/>
    </row>
    <row r="53" spans="1:9" s="249" customFormat="1" ht="21.75" customHeight="1">
      <c r="A53" s="741" t="s">
        <v>396</v>
      </c>
      <c r="B53" s="741"/>
      <c r="C53" s="741"/>
      <c r="D53" s="741"/>
      <c r="E53" s="741"/>
      <c r="F53" s="741"/>
      <c r="G53" s="741"/>
      <c r="H53" s="741"/>
      <c r="I53" s="741"/>
    </row>
    <row r="54" spans="1:9" ht="20.25" customHeight="1">
      <c r="A54" s="738" t="s">
        <v>395</v>
      </c>
      <c r="B54" s="738"/>
      <c r="C54" s="738"/>
      <c r="D54" s="738"/>
      <c r="E54" s="738"/>
      <c r="F54" s="738"/>
      <c r="G54" s="738"/>
      <c r="H54" s="738"/>
      <c r="I54" s="738"/>
    </row>
    <row r="55" spans="1:9" ht="10" customHeight="1">
      <c r="A55" s="738"/>
      <c r="B55" s="738"/>
      <c r="C55" s="738"/>
      <c r="D55" s="738"/>
      <c r="E55" s="738"/>
      <c r="F55" s="738"/>
      <c r="G55" s="738"/>
      <c r="H55" s="738"/>
      <c r="I55" s="738"/>
    </row>
    <row r="63" spans="1:9">
      <c r="A63" s="260"/>
      <c r="B63" s="260"/>
      <c r="C63" s="260"/>
      <c r="D63" s="260"/>
      <c r="E63" s="260"/>
      <c r="F63" s="260"/>
      <c r="G63" s="260"/>
      <c r="H63" s="260"/>
      <c r="I63" s="260"/>
    </row>
    <row r="64" spans="1:9">
      <c r="A64" s="260"/>
      <c r="B64" s="260"/>
      <c r="C64" s="260"/>
      <c r="D64" s="260"/>
      <c r="E64" s="260"/>
      <c r="F64" s="260"/>
      <c r="G64" s="260"/>
      <c r="H64" s="260"/>
      <c r="I64" s="260"/>
    </row>
    <row r="65" spans="1:9">
      <c r="A65" s="260"/>
      <c r="B65" s="260"/>
      <c r="C65" s="260"/>
      <c r="D65" s="260"/>
      <c r="E65" s="260"/>
      <c r="F65" s="260"/>
      <c r="G65" s="260"/>
      <c r="H65" s="260"/>
      <c r="I65" s="260"/>
    </row>
    <row r="66" spans="1:9">
      <c r="A66" s="260"/>
      <c r="B66" s="260"/>
      <c r="C66" s="260"/>
      <c r="D66" s="260"/>
      <c r="E66" s="260"/>
      <c r="F66" s="260"/>
      <c r="G66" s="260"/>
      <c r="H66" s="260"/>
      <c r="I66" s="260"/>
    </row>
    <row r="67" spans="1:9">
      <c r="A67" s="260"/>
      <c r="B67" s="260"/>
      <c r="C67" s="260"/>
      <c r="D67" s="260"/>
      <c r="E67" s="260"/>
      <c r="F67" s="260"/>
      <c r="G67" s="260"/>
      <c r="H67" s="260"/>
      <c r="I67" s="260"/>
    </row>
    <row r="68" spans="1:9">
      <c r="A68" s="260"/>
      <c r="B68" s="260"/>
      <c r="C68" s="260"/>
      <c r="D68" s="260"/>
      <c r="E68" s="260"/>
      <c r="F68" s="260"/>
      <c r="G68" s="260"/>
      <c r="H68" s="260"/>
      <c r="I68" s="260"/>
    </row>
    <row r="69" spans="1:9">
      <c r="A69" s="260"/>
      <c r="B69" s="260"/>
      <c r="C69" s="260"/>
      <c r="D69" s="260"/>
      <c r="E69" s="260"/>
      <c r="F69" s="260"/>
      <c r="G69" s="260"/>
      <c r="H69" s="260"/>
      <c r="I69" s="260"/>
    </row>
    <row r="70" spans="1:9">
      <c r="A70" s="260"/>
      <c r="B70" s="260"/>
      <c r="C70" s="260"/>
      <c r="D70" s="260"/>
      <c r="E70" s="260"/>
      <c r="F70" s="260"/>
      <c r="G70" s="260"/>
      <c r="H70" s="260"/>
      <c r="I70" s="260"/>
    </row>
    <row r="71" spans="1:9">
      <c r="A71" s="260"/>
      <c r="B71" s="260"/>
      <c r="C71" s="260"/>
      <c r="D71" s="260"/>
      <c r="E71" s="260"/>
      <c r="F71" s="260"/>
      <c r="G71" s="260"/>
      <c r="H71" s="260"/>
      <c r="I71" s="260"/>
    </row>
    <row r="72" spans="1:9">
      <c r="A72" s="260"/>
      <c r="B72" s="260"/>
      <c r="C72" s="260"/>
      <c r="D72" s="260"/>
      <c r="E72" s="260"/>
      <c r="F72" s="260"/>
      <c r="G72" s="260"/>
      <c r="H72" s="260"/>
      <c r="I72" s="260"/>
    </row>
    <row r="73" spans="1:9">
      <c r="A73" s="260"/>
      <c r="B73" s="260"/>
      <c r="C73" s="260"/>
      <c r="D73" s="260"/>
      <c r="E73" s="260"/>
      <c r="F73" s="260"/>
      <c r="G73" s="260"/>
      <c r="H73" s="260"/>
      <c r="I73" s="260"/>
    </row>
    <row r="74" spans="1:9">
      <c r="A74" s="260"/>
      <c r="B74" s="260"/>
      <c r="C74" s="260"/>
      <c r="D74" s="260"/>
      <c r="E74" s="260"/>
      <c r="F74" s="260"/>
      <c r="G74" s="260"/>
      <c r="H74" s="260"/>
      <c r="I74" s="260"/>
    </row>
    <row r="75" spans="1:9">
      <c r="A75" s="260"/>
      <c r="B75" s="260"/>
      <c r="C75" s="260"/>
      <c r="D75" s="260"/>
      <c r="E75" s="260"/>
      <c r="F75" s="260"/>
      <c r="G75" s="260"/>
      <c r="H75" s="260"/>
      <c r="I75" s="260"/>
    </row>
    <row r="76" spans="1:9">
      <c r="A76" s="260"/>
      <c r="B76" s="260"/>
      <c r="C76" s="260"/>
      <c r="D76" s="260"/>
      <c r="E76" s="260"/>
      <c r="F76" s="260"/>
      <c r="G76" s="260"/>
      <c r="H76" s="260"/>
      <c r="I76" s="260"/>
    </row>
    <row r="77" spans="1:9">
      <c r="A77" s="260"/>
      <c r="B77" s="260"/>
      <c r="C77" s="260"/>
      <c r="D77" s="260"/>
      <c r="E77" s="260"/>
      <c r="F77" s="260"/>
      <c r="G77" s="260"/>
      <c r="H77" s="260"/>
      <c r="I77" s="260"/>
    </row>
    <row r="78" spans="1:9">
      <c r="A78" s="260"/>
      <c r="B78" s="260"/>
      <c r="C78" s="260"/>
      <c r="D78" s="260"/>
      <c r="E78" s="260"/>
      <c r="F78" s="260"/>
      <c r="G78" s="260"/>
      <c r="H78" s="260"/>
      <c r="I78" s="260"/>
    </row>
    <row r="79" spans="1:9">
      <c r="A79" s="260"/>
      <c r="B79" s="260"/>
      <c r="C79" s="260"/>
      <c r="D79" s="260"/>
      <c r="E79" s="260"/>
      <c r="F79" s="260"/>
      <c r="G79" s="260"/>
      <c r="H79" s="260"/>
      <c r="I79" s="260"/>
    </row>
    <row r="80" spans="1:9">
      <c r="A80" s="260"/>
      <c r="B80" s="260"/>
      <c r="C80" s="260"/>
      <c r="D80" s="260"/>
      <c r="E80" s="260"/>
      <c r="F80" s="260"/>
      <c r="G80" s="260"/>
      <c r="H80" s="260"/>
      <c r="I80" s="260"/>
    </row>
    <row r="81" spans="1:9">
      <c r="A81" s="260"/>
      <c r="B81" s="260"/>
      <c r="C81" s="260"/>
      <c r="D81" s="260"/>
      <c r="E81" s="260"/>
      <c r="F81" s="260"/>
      <c r="G81" s="260"/>
      <c r="H81" s="260"/>
      <c r="I81" s="260"/>
    </row>
    <row r="82" spans="1:9">
      <c r="A82" s="260"/>
      <c r="B82" s="260"/>
      <c r="C82" s="260"/>
      <c r="D82" s="260"/>
      <c r="E82" s="260"/>
      <c r="F82" s="260"/>
      <c r="G82" s="260"/>
      <c r="H82" s="260"/>
      <c r="I82" s="260"/>
    </row>
    <row r="83" spans="1:9">
      <c r="A83" s="260"/>
      <c r="B83" s="260"/>
      <c r="C83" s="260"/>
      <c r="D83" s="260"/>
      <c r="E83" s="260"/>
      <c r="F83" s="260"/>
      <c r="G83" s="260"/>
      <c r="H83" s="260"/>
      <c r="I83" s="260"/>
    </row>
    <row r="84" spans="1:9">
      <c r="A84" s="260"/>
      <c r="B84" s="260"/>
      <c r="C84" s="260"/>
      <c r="D84" s="260"/>
      <c r="E84" s="260"/>
      <c r="F84" s="260"/>
      <c r="G84" s="260"/>
      <c r="H84" s="260"/>
      <c r="I84" s="260"/>
    </row>
    <row r="85" spans="1:9">
      <c r="A85" s="260"/>
      <c r="B85" s="260"/>
      <c r="C85" s="260"/>
      <c r="D85" s="260"/>
      <c r="E85" s="260"/>
      <c r="F85" s="260"/>
      <c r="G85" s="260"/>
      <c r="H85" s="260"/>
      <c r="I85" s="260"/>
    </row>
    <row r="86" spans="1:9">
      <c r="A86" s="260"/>
      <c r="B86" s="260"/>
      <c r="C86" s="260"/>
      <c r="D86" s="260"/>
      <c r="E86" s="260"/>
      <c r="F86" s="260"/>
      <c r="G86" s="260"/>
      <c r="H86" s="260"/>
      <c r="I86" s="260"/>
    </row>
    <row r="87" spans="1:9">
      <c r="A87" s="260"/>
      <c r="B87" s="260"/>
      <c r="C87" s="260"/>
      <c r="D87" s="260"/>
      <c r="E87" s="260"/>
      <c r="F87" s="260"/>
      <c r="G87" s="260"/>
      <c r="H87" s="260"/>
      <c r="I87" s="260"/>
    </row>
    <row r="88" spans="1:9">
      <c r="A88" s="260"/>
      <c r="B88" s="260"/>
      <c r="C88" s="260"/>
      <c r="D88" s="260"/>
      <c r="E88" s="260"/>
      <c r="F88" s="260"/>
      <c r="G88" s="260"/>
      <c r="H88" s="260"/>
      <c r="I88" s="260"/>
    </row>
    <row r="89" spans="1:9">
      <c r="A89" s="260"/>
      <c r="B89" s="260"/>
      <c r="C89" s="260"/>
      <c r="D89" s="260"/>
      <c r="E89" s="260"/>
      <c r="F89" s="260"/>
      <c r="G89" s="260"/>
      <c r="H89" s="260"/>
      <c r="I89" s="260"/>
    </row>
    <row r="90" spans="1:9">
      <c r="A90" s="260"/>
      <c r="B90" s="260"/>
      <c r="C90" s="260"/>
      <c r="D90" s="260"/>
      <c r="E90" s="260"/>
      <c r="F90" s="260"/>
      <c r="G90" s="260"/>
      <c r="H90" s="260"/>
      <c r="I90" s="260"/>
    </row>
    <row r="91" spans="1:9">
      <c r="A91" s="260"/>
      <c r="B91" s="260"/>
      <c r="C91" s="260"/>
      <c r="D91" s="260"/>
      <c r="E91" s="260"/>
      <c r="F91" s="260"/>
      <c r="G91" s="260"/>
      <c r="H91" s="260"/>
      <c r="I91" s="260"/>
    </row>
    <row r="92" spans="1:9">
      <c r="A92" s="260"/>
      <c r="B92" s="260"/>
      <c r="C92" s="260"/>
      <c r="D92" s="260"/>
      <c r="E92" s="260"/>
      <c r="F92" s="260"/>
      <c r="G92" s="260"/>
      <c r="H92" s="260"/>
      <c r="I92" s="260"/>
    </row>
    <row r="93" spans="1:9">
      <c r="A93" s="260"/>
      <c r="B93" s="260"/>
      <c r="C93" s="260"/>
      <c r="D93" s="260"/>
      <c r="E93" s="260"/>
      <c r="F93" s="260"/>
      <c r="G93" s="260"/>
      <c r="H93" s="260"/>
      <c r="I93" s="260"/>
    </row>
    <row r="94" spans="1:9">
      <c r="A94" s="260"/>
      <c r="B94" s="260"/>
      <c r="C94" s="260"/>
      <c r="D94" s="260"/>
      <c r="E94" s="260"/>
      <c r="F94" s="260"/>
      <c r="G94" s="260"/>
      <c r="H94" s="260"/>
      <c r="I94" s="260"/>
    </row>
    <row r="95" spans="1:9">
      <c r="A95" s="260"/>
      <c r="B95" s="260"/>
      <c r="C95" s="260"/>
      <c r="D95" s="260"/>
      <c r="E95" s="260"/>
      <c r="F95" s="260"/>
      <c r="G95" s="260"/>
      <c r="H95" s="260"/>
      <c r="I95" s="260"/>
    </row>
    <row r="96" spans="1:9">
      <c r="A96" s="260"/>
      <c r="B96" s="260"/>
      <c r="C96" s="260"/>
      <c r="D96" s="260"/>
      <c r="E96" s="260"/>
      <c r="F96" s="260"/>
      <c r="G96" s="260"/>
      <c r="H96" s="260"/>
      <c r="I96" s="260"/>
    </row>
    <row r="97" spans="1:9">
      <c r="A97" s="260"/>
      <c r="B97" s="260"/>
      <c r="C97" s="260"/>
      <c r="D97" s="260"/>
      <c r="E97" s="260"/>
      <c r="F97" s="260"/>
      <c r="G97" s="260"/>
      <c r="H97" s="260"/>
      <c r="I97" s="260"/>
    </row>
    <row r="98" spans="1:9">
      <c r="A98" s="260"/>
      <c r="B98" s="260"/>
      <c r="C98" s="260"/>
      <c r="D98" s="260"/>
      <c r="E98" s="260"/>
      <c r="F98" s="260"/>
      <c r="G98" s="260"/>
      <c r="H98" s="260"/>
      <c r="I98" s="260"/>
    </row>
    <row r="99" spans="1:9">
      <c r="A99" s="260"/>
      <c r="B99" s="260"/>
      <c r="C99" s="260"/>
      <c r="D99" s="260"/>
      <c r="E99" s="260"/>
      <c r="F99" s="260"/>
      <c r="G99" s="260"/>
      <c r="H99" s="260"/>
      <c r="I99" s="260"/>
    </row>
    <row r="100" spans="1:9">
      <c r="A100" s="260"/>
      <c r="B100" s="260"/>
      <c r="C100" s="260"/>
      <c r="D100" s="260"/>
      <c r="E100" s="260"/>
      <c r="F100" s="260"/>
      <c r="G100" s="260"/>
      <c r="H100" s="260"/>
      <c r="I100" s="260"/>
    </row>
    <row r="101" spans="1:9">
      <c r="A101" s="260"/>
      <c r="B101" s="260"/>
      <c r="C101" s="260"/>
      <c r="D101" s="260"/>
      <c r="E101" s="260"/>
      <c r="F101" s="260"/>
      <c r="G101" s="260"/>
      <c r="H101" s="260"/>
      <c r="I101" s="260"/>
    </row>
    <row r="102" spans="1:9">
      <c r="A102" s="260"/>
      <c r="B102" s="260"/>
      <c r="C102" s="260"/>
      <c r="D102" s="260"/>
      <c r="E102" s="260"/>
      <c r="F102" s="260"/>
      <c r="G102" s="260"/>
      <c r="H102" s="260"/>
      <c r="I102" s="260"/>
    </row>
    <row r="103" spans="1:9">
      <c r="A103" s="260"/>
      <c r="B103" s="260"/>
      <c r="C103" s="260"/>
      <c r="D103" s="260"/>
      <c r="E103" s="260"/>
      <c r="F103" s="260"/>
      <c r="G103" s="260"/>
      <c r="H103" s="260"/>
      <c r="I103" s="260"/>
    </row>
    <row r="104" spans="1:9">
      <c r="A104" s="260"/>
      <c r="B104" s="260"/>
      <c r="C104" s="260"/>
      <c r="D104" s="260"/>
      <c r="E104" s="260"/>
      <c r="F104" s="260"/>
      <c r="G104" s="260"/>
      <c r="H104" s="260"/>
      <c r="I104" s="260"/>
    </row>
    <row r="105" spans="1:9">
      <c r="A105" s="260"/>
      <c r="B105" s="260"/>
      <c r="C105" s="260"/>
      <c r="D105" s="260"/>
      <c r="E105" s="260"/>
      <c r="F105" s="260"/>
      <c r="G105" s="260"/>
      <c r="H105" s="260"/>
      <c r="I105" s="260"/>
    </row>
    <row r="106" spans="1:9">
      <c r="A106" s="260"/>
      <c r="B106" s="260"/>
      <c r="C106" s="260"/>
      <c r="D106" s="260"/>
      <c r="E106" s="260"/>
      <c r="F106" s="260"/>
      <c r="G106" s="260"/>
      <c r="H106" s="260"/>
      <c r="I106" s="260"/>
    </row>
    <row r="107" spans="1:9">
      <c r="A107" s="260"/>
      <c r="B107" s="260"/>
      <c r="C107" s="260"/>
      <c r="D107" s="260"/>
      <c r="E107" s="260"/>
      <c r="F107" s="260"/>
      <c r="G107" s="260"/>
      <c r="H107" s="260"/>
      <c r="I107" s="260"/>
    </row>
    <row r="108" spans="1:9">
      <c r="A108" s="260"/>
      <c r="B108" s="260"/>
      <c r="C108" s="260"/>
      <c r="D108" s="260"/>
      <c r="E108" s="260"/>
      <c r="F108" s="260"/>
      <c r="G108" s="260"/>
      <c r="H108" s="260"/>
      <c r="I108" s="260"/>
    </row>
    <row r="109" spans="1:9">
      <c r="A109" s="260"/>
      <c r="B109" s="260"/>
      <c r="C109" s="260"/>
      <c r="D109" s="260"/>
      <c r="E109" s="260"/>
      <c r="F109" s="260"/>
      <c r="G109" s="260"/>
      <c r="H109" s="260"/>
      <c r="I109" s="260"/>
    </row>
    <row r="110" spans="1:9">
      <c r="A110" s="260"/>
      <c r="B110" s="260"/>
      <c r="C110" s="260"/>
      <c r="D110" s="260"/>
      <c r="E110" s="260"/>
      <c r="F110" s="260"/>
      <c r="G110" s="260"/>
      <c r="H110" s="260"/>
      <c r="I110" s="260"/>
    </row>
    <row r="111" spans="1:9">
      <c r="A111" s="260"/>
      <c r="B111" s="260"/>
      <c r="C111" s="260"/>
      <c r="D111" s="260"/>
      <c r="E111" s="260"/>
      <c r="F111" s="260"/>
      <c r="G111" s="260"/>
      <c r="H111" s="260"/>
      <c r="I111" s="260"/>
    </row>
    <row r="112" spans="1:9">
      <c r="A112" s="260"/>
      <c r="B112" s="260"/>
      <c r="C112" s="260"/>
      <c r="D112" s="260"/>
      <c r="E112" s="260"/>
      <c r="F112" s="260"/>
      <c r="G112" s="260"/>
      <c r="H112" s="260"/>
      <c r="I112" s="260"/>
    </row>
    <row r="113" spans="1:9">
      <c r="A113" s="260"/>
      <c r="B113" s="260"/>
      <c r="C113" s="260"/>
      <c r="D113" s="260"/>
      <c r="E113" s="260"/>
      <c r="F113" s="260"/>
      <c r="G113" s="260"/>
      <c r="H113" s="260"/>
      <c r="I113" s="260"/>
    </row>
    <row r="114" spans="1:9">
      <c r="A114" s="260"/>
      <c r="B114" s="260"/>
      <c r="C114" s="260"/>
      <c r="D114" s="260"/>
      <c r="E114" s="260"/>
      <c r="F114" s="260"/>
      <c r="G114" s="260"/>
      <c r="H114" s="260"/>
      <c r="I114" s="260"/>
    </row>
    <row r="115" spans="1:9">
      <c r="A115" s="260"/>
      <c r="B115" s="260"/>
      <c r="C115" s="260"/>
      <c r="D115" s="260"/>
      <c r="E115" s="260"/>
      <c r="F115" s="260"/>
      <c r="G115" s="260"/>
      <c r="H115" s="260"/>
      <c r="I115" s="260"/>
    </row>
    <row r="116" spans="1:9">
      <c r="A116" s="260"/>
      <c r="B116" s="260"/>
      <c r="C116" s="260"/>
      <c r="D116" s="260"/>
      <c r="E116" s="260"/>
      <c r="F116" s="260"/>
      <c r="G116" s="260"/>
      <c r="H116" s="260"/>
      <c r="I116" s="260"/>
    </row>
    <row r="117" spans="1:9">
      <c r="A117" s="260"/>
      <c r="B117" s="260"/>
      <c r="C117" s="260"/>
      <c r="D117" s="260"/>
      <c r="E117" s="260"/>
      <c r="F117" s="260"/>
      <c r="G117" s="260"/>
      <c r="H117" s="260"/>
      <c r="I117" s="260"/>
    </row>
    <row r="118" spans="1:9">
      <c r="A118" s="260"/>
      <c r="B118" s="260"/>
      <c r="C118" s="260"/>
      <c r="D118" s="260"/>
      <c r="E118" s="260"/>
      <c r="F118" s="260"/>
      <c r="G118" s="260"/>
      <c r="H118" s="260"/>
      <c r="I118" s="260"/>
    </row>
    <row r="119" spans="1:9">
      <c r="A119" s="260"/>
      <c r="B119" s="260"/>
      <c r="C119" s="260"/>
      <c r="D119" s="260"/>
      <c r="E119" s="260"/>
      <c r="F119" s="260"/>
      <c r="G119" s="260"/>
      <c r="H119" s="260"/>
      <c r="I119" s="260"/>
    </row>
    <row r="120" spans="1:9">
      <c r="A120" s="260"/>
      <c r="B120" s="260"/>
      <c r="C120" s="260"/>
      <c r="D120" s="260"/>
      <c r="E120" s="260"/>
      <c r="F120" s="260"/>
      <c r="G120" s="260"/>
      <c r="H120" s="260"/>
      <c r="I120" s="260"/>
    </row>
    <row r="121" spans="1:9">
      <c r="A121" s="260"/>
      <c r="B121" s="260"/>
      <c r="C121" s="260"/>
      <c r="D121" s="260"/>
      <c r="E121" s="260"/>
      <c r="F121" s="260"/>
      <c r="G121" s="260"/>
      <c r="H121" s="260"/>
      <c r="I121" s="260"/>
    </row>
    <row r="122" spans="1:9">
      <c r="A122" s="260"/>
      <c r="B122" s="260"/>
      <c r="C122" s="260"/>
      <c r="D122" s="260"/>
      <c r="E122" s="260"/>
      <c r="F122" s="260"/>
      <c r="G122" s="260"/>
      <c r="H122" s="260"/>
      <c r="I122" s="260"/>
    </row>
    <row r="123" spans="1:9">
      <c r="A123" s="260"/>
      <c r="B123" s="260"/>
      <c r="C123" s="260"/>
      <c r="D123" s="260"/>
      <c r="E123" s="260"/>
      <c r="F123" s="260"/>
      <c r="G123" s="260"/>
      <c r="H123" s="260"/>
      <c r="I123" s="260"/>
    </row>
    <row r="124" spans="1:9">
      <c r="A124" s="260"/>
      <c r="B124" s="260"/>
      <c r="C124" s="260"/>
      <c r="D124" s="260"/>
      <c r="E124" s="260"/>
      <c r="F124" s="260"/>
      <c r="G124" s="260"/>
      <c r="H124" s="260"/>
      <c r="I124" s="260"/>
    </row>
    <row r="125" spans="1:9">
      <c r="A125" s="260"/>
      <c r="B125" s="260"/>
      <c r="C125" s="260"/>
      <c r="D125" s="260"/>
      <c r="E125" s="260"/>
      <c r="F125" s="260"/>
      <c r="G125" s="260"/>
      <c r="H125" s="260"/>
      <c r="I125" s="260"/>
    </row>
    <row r="126" spans="1:9">
      <c r="A126" s="260"/>
      <c r="B126" s="260"/>
      <c r="C126" s="260"/>
      <c r="D126" s="260"/>
      <c r="E126" s="260"/>
      <c r="F126" s="260"/>
      <c r="G126" s="260"/>
      <c r="H126" s="260"/>
      <c r="I126" s="260"/>
    </row>
    <row r="127" spans="1:9">
      <c r="A127" s="260"/>
      <c r="B127" s="260"/>
      <c r="C127" s="260"/>
      <c r="D127" s="260"/>
      <c r="E127" s="260"/>
      <c r="F127" s="260"/>
      <c r="G127" s="260"/>
      <c r="H127" s="260"/>
      <c r="I127" s="260"/>
    </row>
    <row r="128" spans="1:9">
      <c r="A128" s="260"/>
      <c r="B128" s="260"/>
      <c r="C128" s="260"/>
      <c r="D128" s="260"/>
      <c r="E128" s="260"/>
      <c r="F128" s="260"/>
      <c r="G128" s="260"/>
      <c r="H128" s="260"/>
      <c r="I128" s="260"/>
    </row>
    <row r="129" spans="1:9">
      <c r="A129" s="260"/>
      <c r="B129" s="260"/>
      <c r="C129" s="260"/>
      <c r="D129" s="260"/>
      <c r="E129" s="260"/>
      <c r="F129" s="260"/>
      <c r="G129" s="260"/>
      <c r="H129" s="260"/>
      <c r="I129" s="260"/>
    </row>
    <row r="130" spans="1:9">
      <c r="A130" s="260"/>
      <c r="B130" s="260"/>
      <c r="C130" s="260"/>
      <c r="D130" s="260"/>
      <c r="E130" s="260"/>
      <c r="F130" s="260"/>
      <c r="G130" s="260"/>
      <c r="H130" s="260"/>
      <c r="I130" s="260"/>
    </row>
    <row r="131" spans="1:9">
      <c r="A131" s="260"/>
      <c r="B131" s="260"/>
      <c r="C131" s="260"/>
      <c r="D131" s="260"/>
      <c r="E131" s="260"/>
      <c r="F131" s="260"/>
      <c r="G131" s="260"/>
      <c r="H131" s="260"/>
      <c r="I131" s="260"/>
    </row>
    <row r="132" spans="1:9">
      <c r="A132" s="260"/>
      <c r="B132" s="260"/>
      <c r="C132" s="260"/>
      <c r="D132" s="260"/>
      <c r="E132" s="260"/>
      <c r="F132" s="260"/>
      <c r="G132" s="260"/>
      <c r="H132" s="260"/>
      <c r="I132" s="260"/>
    </row>
    <row r="133" spans="1:9">
      <c r="A133" s="260"/>
      <c r="B133" s="260"/>
      <c r="C133" s="260"/>
      <c r="D133" s="260"/>
      <c r="E133" s="260"/>
      <c r="F133" s="260"/>
      <c r="G133" s="260"/>
      <c r="H133" s="260"/>
      <c r="I133" s="260"/>
    </row>
    <row r="134" spans="1:9">
      <c r="A134" s="260"/>
      <c r="B134" s="260"/>
      <c r="C134" s="260"/>
      <c r="D134" s="260"/>
      <c r="E134" s="260"/>
      <c r="F134" s="260"/>
      <c r="G134" s="260"/>
      <c r="H134" s="260"/>
      <c r="I134" s="260"/>
    </row>
    <row r="135" spans="1:9">
      <c r="A135" s="260"/>
      <c r="B135" s="260"/>
      <c r="C135" s="260"/>
      <c r="D135" s="260"/>
      <c r="E135" s="260"/>
      <c r="F135" s="260"/>
      <c r="G135" s="260"/>
      <c r="H135" s="260"/>
      <c r="I135" s="260"/>
    </row>
    <row r="136" spans="1:9">
      <c r="A136" s="260"/>
      <c r="B136" s="260"/>
      <c r="C136" s="260"/>
      <c r="D136" s="260"/>
      <c r="E136" s="260"/>
      <c r="F136" s="260"/>
      <c r="G136" s="260"/>
      <c r="H136" s="260"/>
      <c r="I136" s="260"/>
    </row>
    <row r="137" spans="1:9">
      <c r="A137" s="260"/>
      <c r="B137" s="260"/>
      <c r="C137" s="260"/>
      <c r="D137" s="260"/>
      <c r="E137" s="260"/>
      <c r="F137" s="260"/>
      <c r="G137" s="260"/>
      <c r="H137" s="260"/>
      <c r="I137" s="260"/>
    </row>
    <row r="138" spans="1:9">
      <c r="A138" s="260"/>
      <c r="B138" s="260"/>
      <c r="C138" s="260"/>
      <c r="D138" s="260"/>
      <c r="E138" s="260"/>
      <c r="F138" s="260"/>
      <c r="G138" s="260"/>
      <c r="H138" s="260"/>
      <c r="I138" s="260"/>
    </row>
    <row r="139" spans="1:9">
      <c r="A139" s="260"/>
      <c r="B139" s="260"/>
      <c r="C139" s="260"/>
      <c r="D139" s="260"/>
      <c r="E139" s="260"/>
      <c r="F139" s="260"/>
      <c r="G139" s="260"/>
      <c r="H139" s="260"/>
      <c r="I139" s="260"/>
    </row>
    <row r="140" spans="1:9">
      <c r="A140" s="260"/>
      <c r="B140" s="260"/>
      <c r="C140" s="260"/>
      <c r="D140" s="260"/>
      <c r="E140" s="260"/>
      <c r="F140" s="260"/>
      <c r="G140" s="260"/>
      <c r="H140" s="260"/>
      <c r="I140" s="260"/>
    </row>
    <row r="141" spans="1:9">
      <c r="A141" s="260"/>
      <c r="B141" s="260"/>
      <c r="C141" s="260"/>
      <c r="D141" s="260"/>
      <c r="E141" s="260"/>
      <c r="F141" s="260"/>
      <c r="G141" s="260"/>
      <c r="H141" s="260"/>
      <c r="I141" s="260"/>
    </row>
    <row r="142" spans="1:9">
      <c r="A142" s="260"/>
      <c r="B142" s="260"/>
      <c r="C142" s="260"/>
      <c r="D142" s="260"/>
      <c r="E142" s="260"/>
      <c r="F142" s="260"/>
      <c r="G142" s="260"/>
      <c r="H142" s="260"/>
      <c r="I142" s="260"/>
    </row>
    <row r="143" spans="1:9">
      <c r="A143" s="260"/>
      <c r="B143" s="260"/>
      <c r="C143" s="260"/>
      <c r="D143" s="260"/>
      <c r="E143" s="260"/>
      <c r="F143" s="260"/>
      <c r="G143" s="260"/>
      <c r="H143" s="260"/>
      <c r="I143" s="260"/>
    </row>
    <row r="144" spans="1:9">
      <c r="A144" s="260"/>
      <c r="B144" s="260"/>
      <c r="C144" s="260"/>
      <c r="D144" s="260"/>
      <c r="E144" s="260"/>
      <c r="F144" s="260"/>
      <c r="G144" s="260"/>
      <c r="H144" s="260"/>
      <c r="I144" s="260"/>
    </row>
    <row r="145" spans="1:9">
      <c r="A145" s="260"/>
      <c r="B145" s="260"/>
      <c r="C145" s="260"/>
      <c r="D145" s="260"/>
      <c r="E145" s="260"/>
      <c r="F145" s="260"/>
      <c r="G145" s="260"/>
      <c r="H145" s="260"/>
      <c r="I145" s="260"/>
    </row>
    <row r="146" spans="1:9">
      <c r="A146" s="260"/>
      <c r="B146" s="260"/>
      <c r="C146" s="260"/>
      <c r="D146" s="260"/>
      <c r="E146" s="260"/>
      <c r="F146" s="260"/>
      <c r="G146" s="260"/>
      <c r="H146" s="260"/>
      <c r="I146" s="260"/>
    </row>
    <row r="147" spans="1:9">
      <c r="A147" s="260"/>
      <c r="B147" s="260"/>
      <c r="C147" s="260"/>
      <c r="D147" s="260"/>
      <c r="E147" s="260"/>
      <c r="F147" s="260"/>
      <c r="G147" s="260"/>
      <c r="H147" s="260"/>
      <c r="I147" s="260"/>
    </row>
    <row r="148" spans="1:9">
      <c r="A148" s="260"/>
      <c r="B148" s="260"/>
      <c r="C148" s="260"/>
      <c r="D148" s="260"/>
      <c r="E148" s="260"/>
      <c r="F148" s="260"/>
      <c r="G148" s="260"/>
      <c r="H148" s="260"/>
      <c r="I148" s="260"/>
    </row>
    <row r="149" spans="1:9">
      <c r="A149" s="260"/>
      <c r="B149" s="260"/>
      <c r="C149" s="260"/>
      <c r="D149" s="260"/>
      <c r="E149" s="260"/>
      <c r="F149" s="260"/>
      <c r="G149" s="260"/>
      <c r="H149" s="260"/>
      <c r="I149" s="260"/>
    </row>
    <row r="150" spans="1:9">
      <c r="A150" s="260"/>
      <c r="B150" s="260"/>
      <c r="C150" s="260"/>
      <c r="D150" s="260"/>
      <c r="E150" s="260"/>
      <c r="F150" s="260"/>
      <c r="G150" s="260"/>
      <c r="H150" s="260"/>
      <c r="I150" s="260"/>
    </row>
    <row r="151" spans="1:9">
      <c r="A151" s="260"/>
      <c r="B151" s="260"/>
      <c r="C151" s="260"/>
      <c r="D151" s="260"/>
      <c r="E151" s="260"/>
      <c r="F151" s="260"/>
      <c r="G151" s="260"/>
      <c r="H151" s="260"/>
      <c r="I151" s="260"/>
    </row>
    <row r="152" spans="1:9">
      <c r="A152" s="260"/>
      <c r="B152" s="260"/>
      <c r="C152" s="260"/>
      <c r="D152" s="260"/>
      <c r="E152" s="260"/>
      <c r="F152" s="260"/>
      <c r="G152" s="260"/>
      <c r="H152" s="260"/>
      <c r="I152" s="260"/>
    </row>
    <row r="153" spans="1:9">
      <c r="A153" s="260"/>
      <c r="B153" s="260"/>
      <c r="C153" s="260"/>
      <c r="D153" s="260"/>
      <c r="E153" s="260"/>
      <c r="F153" s="260"/>
      <c r="G153" s="260"/>
      <c r="H153" s="260"/>
      <c r="I153" s="260"/>
    </row>
    <row r="154" spans="1:9">
      <c r="A154" s="260"/>
      <c r="B154" s="260"/>
      <c r="C154" s="260"/>
      <c r="D154" s="260"/>
      <c r="E154" s="260"/>
      <c r="F154" s="260"/>
      <c r="G154" s="260"/>
      <c r="H154" s="260"/>
      <c r="I154" s="260"/>
    </row>
    <row r="155" spans="1:9">
      <c r="A155" s="260"/>
      <c r="B155" s="260"/>
      <c r="C155" s="260"/>
      <c r="D155" s="260"/>
      <c r="E155" s="260"/>
      <c r="F155" s="260"/>
      <c r="G155" s="260"/>
      <c r="H155" s="260"/>
      <c r="I155" s="260"/>
    </row>
    <row r="156" spans="1:9">
      <c r="A156" s="260"/>
      <c r="B156" s="260"/>
      <c r="C156" s="260"/>
      <c r="D156" s="260"/>
      <c r="E156" s="260"/>
      <c r="F156" s="260"/>
      <c r="G156" s="260"/>
      <c r="H156" s="260"/>
      <c r="I156" s="260"/>
    </row>
    <row r="157" spans="1:9">
      <c r="A157" s="260"/>
      <c r="B157" s="260"/>
      <c r="C157" s="260"/>
      <c r="D157" s="260"/>
      <c r="E157" s="260"/>
      <c r="F157" s="260"/>
      <c r="G157" s="260"/>
      <c r="H157" s="260"/>
      <c r="I157" s="260"/>
    </row>
    <row r="158" spans="1:9">
      <c r="A158" s="260"/>
      <c r="B158" s="260"/>
      <c r="C158" s="260"/>
      <c r="D158" s="260"/>
      <c r="E158" s="260"/>
      <c r="F158" s="260"/>
      <c r="G158" s="260"/>
      <c r="H158" s="260"/>
      <c r="I158" s="260"/>
    </row>
    <row r="159" spans="1:9">
      <c r="A159" s="260"/>
      <c r="B159" s="260"/>
      <c r="C159" s="260"/>
      <c r="D159" s="260"/>
      <c r="E159" s="260"/>
      <c r="F159" s="260"/>
      <c r="G159" s="260"/>
      <c r="H159" s="260"/>
      <c r="I159" s="260"/>
    </row>
    <row r="160" spans="1:9">
      <c r="A160" s="260"/>
      <c r="B160" s="260"/>
      <c r="C160" s="260"/>
      <c r="D160" s="260"/>
      <c r="E160" s="260"/>
      <c r="F160" s="260"/>
      <c r="G160" s="260"/>
      <c r="H160" s="260"/>
      <c r="I160" s="260"/>
    </row>
    <row r="161" spans="1:9">
      <c r="A161" s="260"/>
      <c r="B161" s="260"/>
      <c r="C161" s="260"/>
      <c r="D161" s="260"/>
      <c r="E161" s="260"/>
      <c r="F161" s="260"/>
      <c r="G161" s="260"/>
      <c r="H161" s="260"/>
      <c r="I161" s="260"/>
    </row>
    <row r="162" spans="1:9">
      <c r="A162" s="260"/>
      <c r="B162" s="260"/>
      <c r="C162" s="260"/>
      <c r="D162" s="260"/>
      <c r="E162" s="260"/>
      <c r="F162" s="260"/>
      <c r="G162" s="260"/>
      <c r="H162" s="260"/>
      <c r="I162" s="260"/>
    </row>
    <row r="163" spans="1:9">
      <c r="A163" s="260"/>
      <c r="B163" s="260"/>
      <c r="C163" s="260"/>
      <c r="D163" s="260"/>
      <c r="E163" s="260"/>
      <c r="F163" s="260"/>
      <c r="G163" s="260"/>
      <c r="H163" s="260"/>
      <c r="I163" s="260"/>
    </row>
    <row r="164" spans="1:9">
      <c r="A164" s="260"/>
      <c r="B164" s="260"/>
      <c r="C164" s="260"/>
      <c r="D164" s="260"/>
      <c r="E164" s="260"/>
      <c r="F164" s="260"/>
      <c r="G164" s="260"/>
      <c r="H164" s="260"/>
      <c r="I164" s="260"/>
    </row>
    <row r="165" spans="1:9">
      <c r="A165" s="260"/>
      <c r="B165" s="260"/>
      <c r="C165" s="260"/>
      <c r="D165" s="260"/>
      <c r="E165" s="260"/>
      <c r="F165" s="260"/>
      <c r="G165" s="260"/>
      <c r="H165" s="260"/>
      <c r="I165" s="260"/>
    </row>
    <row r="166" spans="1:9">
      <c r="A166" s="260"/>
      <c r="B166" s="260"/>
      <c r="C166" s="260"/>
      <c r="D166" s="260"/>
      <c r="E166" s="260"/>
      <c r="F166" s="260"/>
      <c r="G166" s="260"/>
      <c r="H166" s="260"/>
      <c r="I166" s="260"/>
    </row>
    <row r="167" spans="1:9">
      <c r="A167" s="260"/>
      <c r="B167" s="260"/>
      <c r="C167" s="260"/>
      <c r="D167" s="260"/>
      <c r="E167" s="260"/>
      <c r="F167" s="260"/>
      <c r="G167" s="260"/>
      <c r="H167" s="260"/>
      <c r="I167" s="260"/>
    </row>
    <row r="168" spans="1:9">
      <c r="A168" s="260"/>
      <c r="B168" s="260"/>
      <c r="C168" s="260"/>
      <c r="D168" s="260"/>
      <c r="E168" s="260"/>
      <c r="F168" s="260"/>
      <c r="G168" s="260"/>
      <c r="H168" s="260"/>
      <c r="I168" s="260"/>
    </row>
    <row r="169" spans="1:9">
      <c r="A169" s="260"/>
      <c r="B169" s="260"/>
      <c r="C169" s="260"/>
      <c r="D169" s="260"/>
      <c r="E169" s="260"/>
      <c r="F169" s="260"/>
      <c r="G169" s="260"/>
      <c r="H169" s="260"/>
      <c r="I169" s="260"/>
    </row>
    <row r="170" spans="1:9">
      <c r="A170" s="260"/>
      <c r="B170" s="260"/>
      <c r="C170" s="260"/>
      <c r="D170" s="260"/>
      <c r="E170" s="260"/>
      <c r="F170" s="260"/>
      <c r="G170" s="260"/>
      <c r="H170" s="260"/>
      <c r="I170" s="260"/>
    </row>
    <row r="171" spans="1:9">
      <c r="A171" s="260"/>
      <c r="B171" s="260"/>
      <c r="C171" s="260"/>
      <c r="D171" s="260"/>
      <c r="E171" s="260"/>
      <c r="F171" s="260"/>
      <c r="G171" s="260"/>
      <c r="H171" s="260"/>
      <c r="I171" s="260"/>
    </row>
    <row r="172" spans="1:9">
      <c r="A172" s="260"/>
      <c r="B172" s="260"/>
      <c r="C172" s="260"/>
      <c r="D172" s="260"/>
      <c r="E172" s="260"/>
      <c r="F172" s="260"/>
      <c r="G172" s="260"/>
      <c r="H172" s="260"/>
      <c r="I172" s="260"/>
    </row>
    <row r="173" spans="1:9">
      <c r="A173" s="260"/>
      <c r="B173" s="260"/>
      <c r="C173" s="260"/>
      <c r="D173" s="260"/>
      <c r="E173" s="260"/>
      <c r="F173" s="260"/>
      <c r="G173" s="260"/>
      <c r="H173" s="260"/>
      <c r="I173" s="260"/>
    </row>
    <row r="174" spans="1:9">
      <c r="A174" s="260"/>
      <c r="B174" s="260"/>
      <c r="C174" s="260"/>
      <c r="D174" s="260"/>
      <c r="E174" s="260"/>
      <c r="F174" s="260"/>
      <c r="G174" s="260"/>
      <c r="H174" s="260"/>
      <c r="I174" s="260"/>
    </row>
    <row r="175" spans="1:9">
      <c r="A175" s="260"/>
      <c r="B175" s="260"/>
      <c r="C175" s="260"/>
      <c r="D175" s="260"/>
      <c r="E175" s="260"/>
      <c r="F175" s="260"/>
      <c r="G175" s="260"/>
      <c r="H175" s="260"/>
      <c r="I175" s="260"/>
    </row>
    <row r="176" spans="1:9">
      <c r="A176" s="260"/>
      <c r="B176" s="260"/>
      <c r="C176" s="260"/>
      <c r="D176" s="260"/>
      <c r="E176" s="260"/>
      <c r="F176" s="260"/>
      <c r="G176" s="260"/>
      <c r="H176" s="260"/>
      <c r="I176" s="260"/>
    </row>
    <row r="177" spans="1:9">
      <c r="A177" s="260"/>
      <c r="B177" s="260"/>
      <c r="C177" s="260"/>
      <c r="D177" s="260"/>
      <c r="E177" s="260"/>
      <c r="F177" s="260"/>
      <c r="G177" s="260"/>
      <c r="H177" s="260"/>
      <c r="I177" s="260"/>
    </row>
    <row r="178" spans="1:9">
      <c r="A178" s="260"/>
      <c r="B178" s="260"/>
      <c r="C178" s="260"/>
      <c r="D178" s="260"/>
      <c r="E178" s="260"/>
      <c r="F178" s="260"/>
      <c r="G178" s="260"/>
      <c r="H178" s="260"/>
      <c r="I178" s="260"/>
    </row>
    <row r="179" spans="1:9">
      <c r="A179" s="260"/>
      <c r="B179" s="260"/>
      <c r="C179" s="260"/>
      <c r="D179" s="260"/>
      <c r="E179" s="260"/>
      <c r="F179" s="260"/>
      <c r="G179" s="260"/>
      <c r="H179" s="260"/>
      <c r="I179" s="260"/>
    </row>
    <row r="180" spans="1:9">
      <c r="A180" s="260"/>
      <c r="B180" s="260"/>
      <c r="C180" s="260"/>
      <c r="D180" s="260"/>
      <c r="E180" s="260"/>
      <c r="F180" s="260"/>
      <c r="G180" s="260"/>
      <c r="H180" s="260"/>
      <c r="I180" s="260"/>
    </row>
    <row r="181" spans="1:9">
      <c r="A181" s="260"/>
      <c r="B181" s="260"/>
      <c r="C181" s="260"/>
      <c r="D181" s="260"/>
      <c r="E181" s="260"/>
      <c r="F181" s="260"/>
      <c r="G181" s="260"/>
      <c r="H181" s="260"/>
      <c r="I181" s="260"/>
    </row>
    <row r="182" spans="1:9">
      <c r="A182" s="260"/>
      <c r="B182" s="260"/>
      <c r="C182" s="260"/>
      <c r="D182" s="260"/>
      <c r="E182" s="260"/>
      <c r="F182" s="260"/>
      <c r="G182" s="260"/>
      <c r="H182" s="260"/>
      <c r="I182" s="260"/>
    </row>
    <row r="183" spans="1:9">
      <c r="A183" s="260"/>
      <c r="B183" s="260"/>
      <c r="C183" s="260"/>
      <c r="D183" s="260"/>
      <c r="E183" s="260"/>
      <c r="F183" s="260"/>
      <c r="G183" s="260"/>
      <c r="H183" s="260"/>
      <c r="I183" s="260"/>
    </row>
    <row r="184" spans="1:9">
      <c r="A184" s="260"/>
      <c r="B184" s="260"/>
      <c r="C184" s="260"/>
      <c r="D184" s="260"/>
      <c r="E184" s="260"/>
      <c r="F184" s="260"/>
      <c r="G184" s="260"/>
      <c r="H184" s="260"/>
      <c r="I184" s="260"/>
    </row>
    <row r="185" spans="1:9">
      <c r="A185" s="260"/>
      <c r="B185" s="260"/>
      <c r="C185" s="260"/>
      <c r="D185" s="260"/>
      <c r="E185" s="260"/>
      <c r="F185" s="260"/>
      <c r="G185" s="260"/>
      <c r="H185" s="260"/>
      <c r="I185" s="260"/>
    </row>
    <row r="186" spans="1:9">
      <c r="A186" s="260"/>
      <c r="B186" s="260"/>
      <c r="C186" s="260"/>
      <c r="D186" s="260"/>
      <c r="E186" s="260"/>
      <c r="F186" s="260"/>
      <c r="G186" s="260"/>
      <c r="H186" s="260"/>
      <c r="I186" s="260"/>
    </row>
    <row r="187" spans="1:9">
      <c r="A187" s="260"/>
      <c r="B187" s="260"/>
      <c r="C187" s="260"/>
      <c r="D187" s="260"/>
      <c r="E187" s="260"/>
      <c r="F187" s="260"/>
      <c r="G187" s="260"/>
      <c r="H187" s="260"/>
      <c r="I187" s="260"/>
    </row>
    <row r="188" spans="1:9">
      <c r="A188" s="260"/>
      <c r="B188" s="260"/>
      <c r="C188" s="260"/>
      <c r="D188" s="260"/>
      <c r="E188" s="260"/>
      <c r="F188" s="260"/>
      <c r="G188" s="260"/>
      <c r="H188" s="260"/>
      <c r="I188" s="260"/>
    </row>
    <row r="189" spans="1:9">
      <c r="A189" s="260"/>
      <c r="B189" s="260"/>
      <c r="C189" s="260"/>
      <c r="D189" s="260"/>
      <c r="E189" s="260"/>
      <c r="F189" s="260"/>
      <c r="G189" s="260"/>
      <c r="H189" s="260"/>
      <c r="I189" s="260"/>
    </row>
    <row r="190" spans="1:9">
      <c r="A190" s="260"/>
      <c r="B190" s="260"/>
      <c r="C190" s="260"/>
      <c r="D190" s="260"/>
      <c r="E190" s="260"/>
      <c r="F190" s="260"/>
      <c r="G190" s="260"/>
      <c r="H190" s="260"/>
      <c r="I190" s="260"/>
    </row>
    <row r="191" spans="1:9">
      <c r="A191" s="260"/>
      <c r="B191" s="260"/>
      <c r="C191" s="260"/>
      <c r="D191" s="260"/>
      <c r="E191" s="260"/>
      <c r="F191" s="260"/>
      <c r="G191" s="260"/>
      <c r="H191" s="260"/>
      <c r="I191" s="260"/>
    </row>
    <row r="192" spans="1:9">
      <c r="A192" s="260"/>
      <c r="B192" s="260"/>
      <c r="C192" s="260"/>
      <c r="D192" s="260"/>
      <c r="E192" s="260"/>
      <c r="F192" s="260"/>
      <c r="G192" s="260"/>
      <c r="H192" s="260"/>
      <c r="I192" s="260"/>
    </row>
    <row r="193" spans="1:9">
      <c r="A193" s="260"/>
      <c r="B193" s="260"/>
      <c r="C193" s="260"/>
      <c r="D193" s="260"/>
      <c r="E193" s="260"/>
      <c r="F193" s="260"/>
      <c r="G193" s="260"/>
      <c r="H193" s="260"/>
      <c r="I193" s="260"/>
    </row>
    <row r="194" spans="1:9">
      <c r="A194" s="260"/>
      <c r="B194" s="260"/>
      <c r="C194" s="260"/>
      <c r="D194" s="260"/>
      <c r="E194" s="260"/>
      <c r="F194" s="260"/>
      <c r="G194" s="260"/>
      <c r="H194" s="260"/>
      <c r="I194" s="260"/>
    </row>
    <row r="195" spans="1:9">
      <c r="A195" s="260"/>
      <c r="B195" s="260"/>
      <c r="C195" s="260"/>
      <c r="D195" s="260"/>
      <c r="E195" s="260"/>
      <c r="F195" s="260"/>
      <c r="G195" s="260"/>
      <c r="H195" s="260"/>
      <c r="I195" s="260"/>
    </row>
    <row r="196" spans="1:9">
      <c r="A196" s="260"/>
      <c r="B196" s="260"/>
      <c r="C196" s="260"/>
      <c r="D196" s="260"/>
      <c r="E196" s="260"/>
      <c r="F196" s="260"/>
      <c r="G196" s="260"/>
      <c r="H196" s="260"/>
      <c r="I196" s="260"/>
    </row>
    <row r="197" spans="1:9">
      <c r="A197" s="260"/>
      <c r="B197" s="260"/>
      <c r="C197" s="260"/>
      <c r="D197" s="260"/>
      <c r="E197" s="260"/>
      <c r="F197" s="260"/>
      <c r="G197" s="260"/>
      <c r="H197" s="260"/>
      <c r="I197" s="260"/>
    </row>
    <row r="198" spans="1:9">
      <c r="A198" s="260"/>
      <c r="B198" s="260"/>
      <c r="C198" s="260"/>
      <c r="D198" s="260"/>
      <c r="E198" s="260"/>
      <c r="F198" s="260"/>
      <c r="G198" s="260"/>
      <c r="H198" s="260"/>
      <c r="I198" s="260"/>
    </row>
    <row r="199" spans="1:9">
      <c r="A199" s="260"/>
      <c r="B199" s="260"/>
      <c r="C199" s="260"/>
      <c r="D199" s="260"/>
      <c r="E199" s="260"/>
      <c r="F199" s="260"/>
      <c r="G199" s="260"/>
      <c r="H199" s="260"/>
      <c r="I199" s="260"/>
    </row>
    <row r="200" spans="1:9">
      <c r="A200" s="260"/>
      <c r="B200" s="260"/>
      <c r="C200" s="260"/>
      <c r="D200" s="260"/>
      <c r="E200" s="260"/>
      <c r="F200" s="260"/>
      <c r="G200" s="260"/>
      <c r="H200" s="260"/>
      <c r="I200" s="260"/>
    </row>
    <row r="201" spans="1:9">
      <c r="A201" s="260"/>
      <c r="B201" s="260"/>
      <c r="C201" s="260"/>
      <c r="D201" s="260"/>
      <c r="E201" s="260"/>
      <c r="F201" s="260"/>
      <c r="G201" s="260"/>
      <c r="H201" s="260"/>
      <c r="I201" s="260"/>
    </row>
    <row r="202" spans="1:9">
      <c r="A202" s="260"/>
      <c r="B202" s="260"/>
      <c r="C202" s="260"/>
      <c r="D202" s="260"/>
      <c r="E202" s="260"/>
      <c r="F202" s="260"/>
      <c r="G202" s="260"/>
      <c r="H202" s="260"/>
      <c r="I202" s="260"/>
    </row>
    <row r="203" spans="1:9">
      <c r="A203" s="260"/>
      <c r="B203" s="260"/>
      <c r="C203" s="260"/>
      <c r="D203" s="260"/>
      <c r="E203" s="260"/>
      <c r="F203" s="260"/>
      <c r="G203" s="260"/>
      <c r="H203" s="260"/>
      <c r="I203" s="260"/>
    </row>
    <row r="204" spans="1:9">
      <c r="A204" s="260"/>
      <c r="B204" s="260"/>
      <c r="C204" s="260"/>
      <c r="D204" s="260"/>
      <c r="E204" s="260"/>
      <c r="F204" s="260"/>
      <c r="G204" s="260"/>
      <c r="H204" s="260"/>
      <c r="I204" s="260"/>
    </row>
    <row r="205" spans="1:9">
      <c r="A205" s="260"/>
      <c r="B205" s="260"/>
      <c r="C205" s="260"/>
      <c r="D205" s="260"/>
      <c r="E205" s="260"/>
      <c r="F205" s="260"/>
      <c r="G205" s="260"/>
      <c r="H205" s="260"/>
      <c r="I205" s="260"/>
    </row>
    <row r="206" spans="1:9">
      <c r="A206" s="260"/>
      <c r="B206" s="260"/>
      <c r="C206" s="260"/>
      <c r="D206" s="260"/>
      <c r="E206" s="260"/>
      <c r="F206" s="260"/>
      <c r="G206" s="260"/>
      <c r="H206" s="260"/>
      <c r="I206" s="260"/>
    </row>
    <row r="207" spans="1:9">
      <c r="A207" s="260"/>
      <c r="B207" s="260"/>
      <c r="C207" s="260"/>
      <c r="D207" s="260"/>
      <c r="E207" s="260"/>
      <c r="F207" s="260"/>
      <c r="G207" s="260"/>
      <c r="H207" s="260"/>
      <c r="I207" s="260"/>
    </row>
    <row r="208" spans="1:9">
      <c r="A208" s="260"/>
      <c r="B208" s="260"/>
      <c r="C208" s="260"/>
      <c r="D208" s="260"/>
      <c r="E208" s="260"/>
      <c r="F208" s="260"/>
      <c r="G208" s="260"/>
      <c r="H208" s="260"/>
      <c r="I208" s="260"/>
    </row>
    <row r="209" spans="1:9">
      <c r="A209" s="260"/>
      <c r="B209" s="260"/>
      <c r="C209" s="260"/>
      <c r="D209" s="260"/>
      <c r="E209" s="260"/>
      <c r="F209" s="260"/>
      <c r="G209" s="260"/>
      <c r="H209" s="260"/>
      <c r="I209" s="260"/>
    </row>
    <row r="210" spans="1:9">
      <c r="A210" s="260"/>
      <c r="B210" s="260"/>
      <c r="C210" s="260"/>
      <c r="D210" s="260"/>
      <c r="E210" s="260"/>
      <c r="F210" s="260"/>
      <c r="G210" s="260"/>
      <c r="H210" s="260"/>
      <c r="I210" s="260"/>
    </row>
    <row r="211" spans="1:9">
      <c r="A211" s="260"/>
      <c r="B211" s="260"/>
      <c r="C211" s="260"/>
      <c r="D211" s="260"/>
      <c r="E211" s="260"/>
      <c r="F211" s="260"/>
      <c r="G211" s="260"/>
      <c r="H211" s="260"/>
      <c r="I211" s="260"/>
    </row>
    <row r="212" spans="1:9">
      <c r="A212" s="260"/>
      <c r="B212" s="260"/>
      <c r="C212" s="260"/>
      <c r="D212" s="260"/>
      <c r="E212" s="260"/>
      <c r="F212" s="260"/>
      <c r="G212" s="260"/>
      <c r="H212" s="260"/>
      <c r="I212" s="260"/>
    </row>
    <row r="213" spans="1:9">
      <c r="A213" s="260"/>
      <c r="B213" s="260"/>
      <c r="C213" s="260"/>
      <c r="D213" s="260"/>
      <c r="E213" s="260"/>
      <c r="F213" s="260"/>
      <c r="G213" s="260"/>
      <c r="H213" s="260"/>
      <c r="I213" s="260"/>
    </row>
    <row r="214" spans="1:9">
      <c r="A214" s="260"/>
      <c r="B214" s="260"/>
      <c r="C214" s="260"/>
      <c r="D214" s="260"/>
      <c r="E214" s="260"/>
      <c r="F214" s="260"/>
      <c r="G214" s="260"/>
      <c r="H214" s="260"/>
      <c r="I214" s="260"/>
    </row>
    <row r="215" spans="1:9">
      <c r="A215" s="260"/>
      <c r="B215" s="260"/>
      <c r="C215" s="260"/>
      <c r="D215" s="260"/>
      <c r="E215" s="260"/>
      <c r="F215" s="260"/>
      <c r="G215" s="260"/>
      <c r="H215" s="260"/>
      <c r="I215" s="260"/>
    </row>
    <row r="216" spans="1:9">
      <c r="A216" s="260"/>
      <c r="B216" s="260"/>
      <c r="C216" s="260"/>
      <c r="D216" s="260"/>
      <c r="E216" s="260"/>
      <c r="F216" s="260"/>
      <c r="G216" s="260"/>
      <c r="H216" s="260"/>
      <c r="I216" s="260"/>
    </row>
    <row r="217" spans="1:9">
      <c r="A217" s="260"/>
      <c r="B217" s="260"/>
      <c r="C217" s="260"/>
      <c r="D217" s="260"/>
      <c r="E217" s="260"/>
      <c r="F217" s="260"/>
      <c r="G217" s="260"/>
      <c r="H217" s="260"/>
      <c r="I217" s="260"/>
    </row>
    <row r="218" spans="1:9">
      <c r="A218" s="260"/>
      <c r="B218" s="260"/>
      <c r="C218" s="260"/>
      <c r="D218" s="260"/>
      <c r="E218" s="260"/>
      <c r="F218" s="260"/>
      <c r="G218" s="260"/>
      <c r="H218" s="260"/>
      <c r="I218" s="260"/>
    </row>
    <row r="219" spans="1:9">
      <c r="A219" s="260"/>
      <c r="B219" s="260"/>
      <c r="C219" s="260"/>
      <c r="D219" s="260"/>
      <c r="E219" s="260"/>
      <c r="F219" s="260"/>
      <c r="G219" s="260"/>
      <c r="H219" s="260"/>
      <c r="I219" s="260"/>
    </row>
    <row r="220" spans="1:9">
      <c r="A220" s="260"/>
      <c r="B220" s="260"/>
      <c r="C220" s="260"/>
      <c r="D220" s="260"/>
      <c r="E220" s="260"/>
      <c r="F220" s="260"/>
      <c r="G220" s="260"/>
      <c r="H220" s="260"/>
      <c r="I220" s="260"/>
    </row>
    <row r="221" spans="1:9">
      <c r="A221" s="260"/>
      <c r="B221" s="260"/>
      <c r="C221" s="260"/>
      <c r="D221" s="260"/>
      <c r="E221" s="260"/>
      <c r="F221" s="260"/>
      <c r="G221" s="260"/>
      <c r="H221" s="260"/>
      <c r="I221" s="260"/>
    </row>
    <row r="222" spans="1:9">
      <c r="A222" s="260"/>
      <c r="B222" s="260"/>
      <c r="C222" s="260"/>
      <c r="D222" s="260"/>
      <c r="E222" s="260"/>
      <c r="F222" s="260"/>
      <c r="G222" s="260"/>
      <c r="H222" s="260"/>
      <c r="I222" s="260"/>
    </row>
    <row r="223" spans="1:9">
      <c r="A223" s="260"/>
      <c r="B223" s="260"/>
      <c r="C223" s="260"/>
      <c r="D223" s="260"/>
      <c r="E223" s="260"/>
      <c r="F223" s="260"/>
      <c r="G223" s="260"/>
      <c r="H223" s="260"/>
      <c r="I223" s="260"/>
    </row>
    <row r="224" spans="1:9">
      <c r="A224" s="260"/>
      <c r="B224" s="260"/>
      <c r="C224" s="260"/>
      <c r="D224" s="260"/>
      <c r="E224" s="260"/>
      <c r="F224" s="260"/>
      <c r="G224" s="260"/>
      <c r="H224" s="260"/>
      <c r="I224" s="260"/>
    </row>
    <row r="225" spans="1:9">
      <c r="A225" s="260"/>
      <c r="B225" s="260"/>
      <c r="C225" s="260"/>
      <c r="D225" s="260"/>
      <c r="E225" s="260"/>
      <c r="F225" s="260"/>
      <c r="G225" s="260"/>
      <c r="H225" s="260"/>
      <c r="I225" s="260"/>
    </row>
    <row r="226" spans="1:9">
      <c r="A226" s="260"/>
      <c r="B226" s="260"/>
      <c r="C226" s="260"/>
      <c r="D226" s="260"/>
      <c r="E226" s="260"/>
      <c r="F226" s="260"/>
      <c r="G226" s="260"/>
      <c r="H226" s="260"/>
      <c r="I226" s="260"/>
    </row>
    <row r="227" spans="1:9">
      <c r="A227" s="260"/>
      <c r="B227" s="260"/>
      <c r="C227" s="260"/>
      <c r="D227" s="260"/>
      <c r="E227" s="260"/>
      <c r="F227" s="260"/>
      <c r="G227" s="260"/>
      <c r="H227" s="260"/>
      <c r="I227" s="260"/>
    </row>
    <row r="228" spans="1:9">
      <c r="A228" s="260"/>
      <c r="B228" s="260"/>
      <c r="C228" s="260"/>
      <c r="D228" s="260"/>
      <c r="E228" s="260"/>
      <c r="F228" s="260"/>
      <c r="G228" s="260"/>
      <c r="H228" s="260"/>
      <c r="I228" s="260"/>
    </row>
    <row r="229" spans="1:9">
      <c r="A229" s="260"/>
      <c r="B229" s="260"/>
      <c r="C229" s="260"/>
      <c r="D229" s="260"/>
      <c r="E229" s="260"/>
      <c r="F229" s="260"/>
      <c r="G229" s="260"/>
      <c r="H229" s="260"/>
      <c r="I229" s="260"/>
    </row>
    <row r="230" spans="1:9">
      <c r="A230" s="260"/>
      <c r="B230" s="260"/>
      <c r="C230" s="260"/>
      <c r="D230" s="260"/>
      <c r="E230" s="260"/>
      <c r="F230" s="260"/>
      <c r="G230" s="260"/>
      <c r="H230" s="260"/>
      <c r="I230" s="260"/>
    </row>
    <row r="231" spans="1:9">
      <c r="A231" s="260"/>
      <c r="B231" s="260"/>
      <c r="C231" s="260"/>
      <c r="D231" s="260"/>
      <c r="E231" s="260"/>
      <c r="F231" s="260"/>
      <c r="G231" s="260"/>
      <c r="H231" s="260"/>
      <c r="I231" s="260"/>
    </row>
    <row r="232" spans="1:9">
      <c r="A232" s="260"/>
      <c r="B232" s="260"/>
      <c r="C232" s="260"/>
      <c r="D232" s="260"/>
      <c r="E232" s="260"/>
      <c r="F232" s="260"/>
      <c r="G232" s="260"/>
      <c r="H232" s="260"/>
      <c r="I232" s="260"/>
    </row>
    <row r="233" spans="1:9">
      <c r="A233" s="260"/>
      <c r="B233" s="260"/>
      <c r="C233" s="260"/>
      <c r="D233" s="260"/>
      <c r="E233" s="260"/>
      <c r="F233" s="260"/>
      <c r="G233" s="260"/>
      <c r="H233" s="260"/>
      <c r="I233" s="260"/>
    </row>
    <row r="234" spans="1:9">
      <c r="A234" s="260"/>
      <c r="B234" s="260"/>
      <c r="C234" s="260"/>
      <c r="D234" s="260"/>
      <c r="E234" s="260"/>
      <c r="F234" s="260"/>
      <c r="G234" s="260"/>
      <c r="H234" s="260"/>
      <c r="I234" s="260"/>
    </row>
    <row r="235" spans="1:9">
      <c r="A235" s="260"/>
      <c r="B235" s="260"/>
      <c r="C235" s="260"/>
      <c r="D235" s="260"/>
      <c r="E235" s="260"/>
      <c r="F235" s="260"/>
      <c r="G235" s="260"/>
      <c r="H235" s="260"/>
      <c r="I235" s="260"/>
    </row>
    <row r="236" spans="1:9">
      <c r="A236" s="260"/>
      <c r="B236" s="260"/>
      <c r="C236" s="260"/>
      <c r="D236" s="260"/>
      <c r="E236" s="260"/>
      <c r="F236" s="260"/>
      <c r="G236" s="260"/>
      <c r="H236" s="260"/>
      <c r="I236" s="260"/>
    </row>
    <row r="237" spans="1:9">
      <c r="A237" s="260"/>
      <c r="B237" s="260"/>
      <c r="C237" s="260"/>
      <c r="D237" s="260"/>
      <c r="E237" s="260"/>
      <c r="F237" s="260"/>
      <c r="G237" s="260"/>
      <c r="H237" s="260"/>
      <c r="I237" s="260"/>
    </row>
    <row r="238" spans="1:9">
      <c r="A238" s="260"/>
      <c r="B238" s="260"/>
      <c r="C238" s="260"/>
      <c r="D238" s="260"/>
      <c r="E238" s="260"/>
      <c r="F238" s="260"/>
      <c r="G238" s="260"/>
      <c r="H238" s="260"/>
      <c r="I238" s="260"/>
    </row>
    <row r="239" spans="1:9">
      <c r="A239" s="260"/>
      <c r="B239" s="260"/>
      <c r="C239" s="260"/>
      <c r="D239" s="260"/>
      <c r="E239" s="260"/>
      <c r="F239" s="260"/>
      <c r="G239" s="260"/>
      <c r="H239" s="260"/>
      <c r="I239" s="260"/>
    </row>
    <row r="240" spans="1:9">
      <c r="A240" s="260"/>
      <c r="B240" s="260"/>
      <c r="C240" s="260"/>
      <c r="D240" s="260"/>
      <c r="E240" s="260"/>
      <c r="F240" s="260"/>
      <c r="G240" s="260"/>
      <c r="H240" s="260"/>
      <c r="I240" s="260"/>
    </row>
    <row r="241" spans="1:9">
      <c r="A241" s="260"/>
      <c r="B241" s="260"/>
      <c r="C241" s="260"/>
      <c r="D241" s="260"/>
      <c r="E241" s="260"/>
      <c r="F241" s="260"/>
      <c r="G241" s="260"/>
      <c r="H241" s="260"/>
      <c r="I241" s="260"/>
    </row>
    <row r="242" spans="1:9">
      <c r="A242" s="260"/>
      <c r="B242" s="260"/>
      <c r="C242" s="260"/>
      <c r="D242" s="260"/>
      <c r="E242" s="260"/>
      <c r="F242" s="260"/>
      <c r="G242" s="260"/>
      <c r="H242" s="260"/>
      <c r="I242" s="260"/>
    </row>
    <row r="243" spans="1:9">
      <c r="A243" s="260"/>
      <c r="B243" s="260"/>
      <c r="C243" s="260"/>
      <c r="D243" s="260"/>
      <c r="E243" s="260"/>
      <c r="F243" s="260"/>
      <c r="G243" s="260"/>
      <c r="H243" s="260"/>
      <c r="I243" s="260"/>
    </row>
    <row r="244" spans="1:9">
      <c r="A244" s="260"/>
      <c r="B244" s="260"/>
      <c r="C244" s="260"/>
      <c r="D244" s="260"/>
      <c r="E244" s="260"/>
      <c r="F244" s="260"/>
      <c r="G244" s="260"/>
      <c r="H244" s="260"/>
      <c r="I244" s="260"/>
    </row>
    <row r="245" spans="1:9">
      <c r="A245" s="260"/>
      <c r="B245" s="260"/>
      <c r="C245" s="260"/>
      <c r="D245" s="260"/>
      <c r="E245" s="260"/>
      <c r="F245" s="260"/>
      <c r="G245" s="260"/>
      <c r="H245" s="260"/>
      <c r="I245" s="260"/>
    </row>
    <row r="246" spans="1:9">
      <c r="A246" s="260"/>
      <c r="B246" s="260"/>
      <c r="C246" s="260"/>
      <c r="D246" s="260"/>
      <c r="E246" s="260"/>
      <c r="F246" s="260"/>
      <c r="G246" s="260"/>
      <c r="H246" s="260"/>
      <c r="I246" s="260"/>
    </row>
    <row r="247" spans="1:9">
      <c r="A247" s="260"/>
      <c r="B247" s="260"/>
      <c r="C247" s="260"/>
      <c r="D247" s="260"/>
      <c r="E247" s="260"/>
      <c r="F247" s="260"/>
      <c r="G247" s="260"/>
      <c r="H247" s="260"/>
      <c r="I247" s="260"/>
    </row>
    <row r="248" spans="1:9">
      <c r="A248" s="260"/>
      <c r="B248" s="260"/>
      <c r="C248" s="260"/>
      <c r="D248" s="260"/>
      <c r="E248" s="260"/>
      <c r="F248" s="260"/>
      <c r="G248" s="260"/>
      <c r="H248" s="260"/>
      <c r="I248" s="260"/>
    </row>
    <row r="249" spans="1:9">
      <c r="A249" s="260"/>
      <c r="B249" s="260"/>
      <c r="C249" s="260"/>
      <c r="D249" s="260"/>
      <c r="E249" s="260"/>
      <c r="F249" s="260"/>
      <c r="G249" s="260"/>
      <c r="H249" s="260"/>
      <c r="I249" s="260"/>
    </row>
    <row r="250" spans="1:9">
      <c r="A250" s="260"/>
      <c r="B250" s="260"/>
      <c r="C250" s="260"/>
      <c r="D250" s="260"/>
      <c r="E250" s="260"/>
      <c r="F250" s="260"/>
      <c r="G250" s="260"/>
      <c r="H250" s="260"/>
      <c r="I250" s="260"/>
    </row>
    <row r="251" spans="1:9">
      <c r="A251" s="260"/>
      <c r="B251" s="260"/>
      <c r="C251" s="260"/>
      <c r="D251" s="260"/>
      <c r="E251" s="260"/>
      <c r="F251" s="260"/>
      <c r="G251" s="260"/>
      <c r="H251" s="260"/>
      <c r="I251" s="260"/>
    </row>
    <row r="252" spans="1:9">
      <c r="A252" s="260"/>
      <c r="B252" s="260"/>
      <c r="C252" s="260"/>
      <c r="D252" s="260"/>
      <c r="E252" s="260"/>
      <c r="F252" s="260"/>
      <c r="G252" s="260"/>
      <c r="H252" s="260"/>
      <c r="I252" s="260"/>
    </row>
    <row r="253" spans="1:9">
      <c r="A253" s="260"/>
      <c r="B253" s="260"/>
      <c r="C253" s="260"/>
      <c r="D253" s="260"/>
      <c r="E253" s="260"/>
      <c r="F253" s="260"/>
      <c r="G253" s="260"/>
      <c r="H253" s="260"/>
      <c r="I253" s="260"/>
    </row>
    <row r="254" spans="1:9">
      <c r="A254" s="260"/>
      <c r="B254" s="260"/>
      <c r="C254" s="260"/>
      <c r="D254" s="260"/>
      <c r="E254" s="260"/>
      <c r="F254" s="260"/>
      <c r="G254" s="260"/>
      <c r="H254" s="260"/>
      <c r="I254" s="260"/>
    </row>
    <row r="255" spans="1:9">
      <c r="A255" s="260"/>
      <c r="B255" s="260"/>
      <c r="C255" s="260"/>
      <c r="D255" s="260"/>
      <c r="E255" s="260"/>
      <c r="F255" s="260"/>
      <c r="G255" s="260"/>
      <c r="H255" s="260"/>
      <c r="I255" s="260"/>
    </row>
    <row r="256" spans="1:9">
      <c r="A256" s="260"/>
      <c r="B256" s="260"/>
      <c r="C256" s="260"/>
      <c r="D256" s="260"/>
      <c r="E256" s="260"/>
      <c r="F256" s="260"/>
      <c r="G256" s="260"/>
      <c r="H256" s="260"/>
      <c r="I256" s="260"/>
    </row>
    <row r="257" spans="1:9">
      <c r="A257" s="260"/>
      <c r="B257" s="260"/>
      <c r="C257" s="260"/>
      <c r="D257" s="260"/>
      <c r="E257" s="260"/>
      <c r="F257" s="260"/>
      <c r="G257" s="260"/>
      <c r="H257" s="260"/>
      <c r="I257" s="260"/>
    </row>
    <row r="258" spans="1:9">
      <c r="A258" s="260"/>
      <c r="B258" s="260"/>
      <c r="C258" s="260"/>
      <c r="D258" s="260"/>
      <c r="E258" s="260"/>
      <c r="F258" s="260"/>
      <c r="G258" s="260"/>
      <c r="H258" s="260"/>
      <c r="I258" s="260"/>
    </row>
    <row r="259" spans="1:9">
      <c r="A259" s="260"/>
      <c r="B259" s="260"/>
      <c r="C259" s="260"/>
      <c r="D259" s="260"/>
      <c r="E259" s="260"/>
      <c r="F259" s="260"/>
      <c r="G259" s="260"/>
      <c r="H259" s="260"/>
      <c r="I259" s="260"/>
    </row>
    <row r="260" spans="1:9">
      <c r="A260" s="260"/>
      <c r="B260" s="260"/>
      <c r="C260" s="260"/>
      <c r="D260" s="260"/>
      <c r="E260" s="260"/>
      <c r="F260" s="260"/>
      <c r="G260" s="260"/>
      <c r="H260" s="260"/>
      <c r="I260" s="260"/>
    </row>
    <row r="261" spans="1:9">
      <c r="A261" s="260"/>
      <c r="B261" s="260"/>
      <c r="C261" s="260"/>
      <c r="D261" s="260"/>
      <c r="E261" s="260"/>
      <c r="F261" s="260"/>
      <c r="G261" s="260"/>
      <c r="H261" s="260"/>
      <c r="I261" s="260"/>
    </row>
    <row r="262" spans="1:9">
      <c r="A262" s="260"/>
      <c r="B262" s="260"/>
      <c r="C262" s="260"/>
      <c r="D262" s="260"/>
      <c r="E262" s="260"/>
      <c r="F262" s="260"/>
      <c r="G262" s="260"/>
      <c r="H262" s="260"/>
      <c r="I262" s="260"/>
    </row>
    <row r="263" spans="1:9">
      <c r="A263" s="260"/>
      <c r="B263" s="260"/>
      <c r="C263" s="260"/>
      <c r="D263" s="260"/>
      <c r="E263" s="260"/>
      <c r="F263" s="260"/>
      <c r="G263" s="260"/>
      <c r="H263" s="260"/>
      <c r="I263" s="260"/>
    </row>
    <row r="264" spans="1:9">
      <c r="A264" s="260"/>
      <c r="B264" s="260"/>
      <c r="C264" s="260"/>
      <c r="D264" s="260"/>
      <c r="E264" s="260"/>
      <c r="F264" s="260"/>
      <c r="G264" s="260"/>
      <c r="H264" s="260"/>
      <c r="I264" s="260"/>
    </row>
    <row r="265" spans="1:9">
      <c r="A265" s="260"/>
      <c r="B265" s="260"/>
      <c r="C265" s="260"/>
      <c r="D265" s="260"/>
      <c r="E265" s="260"/>
      <c r="F265" s="260"/>
      <c r="G265" s="260"/>
      <c r="H265" s="260"/>
      <c r="I265" s="260"/>
    </row>
    <row r="266" spans="1:9">
      <c r="A266" s="260"/>
      <c r="B266" s="260"/>
      <c r="C266" s="260"/>
      <c r="D266" s="260"/>
      <c r="E266" s="260"/>
      <c r="F266" s="260"/>
      <c r="G266" s="260"/>
      <c r="H266" s="260"/>
      <c r="I266" s="260"/>
    </row>
    <row r="267" spans="1:9">
      <c r="A267" s="260"/>
      <c r="B267" s="260"/>
      <c r="C267" s="260"/>
      <c r="D267" s="260"/>
      <c r="E267" s="260"/>
      <c r="F267" s="260"/>
      <c r="G267" s="260"/>
      <c r="H267" s="260"/>
      <c r="I267" s="260"/>
    </row>
    <row r="268" spans="1:9">
      <c r="A268" s="260"/>
      <c r="B268" s="260"/>
      <c r="C268" s="260"/>
      <c r="D268" s="260"/>
      <c r="E268" s="260"/>
      <c r="F268" s="260"/>
      <c r="G268" s="260"/>
      <c r="H268" s="260"/>
      <c r="I268" s="260"/>
    </row>
    <row r="269" spans="1:9">
      <c r="A269" s="260"/>
      <c r="B269" s="260"/>
      <c r="C269" s="260"/>
      <c r="D269" s="260"/>
      <c r="E269" s="260"/>
      <c r="F269" s="260"/>
      <c r="G269" s="260"/>
      <c r="H269" s="260"/>
      <c r="I269" s="260"/>
    </row>
    <row r="270" spans="1:9">
      <c r="A270" s="260"/>
      <c r="B270" s="260"/>
      <c r="C270" s="260"/>
      <c r="D270" s="260"/>
      <c r="E270" s="260"/>
      <c r="F270" s="260"/>
      <c r="G270" s="260"/>
      <c r="H270" s="260"/>
      <c r="I270" s="260"/>
    </row>
    <row r="271" spans="1:9">
      <c r="A271" s="260"/>
      <c r="B271" s="260"/>
      <c r="C271" s="260"/>
      <c r="D271" s="260"/>
      <c r="E271" s="260"/>
      <c r="F271" s="260"/>
      <c r="G271" s="260"/>
      <c r="H271" s="260"/>
      <c r="I271" s="260"/>
    </row>
    <row r="272" spans="1:9">
      <c r="A272" s="260"/>
      <c r="B272" s="260"/>
      <c r="C272" s="260"/>
      <c r="D272" s="260"/>
      <c r="E272" s="260"/>
      <c r="F272" s="260"/>
      <c r="G272" s="260"/>
      <c r="H272" s="260"/>
      <c r="I272" s="260"/>
    </row>
    <row r="273" spans="1:9">
      <c r="A273" s="260"/>
      <c r="B273" s="260"/>
      <c r="C273" s="260"/>
      <c r="D273" s="260"/>
      <c r="E273" s="260"/>
      <c r="F273" s="260"/>
      <c r="G273" s="260"/>
      <c r="H273" s="260"/>
      <c r="I273" s="260"/>
    </row>
    <row r="274" spans="1:9">
      <c r="A274" s="260"/>
      <c r="B274" s="260"/>
      <c r="C274" s="260"/>
      <c r="D274" s="260"/>
      <c r="E274" s="260"/>
      <c r="F274" s="260"/>
      <c r="G274" s="260"/>
      <c r="H274" s="260"/>
      <c r="I274" s="260"/>
    </row>
    <row r="275" spans="1:9">
      <c r="A275" s="260"/>
      <c r="B275" s="260"/>
      <c r="C275" s="260"/>
      <c r="D275" s="260"/>
      <c r="E275" s="260"/>
      <c r="F275" s="260"/>
      <c r="G275" s="260"/>
      <c r="H275" s="260"/>
      <c r="I275" s="260"/>
    </row>
    <row r="276" spans="1:9">
      <c r="A276" s="260"/>
      <c r="B276" s="260"/>
      <c r="C276" s="260"/>
      <c r="D276" s="260"/>
      <c r="E276" s="260"/>
      <c r="F276" s="260"/>
      <c r="G276" s="260"/>
      <c r="H276" s="260"/>
      <c r="I276" s="260"/>
    </row>
    <row r="277" spans="1:9">
      <c r="A277" s="260"/>
      <c r="B277" s="260"/>
      <c r="C277" s="260"/>
      <c r="D277" s="260"/>
      <c r="E277" s="260"/>
      <c r="F277" s="260"/>
      <c r="G277" s="260"/>
      <c r="H277" s="260"/>
      <c r="I277" s="260"/>
    </row>
    <row r="278" spans="1:9">
      <c r="A278" s="260"/>
      <c r="B278" s="260"/>
      <c r="C278" s="260"/>
      <c r="D278" s="260"/>
      <c r="E278" s="260"/>
      <c r="F278" s="260"/>
      <c r="G278" s="260"/>
      <c r="H278" s="260"/>
      <c r="I278" s="260"/>
    </row>
    <row r="279" spans="1:9">
      <c r="A279" s="260"/>
      <c r="B279" s="260"/>
      <c r="C279" s="260"/>
      <c r="D279" s="260"/>
      <c r="E279" s="260"/>
      <c r="F279" s="260"/>
      <c r="G279" s="260"/>
      <c r="H279" s="260"/>
      <c r="I279" s="260"/>
    </row>
    <row r="280" spans="1:9">
      <c r="A280" s="260"/>
      <c r="B280" s="260"/>
      <c r="C280" s="260"/>
      <c r="D280" s="260"/>
      <c r="E280" s="260"/>
      <c r="F280" s="260"/>
      <c r="G280" s="260"/>
      <c r="H280" s="260"/>
      <c r="I280" s="260"/>
    </row>
    <row r="281" spans="1:9">
      <c r="A281" s="260"/>
      <c r="B281" s="260"/>
      <c r="C281" s="260"/>
      <c r="D281" s="260"/>
      <c r="E281" s="260"/>
      <c r="F281" s="260"/>
      <c r="G281" s="260"/>
      <c r="H281" s="260"/>
      <c r="I281" s="260"/>
    </row>
    <row r="282" spans="1:9">
      <c r="A282" s="260"/>
      <c r="B282" s="260"/>
      <c r="C282" s="260"/>
      <c r="D282" s="260"/>
      <c r="E282" s="260"/>
      <c r="F282" s="260"/>
      <c r="G282" s="260"/>
      <c r="H282" s="260"/>
      <c r="I282" s="260"/>
    </row>
    <row r="283" spans="1:9">
      <c r="A283" s="260"/>
      <c r="B283" s="260"/>
      <c r="C283" s="260"/>
      <c r="D283" s="260"/>
      <c r="E283" s="260"/>
      <c r="F283" s="260"/>
      <c r="G283" s="260"/>
      <c r="H283" s="260"/>
      <c r="I283" s="260"/>
    </row>
    <row r="284" spans="1:9">
      <c r="A284" s="260"/>
      <c r="B284" s="260"/>
      <c r="C284" s="260"/>
      <c r="D284" s="260"/>
      <c r="E284" s="260"/>
      <c r="F284" s="260"/>
      <c r="G284" s="260"/>
      <c r="H284" s="260"/>
      <c r="I284" s="260"/>
    </row>
    <row r="285" spans="1:9">
      <c r="A285" s="260"/>
      <c r="B285" s="260"/>
      <c r="C285" s="260"/>
      <c r="D285" s="260"/>
      <c r="E285" s="260"/>
      <c r="F285" s="260"/>
      <c r="G285" s="260"/>
      <c r="H285" s="260"/>
      <c r="I285" s="260"/>
    </row>
    <row r="286" spans="1:9">
      <c r="A286" s="260"/>
      <c r="B286" s="260"/>
      <c r="C286" s="260"/>
      <c r="D286" s="260"/>
      <c r="E286" s="260"/>
      <c r="F286" s="260"/>
      <c r="G286" s="260"/>
      <c r="H286" s="260"/>
      <c r="I286" s="260"/>
    </row>
    <row r="287" spans="1:9">
      <c r="A287" s="260"/>
      <c r="B287" s="260"/>
      <c r="C287" s="260"/>
      <c r="D287" s="260"/>
      <c r="E287" s="260"/>
      <c r="F287" s="260"/>
      <c r="G287" s="260"/>
      <c r="H287" s="260"/>
      <c r="I287" s="260"/>
    </row>
    <row r="288" spans="1:9">
      <c r="A288" s="260"/>
      <c r="B288" s="260"/>
      <c r="C288" s="260"/>
      <c r="D288" s="260"/>
      <c r="E288" s="260"/>
      <c r="F288" s="260"/>
      <c r="G288" s="260"/>
      <c r="H288" s="260"/>
      <c r="I288" s="260"/>
    </row>
    <row r="289" spans="1:9">
      <c r="A289" s="260"/>
      <c r="B289" s="260"/>
      <c r="C289" s="260"/>
      <c r="D289" s="260"/>
      <c r="E289" s="260"/>
      <c r="F289" s="260"/>
      <c r="G289" s="260"/>
      <c r="H289" s="260"/>
      <c r="I289" s="260"/>
    </row>
    <row r="290" spans="1:9">
      <c r="A290" s="260"/>
      <c r="B290" s="260"/>
      <c r="C290" s="260"/>
      <c r="D290" s="260"/>
      <c r="E290" s="260"/>
      <c r="F290" s="260"/>
      <c r="G290" s="260"/>
      <c r="H290" s="260"/>
      <c r="I290" s="260"/>
    </row>
    <row r="291" spans="1:9">
      <c r="A291" s="260"/>
      <c r="B291" s="260"/>
      <c r="C291" s="260"/>
      <c r="D291" s="260"/>
      <c r="E291" s="260"/>
      <c r="F291" s="260"/>
      <c r="G291" s="260"/>
      <c r="H291" s="260"/>
      <c r="I291" s="260"/>
    </row>
    <row r="292" spans="1:9">
      <c r="A292" s="260"/>
      <c r="B292" s="260"/>
      <c r="C292" s="260"/>
      <c r="D292" s="260"/>
      <c r="E292" s="260"/>
      <c r="F292" s="260"/>
      <c r="G292" s="260"/>
      <c r="H292" s="260"/>
      <c r="I292" s="260"/>
    </row>
    <row r="293" spans="1:9">
      <c r="A293" s="260"/>
      <c r="B293" s="260"/>
      <c r="C293" s="260"/>
      <c r="D293" s="260"/>
      <c r="E293" s="260"/>
      <c r="F293" s="260"/>
      <c r="G293" s="260"/>
      <c r="H293" s="260"/>
      <c r="I293" s="260"/>
    </row>
    <row r="294" spans="1:9">
      <c r="A294" s="260"/>
      <c r="B294" s="260"/>
      <c r="C294" s="260"/>
      <c r="D294" s="260"/>
      <c r="E294" s="260"/>
      <c r="F294" s="260"/>
      <c r="G294" s="260"/>
      <c r="H294" s="260"/>
      <c r="I294" s="260"/>
    </row>
    <row r="295" spans="1:9">
      <c r="A295" s="260"/>
      <c r="B295" s="260"/>
      <c r="C295" s="260"/>
      <c r="D295" s="260"/>
      <c r="E295" s="260"/>
      <c r="F295" s="260"/>
      <c r="G295" s="260"/>
      <c r="H295" s="260"/>
      <c r="I295" s="260"/>
    </row>
    <row r="296" spans="1:9">
      <c r="A296" s="260"/>
      <c r="B296" s="260"/>
      <c r="C296" s="260"/>
      <c r="D296" s="260"/>
      <c r="E296" s="260"/>
      <c r="F296" s="260"/>
      <c r="G296" s="260"/>
      <c r="H296" s="260"/>
      <c r="I296" s="260"/>
    </row>
    <row r="297" spans="1:9">
      <c r="A297" s="260"/>
      <c r="B297" s="260"/>
      <c r="C297" s="260"/>
      <c r="D297" s="260"/>
      <c r="E297" s="260"/>
      <c r="F297" s="260"/>
      <c r="G297" s="260"/>
      <c r="H297" s="260"/>
      <c r="I297" s="260"/>
    </row>
    <row r="298" spans="1:9">
      <c r="A298" s="260"/>
      <c r="B298" s="260"/>
      <c r="C298" s="260"/>
      <c r="D298" s="260"/>
      <c r="E298" s="260"/>
      <c r="F298" s="260"/>
      <c r="G298" s="260"/>
      <c r="H298" s="260"/>
      <c r="I298" s="260"/>
    </row>
    <row r="299" spans="1:9">
      <c r="A299" s="260"/>
      <c r="B299" s="260"/>
      <c r="C299" s="260"/>
      <c r="D299" s="260"/>
      <c r="E299" s="260"/>
      <c r="F299" s="260"/>
      <c r="G299" s="260"/>
      <c r="H299" s="260"/>
      <c r="I299" s="260"/>
    </row>
    <row r="300" spans="1:9">
      <c r="A300" s="260"/>
      <c r="B300" s="260"/>
      <c r="C300" s="260"/>
      <c r="D300" s="260"/>
      <c r="E300" s="260"/>
      <c r="F300" s="260"/>
      <c r="G300" s="260"/>
      <c r="H300" s="260"/>
      <c r="I300" s="260"/>
    </row>
    <row r="301" spans="1:9">
      <c r="A301" s="260"/>
      <c r="B301" s="260"/>
      <c r="C301" s="260"/>
      <c r="D301" s="260"/>
      <c r="E301" s="260"/>
      <c r="F301" s="260"/>
      <c r="G301" s="260"/>
      <c r="H301" s="260"/>
      <c r="I301" s="260"/>
    </row>
    <row r="302" spans="1:9">
      <c r="A302" s="260"/>
      <c r="B302" s="260"/>
      <c r="C302" s="260"/>
      <c r="D302" s="260"/>
      <c r="E302" s="260"/>
      <c r="F302" s="260"/>
      <c r="G302" s="260"/>
      <c r="H302" s="260"/>
      <c r="I302" s="260"/>
    </row>
    <row r="303" spans="1:9">
      <c r="A303" s="260"/>
      <c r="B303" s="260"/>
      <c r="C303" s="260"/>
      <c r="D303" s="260"/>
      <c r="E303" s="260"/>
      <c r="F303" s="260"/>
      <c r="G303" s="260"/>
      <c r="H303" s="260"/>
      <c r="I303" s="260"/>
    </row>
    <row r="304" spans="1:9">
      <c r="A304" s="260"/>
      <c r="B304" s="260"/>
      <c r="C304" s="260"/>
      <c r="D304" s="260"/>
      <c r="E304" s="260"/>
      <c r="F304" s="260"/>
      <c r="G304" s="260"/>
      <c r="H304" s="260"/>
      <c r="I304" s="260"/>
    </row>
    <row r="305" spans="1:9">
      <c r="A305" s="260"/>
      <c r="B305" s="260"/>
      <c r="C305" s="260"/>
      <c r="D305" s="260"/>
      <c r="E305" s="260"/>
      <c r="F305" s="260"/>
      <c r="G305" s="260"/>
      <c r="H305" s="260"/>
      <c r="I305" s="260"/>
    </row>
    <row r="306" spans="1:9">
      <c r="A306" s="260"/>
      <c r="B306" s="260"/>
      <c r="C306" s="260"/>
      <c r="D306" s="260"/>
      <c r="E306" s="260"/>
      <c r="F306" s="260"/>
      <c r="G306" s="260"/>
      <c r="H306" s="260"/>
      <c r="I306" s="260"/>
    </row>
    <row r="307" spans="1:9">
      <c r="A307" s="260"/>
      <c r="B307" s="260"/>
      <c r="C307" s="260"/>
      <c r="D307" s="260"/>
      <c r="E307" s="260"/>
      <c r="F307" s="260"/>
      <c r="G307" s="260"/>
      <c r="H307" s="260"/>
      <c r="I307" s="260"/>
    </row>
    <row r="308" spans="1:9">
      <c r="A308" s="260"/>
      <c r="B308" s="260"/>
      <c r="C308" s="260"/>
      <c r="D308" s="260"/>
      <c r="E308" s="260"/>
      <c r="F308" s="260"/>
      <c r="G308" s="260"/>
      <c r="H308" s="260"/>
      <c r="I308" s="260"/>
    </row>
    <row r="309" spans="1:9">
      <c r="A309" s="260"/>
      <c r="B309" s="260"/>
      <c r="C309" s="260"/>
      <c r="D309" s="260"/>
      <c r="E309" s="260"/>
      <c r="F309" s="260"/>
      <c r="G309" s="260"/>
      <c r="H309" s="260"/>
      <c r="I309" s="260"/>
    </row>
    <row r="310" spans="1:9">
      <c r="A310" s="260"/>
      <c r="B310" s="260"/>
      <c r="C310" s="260"/>
      <c r="D310" s="260"/>
      <c r="E310" s="260"/>
      <c r="F310" s="260"/>
      <c r="G310" s="260"/>
      <c r="H310" s="260"/>
      <c r="I310" s="260"/>
    </row>
    <row r="311" spans="1:9">
      <c r="A311" s="260"/>
      <c r="B311" s="260"/>
      <c r="C311" s="260"/>
      <c r="D311" s="260"/>
      <c r="E311" s="260"/>
      <c r="F311" s="260"/>
      <c r="G311" s="260"/>
      <c r="H311" s="260"/>
      <c r="I311" s="260"/>
    </row>
    <row r="312" spans="1:9">
      <c r="A312" s="260"/>
      <c r="B312" s="260"/>
      <c r="C312" s="260"/>
      <c r="D312" s="260"/>
      <c r="E312" s="260"/>
      <c r="F312" s="260"/>
      <c r="G312" s="260"/>
      <c r="H312" s="260"/>
      <c r="I312" s="260"/>
    </row>
    <row r="313" spans="1:9">
      <c r="A313" s="260"/>
      <c r="B313" s="260"/>
      <c r="C313" s="260"/>
      <c r="D313" s="260"/>
      <c r="E313" s="260"/>
      <c r="F313" s="260"/>
      <c r="G313" s="260"/>
      <c r="H313" s="260"/>
      <c r="I313" s="260"/>
    </row>
    <row r="314" spans="1:9">
      <c r="A314" s="260"/>
      <c r="B314" s="260"/>
      <c r="C314" s="260"/>
      <c r="D314" s="260"/>
      <c r="E314" s="260"/>
      <c r="F314" s="260"/>
      <c r="G314" s="260"/>
      <c r="H314" s="260"/>
      <c r="I314" s="260"/>
    </row>
    <row r="315" spans="1:9">
      <c r="A315" s="260"/>
      <c r="B315" s="260"/>
      <c r="C315" s="260"/>
      <c r="D315" s="260"/>
      <c r="E315" s="260"/>
      <c r="F315" s="260"/>
      <c r="G315" s="260"/>
      <c r="H315" s="260"/>
      <c r="I315" s="260"/>
    </row>
    <row r="316" spans="1:9">
      <c r="A316" s="260"/>
      <c r="B316" s="260"/>
      <c r="C316" s="260"/>
      <c r="D316" s="260"/>
      <c r="E316" s="260"/>
      <c r="F316" s="260"/>
      <c r="G316" s="260"/>
      <c r="H316" s="260"/>
      <c r="I316" s="260"/>
    </row>
    <row r="317" spans="1:9">
      <c r="A317" s="260"/>
      <c r="B317" s="260"/>
      <c r="C317" s="260"/>
      <c r="D317" s="260"/>
      <c r="E317" s="260"/>
      <c r="F317" s="260"/>
      <c r="G317" s="260"/>
      <c r="H317" s="260"/>
      <c r="I317" s="260"/>
    </row>
    <row r="318" spans="1:9">
      <c r="A318" s="260"/>
      <c r="B318" s="260"/>
      <c r="C318" s="260"/>
      <c r="D318" s="260"/>
      <c r="E318" s="260"/>
      <c r="F318" s="260"/>
      <c r="G318" s="260"/>
      <c r="H318" s="260"/>
      <c r="I318" s="260"/>
    </row>
    <row r="319" spans="1:9">
      <c r="A319" s="260"/>
      <c r="B319" s="260"/>
      <c r="C319" s="260"/>
      <c r="D319" s="260"/>
      <c r="E319" s="260"/>
      <c r="F319" s="260"/>
      <c r="G319" s="260"/>
      <c r="H319" s="260"/>
      <c r="I319" s="260"/>
    </row>
    <row r="320" spans="1:9">
      <c r="A320" s="260"/>
      <c r="B320" s="260"/>
      <c r="C320" s="260"/>
      <c r="D320" s="260"/>
      <c r="E320" s="260"/>
      <c r="F320" s="260"/>
      <c r="G320" s="260"/>
      <c r="H320" s="260"/>
      <c r="I320" s="260"/>
    </row>
    <row r="321" spans="1:9">
      <c r="A321" s="260"/>
      <c r="B321" s="260"/>
      <c r="C321" s="260"/>
      <c r="D321" s="260"/>
      <c r="E321" s="260"/>
      <c r="F321" s="260"/>
      <c r="G321" s="260"/>
      <c r="H321" s="260"/>
      <c r="I321" s="260"/>
    </row>
    <row r="322" spans="1:9">
      <c r="A322" s="260"/>
      <c r="B322" s="260"/>
      <c r="C322" s="260"/>
      <c r="D322" s="260"/>
      <c r="E322" s="260"/>
      <c r="F322" s="260"/>
      <c r="G322" s="260"/>
      <c r="H322" s="260"/>
      <c r="I322" s="260"/>
    </row>
    <row r="323" spans="1:9">
      <c r="A323" s="260"/>
      <c r="B323" s="260"/>
      <c r="C323" s="260"/>
      <c r="D323" s="260"/>
      <c r="E323" s="260"/>
      <c r="F323" s="260"/>
      <c r="G323" s="260"/>
      <c r="H323" s="260"/>
      <c r="I323" s="260"/>
    </row>
    <row r="324" spans="1:9">
      <c r="A324" s="260"/>
      <c r="B324" s="260"/>
      <c r="C324" s="260"/>
      <c r="D324" s="260"/>
      <c r="E324" s="260"/>
      <c r="F324" s="260"/>
      <c r="G324" s="260"/>
      <c r="H324" s="260"/>
      <c r="I324" s="260"/>
    </row>
    <row r="325" spans="1:9">
      <c r="A325" s="260"/>
      <c r="B325" s="260"/>
      <c r="C325" s="260"/>
      <c r="D325" s="260"/>
      <c r="E325" s="260"/>
      <c r="F325" s="260"/>
      <c r="G325" s="260"/>
      <c r="H325" s="260"/>
      <c r="I325" s="260"/>
    </row>
    <row r="326" spans="1:9">
      <c r="A326" s="260"/>
      <c r="B326" s="260"/>
      <c r="C326" s="260"/>
      <c r="D326" s="260"/>
      <c r="E326" s="260"/>
      <c r="F326" s="260"/>
      <c r="G326" s="260"/>
      <c r="H326" s="260"/>
      <c r="I326" s="260"/>
    </row>
    <row r="327" spans="1:9">
      <c r="A327" s="260"/>
      <c r="B327" s="260"/>
      <c r="C327" s="260"/>
      <c r="D327" s="260"/>
      <c r="E327" s="260"/>
      <c r="F327" s="260"/>
      <c r="G327" s="260"/>
      <c r="H327" s="260"/>
      <c r="I327" s="260"/>
    </row>
    <row r="328" spans="1:9">
      <c r="A328" s="260"/>
      <c r="B328" s="260"/>
      <c r="C328" s="260"/>
      <c r="D328" s="260"/>
      <c r="E328" s="260"/>
      <c r="F328" s="260"/>
      <c r="G328" s="260"/>
      <c r="H328" s="260"/>
      <c r="I328" s="260"/>
    </row>
    <row r="329" spans="1:9">
      <c r="A329" s="260"/>
      <c r="B329" s="260"/>
      <c r="C329" s="260"/>
      <c r="D329" s="260"/>
      <c r="E329" s="260"/>
      <c r="F329" s="260"/>
      <c r="G329" s="260"/>
      <c r="H329" s="260"/>
      <c r="I329" s="260"/>
    </row>
    <row r="330" spans="1:9">
      <c r="A330" s="260"/>
      <c r="B330" s="260"/>
      <c r="C330" s="260"/>
      <c r="D330" s="260"/>
      <c r="E330" s="260"/>
      <c r="F330" s="260"/>
      <c r="G330" s="260"/>
      <c r="H330" s="260"/>
      <c r="I330" s="260"/>
    </row>
    <row r="331" spans="1:9">
      <c r="A331" s="260"/>
      <c r="B331" s="260"/>
      <c r="C331" s="260"/>
      <c r="D331" s="260"/>
      <c r="E331" s="260"/>
      <c r="F331" s="260"/>
      <c r="G331" s="260"/>
      <c r="H331" s="260"/>
      <c r="I331" s="260"/>
    </row>
    <row r="332" spans="1:9">
      <c r="A332" s="260"/>
      <c r="B332" s="260"/>
      <c r="C332" s="260"/>
      <c r="D332" s="260"/>
      <c r="E332" s="260"/>
      <c r="F332" s="260"/>
      <c r="G332" s="260"/>
      <c r="H332" s="260"/>
      <c r="I332" s="260"/>
    </row>
    <row r="333" spans="1:9">
      <c r="A333" s="260"/>
      <c r="B333" s="260"/>
      <c r="C333" s="260"/>
      <c r="D333" s="260"/>
      <c r="E333" s="260"/>
      <c r="F333" s="260"/>
      <c r="G333" s="260"/>
      <c r="H333" s="260"/>
      <c r="I333" s="260"/>
    </row>
    <row r="334" spans="1:9">
      <c r="A334" s="260"/>
      <c r="B334" s="260"/>
      <c r="C334" s="260"/>
      <c r="D334" s="260"/>
      <c r="E334" s="260"/>
      <c r="F334" s="260"/>
      <c r="G334" s="260"/>
      <c r="H334" s="260"/>
      <c r="I334" s="260"/>
    </row>
    <row r="335" spans="1:9">
      <c r="A335" s="260"/>
      <c r="B335" s="260"/>
      <c r="C335" s="260"/>
      <c r="D335" s="260"/>
      <c r="E335" s="260"/>
      <c r="F335" s="260"/>
      <c r="G335" s="260"/>
      <c r="H335" s="260"/>
      <c r="I335" s="260"/>
    </row>
    <row r="336" spans="1:9">
      <c r="A336" s="260"/>
      <c r="B336" s="260"/>
      <c r="C336" s="260"/>
      <c r="D336" s="260"/>
      <c r="E336" s="260"/>
      <c r="F336" s="260"/>
      <c r="G336" s="260"/>
      <c r="H336" s="260"/>
      <c r="I336" s="260"/>
    </row>
    <row r="337" spans="1:9">
      <c r="A337" s="260"/>
      <c r="B337" s="260"/>
      <c r="C337" s="260"/>
      <c r="D337" s="260"/>
      <c r="E337" s="260"/>
      <c r="F337" s="260"/>
      <c r="G337" s="260"/>
      <c r="H337" s="260"/>
      <c r="I337" s="260"/>
    </row>
    <row r="338" spans="1:9">
      <c r="A338" s="260"/>
      <c r="B338" s="260"/>
      <c r="C338" s="260"/>
      <c r="D338" s="260"/>
      <c r="E338" s="260"/>
      <c r="F338" s="260"/>
      <c r="G338" s="260"/>
      <c r="H338" s="260"/>
      <c r="I338" s="260"/>
    </row>
    <row r="339" spans="1:9">
      <c r="A339" s="260"/>
      <c r="B339" s="260"/>
      <c r="C339" s="260"/>
      <c r="D339" s="260"/>
      <c r="E339" s="260"/>
      <c r="F339" s="260"/>
      <c r="G339" s="260"/>
      <c r="H339" s="260"/>
      <c r="I339" s="260"/>
    </row>
    <row r="340" spans="1:9">
      <c r="A340" s="260"/>
      <c r="B340" s="260"/>
      <c r="C340" s="260"/>
      <c r="D340" s="260"/>
      <c r="E340" s="260"/>
      <c r="F340" s="260"/>
      <c r="G340" s="260"/>
      <c r="H340" s="260"/>
      <c r="I340" s="260"/>
    </row>
    <row r="341" spans="1:9">
      <c r="A341" s="260"/>
      <c r="B341" s="260"/>
      <c r="C341" s="260"/>
      <c r="D341" s="260"/>
      <c r="E341" s="260"/>
      <c r="F341" s="260"/>
      <c r="G341" s="260"/>
      <c r="H341" s="260"/>
      <c r="I341" s="260"/>
    </row>
    <row r="342" spans="1:9">
      <c r="A342" s="260"/>
      <c r="B342" s="260"/>
      <c r="C342" s="260"/>
      <c r="D342" s="260"/>
      <c r="E342" s="260"/>
      <c r="F342" s="260"/>
      <c r="G342" s="260"/>
      <c r="H342" s="260"/>
      <c r="I342" s="260"/>
    </row>
    <row r="343" spans="1:9">
      <c r="A343" s="260"/>
      <c r="B343" s="260"/>
      <c r="C343" s="260"/>
      <c r="D343" s="260"/>
      <c r="E343" s="260"/>
      <c r="F343" s="260"/>
      <c r="G343" s="260"/>
      <c r="H343" s="260"/>
      <c r="I343" s="260"/>
    </row>
    <row r="344" spans="1:9">
      <c r="A344" s="260"/>
      <c r="B344" s="260"/>
      <c r="C344" s="260"/>
      <c r="D344" s="260"/>
      <c r="E344" s="260"/>
      <c r="F344" s="260"/>
      <c r="G344" s="260"/>
      <c r="H344" s="260"/>
      <c r="I344" s="260"/>
    </row>
    <row r="345" spans="1:9">
      <c r="A345" s="260"/>
      <c r="B345" s="260"/>
      <c r="C345" s="260"/>
      <c r="D345" s="260"/>
      <c r="E345" s="260"/>
      <c r="F345" s="260"/>
      <c r="G345" s="260"/>
      <c r="H345" s="260"/>
      <c r="I345" s="260"/>
    </row>
    <row r="346" spans="1:9">
      <c r="A346" s="260"/>
      <c r="B346" s="260"/>
      <c r="C346" s="260"/>
      <c r="D346" s="260"/>
      <c r="E346" s="260"/>
      <c r="F346" s="260"/>
      <c r="G346" s="260"/>
      <c r="H346" s="260"/>
      <c r="I346" s="260"/>
    </row>
    <row r="347" spans="1:9">
      <c r="A347" s="260"/>
      <c r="B347" s="260"/>
      <c r="C347" s="260"/>
      <c r="D347" s="260"/>
      <c r="E347" s="260"/>
      <c r="F347" s="260"/>
      <c r="G347" s="260"/>
      <c r="H347" s="260"/>
      <c r="I347" s="260"/>
    </row>
    <row r="348" spans="1:9">
      <c r="A348" s="260"/>
      <c r="B348" s="260"/>
      <c r="C348" s="260"/>
      <c r="D348" s="260"/>
      <c r="E348" s="260"/>
      <c r="F348" s="260"/>
      <c r="G348" s="260"/>
      <c r="H348" s="260"/>
      <c r="I348" s="260"/>
    </row>
    <row r="349" spans="1:9">
      <c r="A349" s="260"/>
      <c r="B349" s="260"/>
      <c r="C349" s="260"/>
      <c r="D349" s="260"/>
      <c r="E349" s="260"/>
      <c r="F349" s="260"/>
      <c r="G349" s="260"/>
      <c r="H349" s="260"/>
      <c r="I349" s="260"/>
    </row>
    <row r="350" spans="1:9">
      <c r="A350" s="260"/>
      <c r="B350" s="260"/>
      <c r="C350" s="260"/>
      <c r="D350" s="260"/>
      <c r="E350" s="260"/>
      <c r="F350" s="260"/>
      <c r="G350" s="260"/>
      <c r="H350" s="260"/>
      <c r="I350" s="260"/>
    </row>
    <row r="351" spans="1:9">
      <c r="A351" s="260"/>
      <c r="B351" s="260"/>
      <c r="C351" s="260"/>
      <c r="D351" s="260"/>
      <c r="E351" s="260"/>
      <c r="F351" s="260"/>
      <c r="G351" s="260"/>
      <c r="H351" s="260"/>
      <c r="I351" s="260"/>
    </row>
    <row r="352" spans="1:9">
      <c r="A352" s="260"/>
      <c r="B352" s="260"/>
      <c r="C352" s="260"/>
      <c r="D352" s="260"/>
      <c r="E352" s="260"/>
      <c r="F352" s="260"/>
      <c r="G352" s="260"/>
      <c r="H352" s="260"/>
      <c r="I352" s="260"/>
    </row>
    <row r="353" spans="1:9">
      <c r="A353" s="260"/>
      <c r="B353" s="260"/>
      <c r="C353" s="260"/>
      <c r="D353" s="260"/>
      <c r="E353" s="260"/>
      <c r="F353" s="260"/>
      <c r="G353" s="260"/>
      <c r="H353" s="260"/>
      <c r="I353" s="260"/>
    </row>
    <row r="354" spans="1:9">
      <c r="A354" s="260"/>
      <c r="B354" s="260"/>
      <c r="C354" s="260"/>
      <c r="D354" s="260"/>
      <c r="E354" s="260"/>
      <c r="F354" s="260"/>
      <c r="G354" s="260"/>
      <c r="H354" s="260"/>
      <c r="I354" s="260"/>
    </row>
    <row r="355" spans="1:9">
      <c r="A355" s="260"/>
      <c r="B355" s="260"/>
      <c r="C355" s="260"/>
      <c r="D355" s="260"/>
      <c r="E355" s="260"/>
      <c r="F355" s="260"/>
      <c r="G355" s="260"/>
      <c r="H355" s="260"/>
      <c r="I355" s="260"/>
    </row>
    <row r="356" spans="1:9">
      <c r="A356" s="260"/>
      <c r="B356" s="260"/>
      <c r="C356" s="260"/>
      <c r="D356" s="260"/>
      <c r="E356" s="260"/>
      <c r="F356" s="260"/>
      <c r="G356" s="260"/>
      <c r="H356" s="260"/>
      <c r="I356" s="260"/>
    </row>
    <row r="357" spans="1:9">
      <c r="A357" s="260"/>
      <c r="B357" s="260"/>
      <c r="C357" s="260"/>
      <c r="D357" s="260"/>
      <c r="E357" s="260"/>
      <c r="F357" s="260"/>
      <c r="G357" s="260"/>
      <c r="H357" s="260"/>
      <c r="I357" s="260"/>
    </row>
    <row r="358" spans="1:9">
      <c r="A358" s="260"/>
      <c r="B358" s="260"/>
      <c r="C358" s="260"/>
      <c r="D358" s="260"/>
      <c r="E358" s="260"/>
      <c r="F358" s="260"/>
      <c r="G358" s="260"/>
      <c r="H358" s="260"/>
      <c r="I358" s="260"/>
    </row>
    <row r="359" spans="1:9">
      <c r="A359" s="260"/>
      <c r="B359" s="260"/>
      <c r="C359" s="260"/>
      <c r="D359" s="260"/>
      <c r="E359" s="260"/>
      <c r="F359" s="260"/>
      <c r="G359" s="260"/>
      <c r="H359" s="260"/>
      <c r="I359" s="260"/>
    </row>
    <row r="360" spans="1:9">
      <c r="A360" s="260"/>
      <c r="B360" s="260"/>
      <c r="C360" s="260"/>
      <c r="D360" s="260"/>
      <c r="E360" s="260"/>
      <c r="F360" s="260"/>
      <c r="G360" s="260"/>
      <c r="H360" s="260"/>
      <c r="I360" s="260"/>
    </row>
    <row r="361" spans="1:9">
      <c r="A361" s="260"/>
      <c r="B361" s="260"/>
      <c r="C361" s="260"/>
      <c r="D361" s="260"/>
      <c r="E361" s="260"/>
      <c r="F361" s="260"/>
      <c r="G361" s="260"/>
      <c r="H361" s="260"/>
      <c r="I361" s="260"/>
    </row>
    <row r="362" spans="1:9">
      <c r="A362" s="260"/>
      <c r="B362" s="260"/>
      <c r="C362" s="260"/>
      <c r="D362" s="260"/>
      <c r="E362" s="260"/>
      <c r="F362" s="260"/>
      <c r="G362" s="260"/>
      <c r="H362" s="260"/>
      <c r="I362" s="260"/>
    </row>
    <row r="363" spans="1:9">
      <c r="A363" s="260"/>
      <c r="B363" s="260"/>
      <c r="C363" s="260"/>
      <c r="D363" s="260"/>
      <c r="E363" s="260"/>
      <c r="F363" s="260"/>
      <c r="G363" s="260"/>
      <c r="H363" s="260"/>
      <c r="I363" s="260"/>
    </row>
    <row r="364" spans="1:9">
      <c r="A364" s="260"/>
      <c r="B364" s="260"/>
      <c r="C364" s="260"/>
      <c r="D364" s="260"/>
      <c r="E364" s="260"/>
      <c r="F364" s="260"/>
      <c r="G364" s="260"/>
      <c r="H364" s="260"/>
      <c r="I364" s="260"/>
    </row>
    <row r="365" spans="1:9">
      <c r="A365" s="260"/>
      <c r="B365" s="260"/>
      <c r="C365" s="260"/>
      <c r="D365" s="260"/>
      <c r="E365" s="260"/>
      <c r="F365" s="260"/>
      <c r="G365" s="260"/>
      <c r="H365" s="260"/>
      <c r="I365" s="260"/>
    </row>
    <row r="366" spans="1:9">
      <c r="A366" s="260"/>
      <c r="B366" s="260"/>
      <c r="C366" s="260"/>
      <c r="D366" s="260"/>
      <c r="E366" s="260"/>
      <c r="F366" s="260"/>
      <c r="G366" s="260"/>
      <c r="H366" s="260"/>
      <c r="I366" s="260"/>
    </row>
    <row r="367" spans="1:9">
      <c r="A367" s="260"/>
      <c r="B367" s="260"/>
      <c r="C367" s="260"/>
      <c r="D367" s="260"/>
      <c r="E367" s="260"/>
      <c r="F367" s="260"/>
      <c r="G367" s="260"/>
      <c r="H367" s="260"/>
      <c r="I367" s="260"/>
    </row>
    <row r="368" spans="1:9">
      <c r="A368" s="260"/>
      <c r="B368" s="260"/>
      <c r="C368" s="260"/>
      <c r="D368" s="260"/>
      <c r="E368" s="260"/>
      <c r="F368" s="260"/>
      <c r="G368" s="260"/>
      <c r="H368" s="260"/>
      <c r="I368" s="260"/>
    </row>
    <row r="369" spans="1:9">
      <c r="A369" s="260"/>
      <c r="B369" s="260"/>
      <c r="C369" s="260"/>
      <c r="D369" s="260"/>
      <c r="E369" s="260"/>
      <c r="F369" s="260"/>
      <c r="G369" s="260"/>
      <c r="H369" s="260"/>
      <c r="I369" s="260"/>
    </row>
    <row r="370" spans="1:9">
      <c r="A370" s="260"/>
      <c r="B370" s="260"/>
      <c r="C370" s="260"/>
      <c r="D370" s="260"/>
      <c r="E370" s="260"/>
      <c r="F370" s="260"/>
      <c r="G370" s="260"/>
      <c r="H370" s="260"/>
      <c r="I370" s="260"/>
    </row>
    <row r="371" spans="1:9">
      <c r="A371" s="260"/>
      <c r="B371" s="260"/>
      <c r="C371" s="260"/>
      <c r="D371" s="260"/>
      <c r="E371" s="260"/>
      <c r="F371" s="260"/>
      <c r="G371" s="260"/>
      <c r="H371" s="260"/>
      <c r="I371" s="260"/>
    </row>
    <row r="372" spans="1:9">
      <c r="A372" s="260"/>
      <c r="B372" s="260"/>
      <c r="C372" s="260"/>
      <c r="D372" s="260"/>
      <c r="E372" s="260"/>
      <c r="F372" s="260"/>
      <c r="G372" s="260"/>
      <c r="H372" s="260"/>
      <c r="I372" s="260"/>
    </row>
    <row r="373" spans="1:9">
      <c r="A373" s="260"/>
      <c r="B373" s="260"/>
      <c r="C373" s="260"/>
      <c r="D373" s="260"/>
      <c r="E373" s="260"/>
      <c r="F373" s="260"/>
      <c r="G373" s="260"/>
      <c r="H373" s="260"/>
      <c r="I373" s="260"/>
    </row>
    <row r="374" spans="1:9">
      <c r="A374" s="260"/>
      <c r="B374" s="260"/>
      <c r="C374" s="260"/>
      <c r="D374" s="260"/>
      <c r="E374" s="260"/>
      <c r="F374" s="260"/>
      <c r="G374" s="260"/>
      <c r="H374" s="260"/>
      <c r="I374" s="260"/>
    </row>
    <row r="375" spans="1:9">
      <c r="A375" s="260"/>
      <c r="B375" s="260"/>
      <c r="C375" s="260"/>
      <c r="D375" s="260"/>
      <c r="E375" s="260"/>
      <c r="F375" s="260"/>
      <c r="G375" s="260"/>
      <c r="H375" s="260"/>
      <c r="I375" s="260"/>
    </row>
    <row r="376" spans="1:9">
      <c r="A376" s="260"/>
      <c r="B376" s="260"/>
      <c r="C376" s="260"/>
      <c r="D376" s="260"/>
      <c r="E376" s="260"/>
      <c r="F376" s="260"/>
      <c r="G376" s="260"/>
      <c r="H376" s="260"/>
      <c r="I376" s="260"/>
    </row>
    <row r="377" spans="1:9">
      <c r="A377" s="260"/>
      <c r="B377" s="260"/>
      <c r="C377" s="260"/>
      <c r="D377" s="260"/>
      <c r="E377" s="260"/>
      <c r="F377" s="260"/>
      <c r="G377" s="260"/>
      <c r="H377" s="260"/>
      <c r="I377" s="260"/>
    </row>
    <row r="378" spans="1:9">
      <c r="A378" s="260"/>
      <c r="B378" s="260"/>
      <c r="C378" s="260"/>
      <c r="D378" s="260"/>
      <c r="E378" s="260"/>
      <c r="F378" s="260"/>
      <c r="G378" s="260"/>
      <c r="H378" s="260"/>
      <c r="I378" s="260"/>
    </row>
    <row r="379" spans="1:9">
      <c r="A379" s="260"/>
      <c r="B379" s="260"/>
      <c r="C379" s="260"/>
      <c r="D379" s="260"/>
      <c r="E379" s="260"/>
      <c r="F379" s="260"/>
      <c r="G379" s="260"/>
      <c r="H379" s="260"/>
      <c r="I379" s="260"/>
    </row>
    <row r="380" spans="1:9">
      <c r="A380" s="260"/>
      <c r="B380" s="260"/>
      <c r="C380" s="260"/>
      <c r="D380" s="260"/>
      <c r="E380" s="260"/>
      <c r="F380" s="260"/>
      <c r="G380" s="260"/>
      <c r="H380" s="260"/>
      <c r="I380" s="260"/>
    </row>
    <row r="381" spans="1:9">
      <c r="A381" s="260"/>
      <c r="B381" s="260"/>
      <c r="C381" s="260"/>
      <c r="D381" s="260"/>
      <c r="E381" s="260"/>
      <c r="F381" s="260"/>
      <c r="G381" s="260"/>
      <c r="H381" s="260"/>
      <c r="I381" s="260"/>
    </row>
    <row r="382" spans="1:9">
      <c r="A382" s="260"/>
      <c r="B382" s="260"/>
      <c r="C382" s="260"/>
      <c r="D382" s="260"/>
      <c r="E382" s="260"/>
      <c r="F382" s="260"/>
      <c r="G382" s="260"/>
      <c r="H382" s="260"/>
      <c r="I382" s="260"/>
    </row>
    <row r="383" spans="1:9">
      <c r="A383" s="260"/>
      <c r="B383" s="260"/>
      <c r="C383" s="260"/>
      <c r="D383" s="260"/>
      <c r="E383" s="260"/>
      <c r="F383" s="260"/>
      <c r="G383" s="260"/>
      <c r="H383" s="260"/>
      <c r="I383" s="260"/>
    </row>
    <row r="384" spans="1:9">
      <c r="A384" s="260"/>
      <c r="B384" s="260"/>
      <c r="C384" s="260"/>
      <c r="D384" s="260"/>
      <c r="E384" s="260"/>
      <c r="F384" s="260"/>
      <c r="G384" s="260"/>
      <c r="H384" s="260"/>
      <c r="I384" s="260"/>
    </row>
    <row r="385" spans="1:9">
      <c r="A385" s="260"/>
      <c r="B385" s="260"/>
      <c r="C385" s="260"/>
      <c r="D385" s="260"/>
      <c r="E385" s="260"/>
      <c r="F385" s="260"/>
      <c r="G385" s="260"/>
      <c r="H385" s="260"/>
      <c r="I385" s="260"/>
    </row>
    <row r="386" spans="1:9">
      <c r="A386" s="260"/>
      <c r="B386" s="260"/>
      <c r="C386" s="260"/>
      <c r="D386" s="260"/>
      <c r="E386" s="260"/>
      <c r="F386" s="260"/>
      <c r="G386" s="260"/>
      <c r="H386" s="260"/>
      <c r="I386" s="260"/>
    </row>
    <row r="387" spans="1:9">
      <c r="A387" s="260"/>
      <c r="B387" s="260"/>
      <c r="C387" s="260"/>
      <c r="D387" s="260"/>
      <c r="E387" s="260"/>
      <c r="F387" s="260"/>
      <c r="G387" s="260"/>
      <c r="H387" s="260"/>
      <c r="I387" s="260"/>
    </row>
    <row r="388" spans="1:9">
      <c r="A388" s="260"/>
      <c r="B388" s="260"/>
      <c r="C388" s="260"/>
      <c r="D388" s="260"/>
      <c r="E388" s="260"/>
      <c r="F388" s="260"/>
      <c r="G388" s="260"/>
      <c r="H388" s="260"/>
      <c r="I388" s="260"/>
    </row>
    <row r="389" spans="1:9">
      <c r="A389" s="260"/>
      <c r="B389" s="260"/>
      <c r="C389" s="260"/>
      <c r="D389" s="260"/>
      <c r="E389" s="260"/>
      <c r="F389" s="260"/>
      <c r="G389" s="260"/>
      <c r="H389" s="260"/>
      <c r="I389" s="260"/>
    </row>
    <row r="390" spans="1:9">
      <c r="A390" s="260"/>
      <c r="B390" s="260"/>
      <c r="C390" s="260"/>
      <c r="D390" s="260"/>
      <c r="E390" s="260"/>
      <c r="F390" s="260"/>
      <c r="G390" s="260"/>
      <c r="H390" s="260"/>
      <c r="I390" s="260"/>
    </row>
    <row r="391" spans="1:9">
      <c r="A391" s="260"/>
      <c r="B391" s="260"/>
      <c r="C391" s="260"/>
      <c r="D391" s="260"/>
      <c r="E391" s="260"/>
      <c r="F391" s="260"/>
      <c r="G391" s="260"/>
      <c r="H391" s="260"/>
      <c r="I391" s="260"/>
    </row>
    <row r="392" spans="1:9">
      <c r="A392" s="260"/>
      <c r="B392" s="260"/>
      <c r="C392" s="260"/>
      <c r="D392" s="260"/>
      <c r="E392" s="260"/>
      <c r="F392" s="260"/>
      <c r="G392" s="260"/>
      <c r="H392" s="260"/>
      <c r="I392" s="260"/>
    </row>
    <row r="393" spans="1:9">
      <c r="A393" s="260"/>
      <c r="B393" s="260"/>
      <c r="C393" s="260"/>
      <c r="D393" s="260"/>
      <c r="E393" s="260"/>
      <c r="F393" s="260"/>
      <c r="G393" s="260"/>
      <c r="H393" s="260"/>
      <c r="I393" s="260"/>
    </row>
    <row r="394" spans="1:9">
      <c r="A394" s="260"/>
      <c r="B394" s="260"/>
      <c r="C394" s="260"/>
      <c r="D394" s="260"/>
      <c r="E394" s="260"/>
      <c r="F394" s="260"/>
      <c r="G394" s="260"/>
      <c r="H394" s="260"/>
      <c r="I394" s="260"/>
    </row>
    <row r="395" spans="1:9">
      <c r="A395" s="260"/>
      <c r="B395" s="260"/>
      <c r="C395" s="260"/>
      <c r="D395" s="260"/>
      <c r="E395" s="260"/>
      <c r="F395" s="260"/>
      <c r="G395" s="260"/>
      <c r="H395" s="260"/>
      <c r="I395" s="260"/>
    </row>
    <row r="396" spans="1:9">
      <c r="A396" s="260"/>
      <c r="B396" s="260"/>
      <c r="C396" s="260"/>
      <c r="D396" s="260"/>
      <c r="E396" s="260"/>
      <c r="F396" s="260"/>
      <c r="G396" s="260"/>
      <c r="H396" s="260"/>
      <c r="I396" s="260"/>
    </row>
    <row r="397" spans="1:9">
      <c r="A397" s="260"/>
      <c r="B397" s="260"/>
      <c r="C397" s="260"/>
      <c r="D397" s="260"/>
      <c r="E397" s="260"/>
      <c r="F397" s="260"/>
      <c r="G397" s="260"/>
      <c r="H397" s="260"/>
      <c r="I397" s="260"/>
    </row>
    <row r="398" spans="1:9">
      <c r="A398" s="260"/>
      <c r="B398" s="260"/>
      <c r="C398" s="260"/>
      <c r="D398" s="260"/>
      <c r="E398" s="260"/>
      <c r="F398" s="260"/>
      <c r="G398" s="260"/>
      <c r="H398" s="260"/>
      <c r="I398" s="260"/>
    </row>
    <row r="399" spans="1:9">
      <c r="A399" s="260"/>
      <c r="B399" s="260"/>
      <c r="C399" s="260"/>
      <c r="D399" s="260"/>
      <c r="E399" s="260"/>
      <c r="F399" s="260"/>
      <c r="G399" s="260"/>
      <c r="H399" s="260"/>
      <c r="I399" s="260"/>
    </row>
    <row r="400" spans="1:9">
      <c r="A400" s="260"/>
      <c r="B400" s="260"/>
      <c r="C400" s="260"/>
      <c r="D400" s="260"/>
      <c r="E400" s="260"/>
      <c r="F400" s="260"/>
      <c r="G400" s="260"/>
      <c r="H400" s="260"/>
      <c r="I400" s="260"/>
    </row>
    <row r="401" spans="1:9">
      <c r="A401" s="260"/>
      <c r="B401" s="260"/>
      <c r="C401" s="260"/>
      <c r="D401" s="260"/>
      <c r="E401" s="260"/>
      <c r="F401" s="260"/>
      <c r="G401" s="260"/>
      <c r="H401" s="260"/>
      <c r="I401" s="260"/>
    </row>
    <row r="402" spans="1:9">
      <c r="A402" s="260"/>
      <c r="B402" s="260"/>
      <c r="C402" s="260"/>
      <c r="D402" s="260"/>
      <c r="E402" s="260"/>
      <c r="F402" s="260"/>
      <c r="G402" s="260"/>
      <c r="H402" s="260"/>
      <c r="I402" s="260"/>
    </row>
    <row r="403" spans="1:9">
      <c r="A403" s="260"/>
      <c r="B403" s="260"/>
      <c r="C403" s="260"/>
      <c r="D403" s="260"/>
      <c r="E403" s="260"/>
      <c r="F403" s="260"/>
      <c r="G403" s="260"/>
      <c r="H403" s="260"/>
      <c r="I403" s="260"/>
    </row>
    <row r="404" spans="1:9">
      <c r="A404" s="260"/>
      <c r="B404" s="260"/>
      <c r="C404" s="260"/>
      <c r="D404" s="260"/>
      <c r="E404" s="260"/>
      <c r="F404" s="260"/>
      <c r="G404" s="260"/>
      <c r="H404" s="260"/>
      <c r="I404" s="260"/>
    </row>
    <row r="405" spans="1:9">
      <c r="A405" s="260"/>
      <c r="B405" s="260"/>
      <c r="C405" s="260"/>
      <c r="D405" s="260"/>
      <c r="E405" s="260"/>
      <c r="F405" s="260"/>
      <c r="G405" s="260"/>
      <c r="H405" s="260"/>
      <c r="I405" s="260"/>
    </row>
    <row r="406" spans="1:9">
      <c r="A406" s="260"/>
      <c r="B406" s="260"/>
      <c r="C406" s="260"/>
      <c r="D406" s="260"/>
      <c r="E406" s="260"/>
      <c r="F406" s="260"/>
      <c r="G406" s="260"/>
      <c r="H406" s="260"/>
      <c r="I406" s="260"/>
    </row>
    <row r="407" spans="1:9">
      <c r="A407" s="260"/>
      <c r="B407" s="260"/>
      <c r="C407" s="260"/>
      <c r="D407" s="260"/>
      <c r="E407" s="260"/>
      <c r="F407" s="260"/>
      <c r="G407" s="260"/>
      <c r="H407" s="260"/>
      <c r="I407" s="260"/>
    </row>
    <row r="408" spans="1:9">
      <c r="A408" s="260"/>
      <c r="B408" s="260"/>
      <c r="C408" s="260"/>
      <c r="D408" s="260"/>
      <c r="E408" s="260"/>
      <c r="F408" s="260"/>
      <c r="G408" s="260"/>
      <c r="H408" s="260"/>
      <c r="I408" s="260"/>
    </row>
    <row r="409" spans="1:9">
      <c r="A409" s="260"/>
      <c r="B409" s="260"/>
      <c r="C409" s="260"/>
      <c r="D409" s="260"/>
      <c r="E409" s="260"/>
      <c r="F409" s="260"/>
      <c r="G409" s="260"/>
      <c r="H409" s="260"/>
      <c r="I409" s="260"/>
    </row>
    <row r="410" spans="1:9">
      <c r="A410" s="260"/>
      <c r="B410" s="260"/>
      <c r="C410" s="260"/>
      <c r="D410" s="260"/>
      <c r="E410" s="260"/>
      <c r="F410" s="260"/>
      <c r="G410" s="260"/>
      <c r="H410" s="260"/>
      <c r="I410" s="260"/>
    </row>
    <row r="411" spans="1:9">
      <c r="A411" s="260"/>
      <c r="B411" s="260"/>
      <c r="C411" s="260"/>
      <c r="D411" s="260"/>
      <c r="E411" s="260"/>
      <c r="F411" s="260"/>
      <c r="G411" s="260"/>
      <c r="H411" s="260"/>
      <c r="I411" s="260"/>
    </row>
    <row r="412" spans="1:9">
      <c r="A412" s="260"/>
      <c r="B412" s="260"/>
      <c r="C412" s="260"/>
      <c r="D412" s="260"/>
      <c r="E412" s="260"/>
      <c r="F412" s="260"/>
      <c r="G412" s="260"/>
      <c r="H412" s="260"/>
      <c r="I412" s="260"/>
    </row>
    <row r="413" spans="1:9">
      <c r="A413" s="260"/>
      <c r="B413" s="260"/>
      <c r="C413" s="260"/>
      <c r="D413" s="260"/>
      <c r="E413" s="260"/>
      <c r="F413" s="260"/>
      <c r="G413" s="260"/>
      <c r="H413" s="260"/>
      <c r="I413" s="260"/>
    </row>
    <row r="414" spans="1:9">
      <c r="A414" s="260"/>
      <c r="B414" s="260"/>
      <c r="C414" s="260"/>
      <c r="D414" s="260"/>
      <c r="E414" s="260"/>
      <c r="F414" s="260"/>
      <c r="G414" s="260"/>
      <c r="H414" s="260"/>
      <c r="I414" s="260"/>
    </row>
    <row r="415" spans="1:9">
      <c r="A415" s="260"/>
      <c r="B415" s="260"/>
      <c r="C415" s="260"/>
      <c r="D415" s="260"/>
      <c r="E415" s="260"/>
      <c r="F415" s="260"/>
      <c r="G415" s="260"/>
      <c r="H415" s="260"/>
      <c r="I415" s="260"/>
    </row>
    <row r="416" spans="1:9">
      <c r="A416" s="260"/>
      <c r="B416" s="260"/>
      <c r="C416" s="260"/>
      <c r="D416" s="260"/>
      <c r="E416" s="260"/>
      <c r="F416" s="260"/>
      <c r="G416" s="260"/>
      <c r="H416" s="260"/>
      <c r="I416" s="260"/>
    </row>
    <row r="417" spans="1:9">
      <c r="A417" s="260"/>
      <c r="B417" s="260"/>
      <c r="C417" s="260"/>
      <c r="D417" s="260"/>
      <c r="E417" s="260"/>
      <c r="F417" s="260"/>
      <c r="G417" s="260"/>
      <c r="H417" s="260"/>
      <c r="I417" s="260"/>
    </row>
    <row r="418" spans="1:9">
      <c r="A418" s="260"/>
      <c r="B418" s="260"/>
      <c r="C418" s="260"/>
      <c r="D418" s="260"/>
      <c r="E418" s="260"/>
      <c r="F418" s="260"/>
      <c r="G418" s="260"/>
      <c r="H418" s="260"/>
      <c r="I418" s="260"/>
    </row>
    <row r="419" spans="1:9">
      <c r="A419" s="260"/>
      <c r="B419" s="260"/>
      <c r="C419" s="260"/>
      <c r="D419" s="260"/>
      <c r="E419" s="260"/>
      <c r="F419" s="260"/>
      <c r="G419" s="260"/>
      <c r="H419" s="260"/>
      <c r="I419" s="260"/>
    </row>
    <row r="420" spans="1:9">
      <c r="A420" s="260"/>
      <c r="B420" s="260"/>
      <c r="C420" s="260"/>
      <c r="D420" s="260"/>
      <c r="E420" s="260"/>
      <c r="F420" s="260"/>
      <c r="G420" s="260"/>
      <c r="H420" s="260"/>
      <c r="I420" s="260"/>
    </row>
    <row r="421" spans="1:9">
      <c r="A421" s="260"/>
      <c r="B421" s="260"/>
      <c r="C421" s="260"/>
      <c r="D421" s="260"/>
      <c r="E421" s="260"/>
      <c r="F421" s="260"/>
      <c r="G421" s="260"/>
      <c r="H421" s="260"/>
      <c r="I421" s="260"/>
    </row>
    <row r="422" spans="1:9">
      <c r="A422" s="260"/>
      <c r="B422" s="260"/>
      <c r="C422" s="260"/>
      <c r="D422" s="260"/>
      <c r="E422" s="260"/>
      <c r="F422" s="260"/>
      <c r="G422" s="260"/>
      <c r="H422" s="260"/>
      <c r="I422" s="260"/>
    </row>
    <row r="423" spans="1:9">
      <c r="A423" s="260"/>
      <c r="B423" s="260"/>
      <c r="C423" s="260"/>
      <c r="D423" s="260"/>
      <c r="E423" s="260"/>
      <c r="F423" s="260"/>
      <c r="G423" s="260"/>
      <c r="H423" s="260"/>
      <c r="I423" s="260"/>
    </row>
    <row r="424" spans="1:9">
      <c r="A424" s="260"/>
      <c r="B424" s="260"/>
      <c r="C424" s="260"/>
      <c r="D424" s="260"/>
      <c r="E424" s="260"/>
      <c r="F424" s="260"/>
      <c r="G424" s="260"/>
      <c r="H424" s="260"/>
      <c r="I424" s="260"/>
    </row>
    <row r="425" spans="1:9">
      <c r="A425" s="260"/>
      <c r="B425" s="260"/>
      <c r="C425" s="260"/>
      <c r="D425" s="260"/>
      <c r="E425" s="260"/>
      <c r="F425" s="260"/>
      <c r="G425" s="260"/>
      <c r="H425" s="260"/>
      <c r="I425" s="260"/>
    </row>
    <row r="426" spans="1:9">
      <c r="A426" s="260"/>
      <c r="B426" s="260"/>
      <c r="C426" s="260"/>
      <c r="D426" s="260"/>
      <c r="E426" s="260"/>
      <c r="F426" s="260"/>
      <c r="G426" s="260"/>
      <c r="H426" s="260"/>
      <c r="I426" s="260"/>
    </row>
    <row r="427" spans="1:9">
      <c r="A427" s="260"/>
      <c r="B427" s="260"/>
      <c r="C427" s="260"/>
      <c r="D427" s="260"/>
      <c r="E427" s="260"/>
      <c r="F427" s="260"/>
      <c r="G427" s="260"/>
      <c r="H427" s="260"/>
      <c r="I427" s="260"/>
    </row>
    <row r="428" spans="1:9">
      <c r="A428" s="260"/>
      <c r="B428" s="260"/>
      <c r="C428" s="260"/>
      <c r="D428" s="260"/>
      <c r="E428" s="260"/>
      <c r="F428" s="260"/>
      <c r="G428" s="260"/>
      <c r="H428" s="260"/>
      <c r="I428" s="260"/>
    </row>
    <row r="429" spans="1:9">
      <c r="A429" s="260"/>
      <c r="B429" s="260"/>
      <c r="C429" s="260"/>
      <c r="D429" s="260"/>
      <c r="E429" s="260"/>
      <c r="F429" s="260"/>
      <c r="G429" s="260"/>
      <c r="H429" s="260"/>
      <c r="I429" s="260"/>
    </row>
    <row r="430" spans="1:9">
      <c r="A430" s="260"/>
      <c r="B430" s="260"/>
      <c r="C430" s="260"/>
      <c r="D430" s="260"/>
      <c r="E430" s="260"/>
      <c r="F430" s="260"/>
      <c r="G430" s="260"/>
      <c r="H430" s="260"/>
      <c r="I430" s="260"/>
    </row>
    <row r="431" spans="1:9">
      <c r="A431" s="260"/>
      <c r="B431" s="260"/>
      <c r="C431" s="260"/>
      <c r="D431" s="260"/>
      <c r="E431" s="260"/>
      <c r="F431" s="260"/>
      <c r="G431" s="260"/>
      <c r="H431" s="260"/>
      <c r="I431" s="260"/>
    </row>
    <row r="432" spans="1:9">
      <c r="A432" s="260"/>
      <c r="B432" s="260"/>
      <c r="C432" s="260"/>
      <c r="D432" s="260"/>
      <c r="E432" s="260"/>
      <c r="F432" s="260"/>
      <c r="G432" s="260"/>
      <c r="H432" s="260"/>
      <c r="I432" s="260"/>
    </row>
    <row r="433" spans="1:9">
      <c r="A433" s="260"/>
      <c r="B433" s="260"/>
      <c r="C433" s="260"/>
      <c r="D433" s="260"/>
      <c r="E433" s="260"/>
      <c r="F433" s="260"/>
      <c r="G433" s="260"/>
      <c r="H433" s="260"/>
      <c r="I433" s="260"/>
    </row>
    <row r="434" spans="1:9">
      <c r="A434" s="260"/>
      <c r="B434" s="260"/>
      <c r="C434" s="260"/>
      <c r="D434" s="260"/>
      <c r="E434" s="260"/>
      <c r="F434" s="260"/>
      <c r="G434" s="260"/>
      <c r="H434" s="260"/>
      <c r="I434" s="260"/>
    </row>
    <row r="435" spans="1:9">
      <c r="A435" s="260"/>
      <c r="B435" s="260"/>
      <c r="C435" s="260"/>
      <c r="D435" s="260"/>
      <c r="E435" s="260"/>
      <c r="F435" s="260"/>
      <c r="G435" s="260"/>
      <c r="H435" s="260"/>
      <c r="I435" s="260"/>
    </row>
    <row r="436" spans="1:9">
      <c r="A436" s="260"/>
      <c r="B436" s="260"/>
      <c r="C436" s="260"/>
      <c r="D436" s="260"/>
      <c r="E436" s="260"/>
      <c r="F436" s="260"/>
      <c r="G436" s="260"/>
      <c r="H436" s="260"/>
      <c r="I436" s="260"/>
    </row>
    <row r="437" spans="1:9">
      <c r="A437" s="260"/>
      <c r="B437" s="260"/>
      <c r="C437" s="260"/>
      <c r="D437" s="260"/>
      <c r="E437" s="260"/>
      <c r="F437" s="260"/>
      <c r="G437" s="260"/>
      <c r="H437" s="260"/>
      <c r="I437" s="260"/>
    </row>
    <row r="438" spans="1:9">
      <c r="A438" s="260"/>
      <c r="B438" s="260"/>
      <c r="C438" s="260"/>
      <c r="D438" s="260"/>
      <c r="E438" s="260"/>
      <c r="F438" s="260"/>
      <c r="G438" s="260"/>
      <c r="H438" s="260"/>
      <c r="I438" s="260"/>
    </row>
    <row r="439" spans="1:9">
      <c r="A439" s="260"/>
      <c r="B439" s="260"/>
      <c r="C439" s="260"/>
      <c r="D439" s="260"/>
      <c r="E439" s="260"/>
      <c r="F439" s="260"/>
      <c r="G439" s="260"/>
      <c r="H439" s="260"/>
      <c r="I439" s="260"/>
    </row>
    <row r="440" spans="1:9">
      <c r="A440" s="260"/>
      <c r="B440" s="260"/>
      <c r="C440" s="260"/>
      <c r="D440" s="260"/>
      <c r="E440" s="260"/>
      <c r="F440" s="260"/>
      <c r="G440" s="260"/>
      <c r="H440" s="260"/>
      <c r="I440" s="260"/>
    </row>
    <row r="441" spans="1:9">
      <c r="A441" s="260"/>
      <c r="B441" s="260"/>
      <c r="C441" s="260"/>
      <c r="D441" s="260"/>
      <c r="E441" s="260"/>
      <c r="F441" s="260"/>
      <c r="G441" s="260"/>
      <c r="H441" s="260"/>
      <c r="I441" s="260"/>
    </row>
    <row r="442" spans="1:9">
      <c r="A442" s="260"/>
      <c r="B442" s="260"/>
      <c r="C442" s="260"/>
      <c r="D442" s="260"/>
      <c r="E442" s="260"/>
      <c r="F442" s="260"/>
      <c r="G442" s="260"/>
      <c r="H442" s="260"/>
      <c r="I442" s="260"/>
    </row>
    <row r="443" spans="1:9">
      <c r="A443" s="260"/>
      <c r="B443" s="260"/>
      <c r="C443" s="260"/>
      <c r="D443" s="260"/>
      <c r="E443" s="260"/>
      <c r="F443" s="260"/>
      <c r="G443" s="260"/>
      <c r="H443" s="260"/>
      <c r="I443" s="260"/>
    </row>
    <row r="444" spans="1:9">
      <c r="A444" s="260"/>
      <c r="B444" s="260"/>
      <c r="C444" s="260"/>
      <c r="D444" s="260"/>
      <c r="E444" s="260"/>
      <c r="F444" s="260"/>
      <c r="G444" s="260"/>
      <c r="H444" s="260"/>
      <c r="I444" s="260"/>
    </row>
    <row r="445" spans="1:9">
      <c r="A445" s="260"/>
      <c r="B445" s="260"/>
      <c r="C445" s="260"/>
      <c r="D445" s="260"/>
      <c r="E445" s="260"/>
      <c r="F445" s="260"/>
      <c r="G445" s="260"/>
      <c r="H445" s="260"/>
      <c r="I445" s="260"/>
    </row>
    <row r="446" spans="1:9">
      <c r="A446" s="260"/>
      <c r="B446" s="260"/>
      <c r="C446" s="260"/>
      <c r="D446" s="260"/>
      <c r="E446" s="260"/>
      <c r="F446" s="260"/>
      <c r="G446" s="260"/>
      <c r="H446" s="260"/>
      <c r="I446" s="260"/>
    </row>
    <row r="447" spans="1:9">
      <c r="A447" s="260"/>
      <c r="B447" s="260"/>
      <c r="C447" s="260"/>
      <c r="D447" s="260"/>
      <c r="E447" s="260"/>
      <c r="F447" s="260"/>
      <c r="G447" s="260"/>
      <c r="H447" s="260"/>
      <c r="I447" s="260"/>
    </row>
    <row r="448" spans="1:9">
      <c r="A448" s="260"/>
      <c r="B448" s="260"/>
      <c r="C448" s="260"/>
      <c r="D448" s="260"/>
      <c r="E448" s="260"/>
      <c r="F448" s="260"/>
      <c r="G448" s="260"/>
      <c r="H448" s="260"/>
      <c r="I448" s="260"/>
    </row>
    <row r="449" spans="1:9">
      <c r="A449" s="260"/>
      <c r="B449" s="260"/>
      <c r="C449" s="260"/>
      <c r="D449" s="260"/>
      <c r="E449" s="260"/>
      <c r="F449" s="260"/>
      <c r="G449" s="260"/>
      <c r="H449" s="260"/>
      <c r="I449" s="260"/>
    </row>
    <row r="450" spans="1:9">
      <c r="A450" s="260"/>
      <c r="B450" s="260"/>
      <c r="C450" s="260"/>
      <c r="D450" s="260"/>
      <c r="E450" s="260"/>
      <c r="F450" s="260"/>
      <c r="G450" s="260"/>
      <c r="H450" s="260"/>
      <c r="I450" s="260"/>
    </row>
    <row r="451" spans="1:9">
      <c r="A451" s="260"/>
      <c r="B451" s="260"/>
      <c r="C451" s="260"/>
      <c r="D451" s="260"/>
      <c r="E451" s="260"/>
      <c r="F451" s="260"/>
      <c r="G451" s="260"/>
      <c r="H451" s="260"/>
      <c r="I451" s="260"/>
    </row>
    <row r="452" spans="1:9">
      <c r="A452" s="260"/>
      <c r="B452" s="260"/>
      <c r="C452" s="260"/>
      <c r="D452" s="260"/>
      <c r="E452" s="260"/>
      <c r="F452" s="260"/>
      <c r="G452" s="260"/>
      <c r="H452" s="260"/>
      <c r="I452" s="260"/>
    </row>
    <row r="453" spans="1:9">
      <c r="A453" s="260"/>
      <c r="B453" s="260"/>
      <c r="C453" s="260"/>
      <c r="D453" s="260"/>
      <c r="E453" s="260"/>
      <c r="F453" s="260"/>
      <c r="G453" s="260"/>
      <c r="H453" s="260"/>
      <c r="I453" s="260"/>
    </row>
    <row r="454" spans="1:9">
      <c r="A454" s="260"/>
      <c r="B454" s="260"/>
      <c r="C454" s="260"/>
      <c r="D454" s="260"/>
      <c r="E454" s="260"/>
      <c r="F454" s="260"/>
      <c r="G454" s="260"/>
      <c r="H454" s="260"/>
      <c r="I454" s="260"/>
    </row>
    <row r="455" spans="1:9">
      <c r="A455" s="260"/>
      <c r="B455" s="260"/>
      <c r="C455" s="260"/>
      <c r="D455" s="260"/>
      <c r="E455" s="260"/>
      <c r="F455" s="260"/>
      <c r="G455" s="260"/>
      <c r="H455" s="260"/>
      <c r="I455" s="260"/>
    </row>
    <row r="456" spans="1:9">
      <c r="A456" s="260"/>
      <c r="B456" s="260"/>
      <c r="C456" s="260"/>
      <c r="D456" s="260"/>
      <c r="E456" s="260"/>
      <c r="F456" s="260"/>
      <c r="G456" s="260"/>
      <c r="H456" s="260"/>
      <c r="I456" s="260"/>
    </row>
    <row r="457" spans="1:9">
      <c r="A457" s="260"/>
      <c r="B457" s="260"/>
      <c r="C457" s="260"/>
      <c r="D457" s="260"/>
      <c r="E457" s="260"/>
      <c r="F457" s="260"/>
      <c r="G457" s="260"/>
      <c r="H457" s="260"/>
      <c r="I457" s="260"/>
    </row>
    <row r="458" spans="1:9">
      <c r="A458" s="260"/>
      <c r="B458" s="260"/>
      <c r="C458" s="260"/>
      <c r="D458" s="260"/>
      <c r="E458" s="260"/>
      <c r="F458" s="260"/>
      <c r="G458" s="260"/>
      <c r="H458" s="260"/>
      <c r="I458" s="260"/>
    </row>
    <row r="459" spans="1:9">
      <c r="A459" s="260"/>
      <c r="B459" s="260"/>
      <c r="C459" s="260"/>
      <c r="D459" s="260"/>
      <c r="E459" s="260"/>
      <c r="F459" s="260"/>
      <c r="G459" s="260"/>
      <c r="H459" s="260"/>
      <c r="I459" s="260"/>
    </row>
    <row r="460" spans="1:9">
      <c r="A460" s="260"/>
      <c r="B460" s="260"/>
      <c r="C460" s="260"/>
      <c r="D460" s="260"/>
      <c r="E460" s="260"/>
      <c r="F460" s="260"/>
      <c r="G460" s="260"/>
      <c r="H460" s="260"/>
      <c r="I460" s="260"/>
    </row>
    <row r="461" spans="1:9">
      <c r="A461" s="260"/>
      <c r="B461" s="260"/>
      <c r="C461" s="260"/>
      <c r="D461" s="260"/>
      <c r="E461" s="260"/>
      <c r="F461" s="260"/>
      <c r="G461" s="260"/>
      <c r="H461" s="260"/>
      <c r="I461" s="260"/>
    </row>
    <row r="462" spans="1:9">
      <c r="A462" s="260"/>
      <c r="B462" s="260"/>
      <c r="C462" s="260"/>
      <c r="D462" s="260"/>
      <c r="E462" s="260"/>
      <c r="F462" s="260"/>
      <c r="G462" s="260"/>
      <c r="H462" s="260"/>
      <c r="I462" s="260"/>
    </row>
    <row r="463" spans="1:9">
      <c r="A463" s="260"/>
      <c r="B463" s="260"/>
      <c r="C463" s="260"/>
      <c r="D463" s="260"/>
      <c r="E463" s="260"/>
      <c r="F463" s="260"/>
      <c r="G463" s="260"/>
      <c r="H463" s="260"/>
      <c r="I463" s="260"/>
    </row>
    <row r="464" spans="1:9">
      <c r="A464" s="260"/>
      <c r="B464" s="260"/>
      <c r="C464" s="260"/>
      <c r="D464" s="260"/>
      <c r="E464" s="260"/>
      <c r="F464" s="260"/>
      <c r="G464" s="260"/>
      <c r="H464" s="260"/>
      <c r="I464" s="260"/>
    </row>
    <row r="465" spans="1:9">
      <c r="A465" s="260"/>
      <c r="B465" s="260"/>
      <c r="C465" s="260"/>
      <c r="D465" s="260"/>
      <c r="E465" s="260"/>
      <c r="F465" s="260"/>
      <c r="G465" s="260"/>
      <c r="H465" s="260"/>
      <c r="I465" s="260"/>
    </row>
    <row r="466" spans="1:9">
      <c r="A466" s="260"/>
      <c r="B466" s="260"/>
      <c r="C466" s="260"/>
      <c r="D466" s="260"/>
      <c r="E466" s="260"/>
      <c r="F466" s="260"/>
      <c r="G466" s="260"/>
      <c r="H466" s="260"/>
      <c r="I466" s="260"/>
    </row>
    <row r="467" spans="1:9">
      <c r="A467" s="260"/>
      <c r="B467" s="260"/>
      <c r="C467" s="260"/>
      <c r="D467" s="260"/>
      <c r="E467" s="260"/>
      <c r="F467" s="260"/>
      <c r="G467" s="260"/>
      <c r="H467" s="260"/>
      <c r="I467" s="260"/>
    </row>
    <row r="468" spans="1:9">
      <c r="A468" s="260"/>
      <c r="B468" s="260"/>
      <c r="C468" s="260"/>
      <c r="D468" s="260"/>
      <c r="E468" s="260"/>
      <c r="F468" s="260"/>
      <c r="G468" s="260"/>
      <c r="H468" s="260"/>
      <c r="I468" s="260"/>
    </row>
    <row r="469" spans="1:9">
      <c r="A469" s="260"/>
      <c r="B469" s="260"/>
      <c r="C469" s="260"/>
      <c r="D469" s="260"/>
      <c r="E469" s="260"/>
      <c r="F469" s="260"/>
      <c r="G469" s="260"/>
      <c r="H469" s="260"/>
      <c r="I469" s="260"/>
    </row>
    <row r="470" spans="1:9">
      <c r="A470" s="260"/>
      <c r="B470" s="260"/>
      <c r="C470" s="260"/>
      <c r="D470" s="260"/>
      <c r="E470" s="260"/>
      <c r="F470" s="260"/>
      <c r="G470" s="260"/>
      <c r="H470" s="260"/>
      <c r="I470" s="260"/>
    </row>
    <row r="471" spans="1:9">
      <c r="A471" s="260"/>
      <c r="B471" s="260"/>
      <c r="C471" s="260"/>
      <c r="D471" s="260"/>
      <c r="E471" s="260"/>
      <c r="F471" s="260"/>
      <c r="G471" s="260"/>
      <c r="H471" s="260"/>
      <c r="I471" s="260"/>
    </row>
    <row r="472" spans="1:9">
      <c r="A472" s="260"/>
      <c r="B472" s="260"/>
      <c r="C472" s="260"/>
      <c r="D472" s="260"/>
      <c r="E472" s="260"/>
      <c r="F472" s="260"/>
      <c r="G472" s="260"/>
      <c r="H472" s="260"/>
      <c r="I472" s="260"/>
    </row>
    <row r="473" spans="1:9">
      <c r="A473" s="260"/>
      <c r="B473" s="260"/>
      <c r="C473" s="260"/>
      <c r="D473" s="260"/>
      <c r="E473" s="260"/>
      <c r="F473" s="260"/>
      <c r="G473" s="260"/>
      <c r="H473" s="260"/>
      <c r="I473" s="260"/>
    </row>
    <row r="474" spans="1:9">
      <c r="A474" s="260"/>
      <c r="B474" s="260"/>
      <c r="C474" s="260"/>
      <c r="D474" s="260"/>
      <c r="E474" s="260"/>
      <c r="F474" s="260"/>
      <c r="G474" s="260"/>
      <c r="H474" s="260"/>
      <c r="I474" s="260"/>
    </row>
    <row r="475" spans="1:9">
      <c r="A475" s="260"/>
      <c r="B475" s="260"/>
      <c r="C475" s="260"/>
      <c r="D475" s="260"/>
      <c r="E475" s="260"/>
      <c r="F475" s="260"/>
      <c r="G475" s="260"/>
      <c r="H475" s="260"/>
      <c r="I475" s="260"/>
    </row>
    <row r="476" spans="1:9">
      <c r="A476" s="260"/>
      <c r="B476" s="260"/>
      <c r="C476" s="260"/>
      <c r="D476" s="260"/>
      <c r="E476" s="260"/>
      <c r="F476" s="260"/>
      <c r="G476" s="260"/>
      <c r="H476" s="260"/>
      <c r="I476" s="260"/>
    </row>
    <row r="477" spans="1:9">
      <c r="A477" s="260"/>
      <c r="B477" s="260"/>
      <c r="C477" s="260"/>
      <c r="D477" s="260"/>
      <c r="E477" s="260"/>
      <c r="F477" s="260"/>
      <c r="G477" s="260"/>
      <c r="H477" s="260"/>
      <c r="I477" s="260"/>
    </row>
    <row r="478" spans="1:9">
      <c r="A478" s="260"/>
      <c r="B478" s="260"/>
      <c r="C478" s="260"/>
      <c r="D478" s="260"/>
      <c r="E478" s="260"/>
      <c r="F478" s="260"/>
      <c r="G478" s="260"/>
      <c r="H478" s="260"/>
      <c r="I478" s="260"/>
    </row>
    <row r="479" spans="1:9">
      <c r="A479" s="260"/>
      <c r="B479" s="260"/>
      <c r="C479" s="260"/>
      <c r="D479" s="260"/>
      <c r="E479" s="260"/>
      <c r="F479" s="260"/>
      <c r="G479" s="260"/>
      <c r="H479" s="260"/>
      <c r="I479" s="260"/>
    </row>
    <row r="480" spans="1:9">
      <c r="A480" s="260"/>
      <c r="B480" s="260"/>
      <c r="C480" s="260"/>
      <c r="D480" s="260"/>
      <c r="E480" s="260"/>
      <c r="F480" s="260"/>
      <c r="G480" s="260"/>
      <c r="H480" s="260"/>
      <c r="I480" s="260"/>
    </row>
    <row r="481" spans="1:9">
      <c r="A481" s="260"/>
      <c r="B481" s="260"/>
      <c r="C481" s="260"/>
      <c r="D481" s="260"/>
      <c r="E481" s="260"/>
      <c r="F481" s="260"/>
      <c r="G481" s="260"/>
      <c r="H481" s="260"/>
      <c r="I481" s="260"/>
    </row>
    <row r="482" spans="1:9">
      <c r="A482" s="260"/>
      <c r="B482" s="260"/>
      <c r="C482" s="260"/>
      <c r="D482" s="260"/>
      <c r="E482" s="260"/>
      <c r="F482" s="260"/>
      <c r="G482" s="260"/>
      <c r="H482" s="260"/>
      <c r="I482" s="260"/>
    </row>
    <row r="483" spans="1:9">
      <c r="A483" s="260"/>
      <c r="B483" s="260"/>
      <c r="C483" s="260"/>
      <c r="D483" s="260"/>
      <c r="E483" s="260"/>
      <c r="F483" s="260"/>
      <c r="G483" s="260"/>
      <c r="H483" s="260"/>
      <c r="I483" s="260"/>
    </row>
  </sheetData>
  <mergeCells count="12">
    <mergeCell ref="A8:A9"/>
    <mergeCell ref="B8:C8"/>
    <mergeCell ref="E8:F8"/>
    <mergeCell ref="H8:I8"/>
    <mergeCell ref="A54:I54"/>
    <mergeCell ref="A55:I55"/>
    <mergeCell ref="B17:I17"/>
    <mergeCell ref="A49:I49"/>
    <mergeCell ref="A50:I50"/>
    <mergeCell ref="A51:I51"/>
    <mergeCell ref="A52:I52"/>
    <mergeCell ref="A53:I53"/>
  </mergeCells>
  <pageMargins left="0.7" right="0.7" top="0.75" bottom="0.75" header="0.3" footer="0.3"/>
  <pageSetup paperSize="9" orientation="portrait" horizontalDpi="200" verticalDpi="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74"/>
  <sheetViews>
    <sheetView zoomScaleNormal="100" workbookViewId="0">
      <selection activeCell="A4" sqref="A4"/>
    </sheetView>
  </sheetViews>
  <sheetFormatPr defaultColWidth="8.7265625" defaultRowHeight="14.5"/>
  <cols>
    <col min="1" max="1" width="8.7265625" style="61" customWidth="1"/>
    <col min="2" max="2" width="15" style="324" customWidth="1"/>
    <col min="3" max="3" width="12.7265625" style="61" customWidth="1"/>
    <col min="4" max="4" width="0.81640625" style="61" customWidth="1"/>
    <col min="5" max="5" width="12.7265625" style="61" customWidth="1"/>
    <col min="6" max="6" width="14.7265625" style="325" customWidth="1"/>
    <col min="7" max="7" width="12.7265625" style="325" customWidth="1"/>
    <col min="8" max="214" width="9.1796875" style="61" customWidth="1"/>
    <col min="215" max="218" width="8.7265625" style="61"/>
    <col min="219" max="219" width="8.7265625" style="61" customWidth="1"/>
    <col min="220" max="224" width="12.7265625" style="61" customWidth="1"/>
    <col min="225" max="225" width="5.453125" style="61" customWidth="1"/>
    <col min="226" max="470" width="9.1796875" style="61" customWidth="1"/>
    <col min="471" max="474" width="8.7265625" style="61"/>
    <col min="475" max="475" width="8.7265625" style="61" customWidth="1"/>
    <col min="476" max="480" width="12.7265625" style="61" customWidth="1"/>
    <col min="481" max="481" width="5.453125" style="61" customWidth="1"/>
    <col min="482" max="726" width="9.1796875" style="61" customWidth="1"/>
    <col min="727" max="730" width="8.7265625" style="61"/>
    <col min="731" max="731" width="8.7265625" style="61" customWidth="1"/>
    <col min="732" max="736" width="12.7265625" style="61" customWidth="1"/>
    <col min="737" max="737" width="5.453125" style="61" customWidth="1"/>
    <col min="738" max="982" width="9.1796875" style="61" customWidth="1"/>
    <col min="983" max="986" width="8.7265625" style="61"/>
    <col min="987" max="987" width="8.7265625" style="61" customWidth="1"/>
    <col min="988" max="992" width="12.7265625" style="61" customWidth="1"/>
    <col min="993" max="993" width="5.453125" style="61" customWidth="1"/>
    <col min="994" max="1238" width="9.1796875" style="61" customWidth="1"/>
    <col min="1239" max="1242" width="8.7265625" style="61"/>
    <col min="1243" max="1243" width="8.7265625" style="61" customWidth="1"/>
    <col min="1244" max="1248" width="12.7265625" style="61" customWidth="1"/>
    <col min="1249" max="1249" width="5.453125" style="61" customWidth="1"/>
    <col min="1250" max="1494" width="9.1796875" style="61" customWidth="1"/>
    <col min="1495" max="1498" width="8.7265625" style="61"/>
    <col min="1499" max="1499" width="8.7265625" style="61" customWidth="1"/>
    <col min="1500" max="1504" width="12.7265625" style="61" customWidth="1"/>
    <col min="1505" max="1505" width="5.453125" style="61" customWidth="1"/>
    <col min="1506" max="1750" width="9.1796875" style="61" customWidth="1"/>
    <col min="1751" max="1754" width="8.7265625" style="61"/>
    <col min="1755" max="1755" width="8.7265625" style="61" customWidth="1"/>
    <col min="1756" max="1760" width="12.7265625" style="61" customWidth="1"/>
    <col min="1761" max="1761" width="5.453125" style="61" customWidth="1"/>
    <col min="1762" max="2006" width="9.1796875" style="61" customWidth="1"/>
    <col min="2007" max="2010" width="8.7265625" style="61"/>
    <col min="2011" max="2011" width="8.7265625" style="61" customWidth="1"/>
    <col min="2012" max="2016" width="12.7265625" style="61" customWidth="1"/>
    <col min="2017" max="2017" width="5.453125" style="61" customWidth="1"/>
    <col min="2018" max="2262" width="9.1796875" style="61" customWidth="1"/>
    <col min="2263" max="2266" width="8.7265625" style="61"/>
    <col min="2267" max="2267" width="8.7265625" style="61" customWidth="1"/>
    <col min="2268" max="2272" width="12.7265625" style="61" customWidth="1"/>
    <col min="2273" max="2273" width="5.453125" style="61" customWidth="1"/>
    <col min="2274" max="2518" width="9.1796875" style="61" customWidth="1"/>
    <col min="2519" max="2522" width="8.7265625" style="61"/>
    <col min="2523" max="2523" width="8.7265625" style="61" customWidth="1"/>
    <col min="2524" max="2528" width="12.7265625" style="61" customWidth="1"/>
    <col min="2529" max="2529" width="5.453125" style="61" customWidth="1"/>
    <col min="2530" max="2774" width="9.1796875" style="61" customWidth="1"/>
    <col min="2775" max="2778" width="8.7265625" style="61"/>
    <col min="2779" max="2779" width="8.7265625" style="61" customWidth="1"/>
    <col min="2780" max="2784" width="12.7265625" style="61" customWidth="1"/>
    <col min="2785" max="2785" width="5.453125" style="61" customWidth="1"/>
    <col min="2786" max="3030" width="9.1796875" style="61" customWidth="1"/>
    <col min="3031" max="3034" width="8.7265625" style="61"/>
    <col min="3035" max="3035" width="8.7265625" style="61" customWidth="1"/>
    <col min="3036" max="3040" width="12.7265625" style="61" customWidth="1"/>
    <col min="3041" max="3041" width="5.453125" style="61" customWidth="1"/>
    <col min="3042" max="3286" width="9.1796875" style="61" customWidth="1"/>
    <col min="3287" max="3290" width="8.7265625" style="61"/>
    <col min="3291" max="3291" width="8.7265625" style="61" customWidth="1"/>
    <col min="3292" max="3296" width="12.7265625" style="61" customWidth="1"/>
    <col min="3297" max="3297" width="5.453125" style="61" customWidth="1"/>
    <col min="3298" max="3542" width="9.1796875" style="61" customWidth="1"/>
    <col min="3543" max="3546" width="8.7265625" style="61"/>
    <col min="3547" max="3547" width="8.7265625" style="61" customWidth="1"/>
    <col min="3548" max="3552" width="12.7265625" style="61" customWidth="1"/>
    <col min="3553" max="3553" width="5.453125" style="61" customWidth="1"/>
    <col min="3554" max="3798" width="9.1796875" style="61" customWidth="1"/>
    <col min="3799" max="3802" width="8.7265625" style="61"/>
    <col min="3803" max="3803" width="8.7265625" style="61" customWidth="1"/>
    <col min="3804" max="3808" width="12.7265625" style="61" customWidth="1"/>
    <col min="3809" max="3809" width="5.453125" style="61" customWidth="1"/>
    <col min="3810" max="4054" width="9.1796875" style="61" customWidth="1"/>
    <col min="4055" max="4058" width="8.7265625" style="61"/>
    <col min="4059" max="4059" width="8.7265625" style="61" customWidth="1"/>
    <col min="4060" max="4064" width="12.7265625" style="61" customWidth="1"/>
    <col min="4065" max="4065" width="5.453125" style="61" customWidth="1"/>
    <col min="4066" max="4310" width="9.1796875" style="61" customWidth="1"/>
    <col min="4311" max="4314" width="8.7265625" style="61"/>
    <col min="4315" max="4315" width="8.7265625" style="61" customWidth="1"/>
    <col min="4316" max="4320" width="12.7265625" style="61" customWidth="1"/>
    <col min="4321" max="4321" width="5.453125" style="61" customWidth="1"/>
    <col min="4322" max="4566" width="9.1796875" style="61" customWidth="1"/>
    <col min="4567" max="4570" width="8.7265625" style="61"/>
    <col min="4571" max="4571" width="8.7265625" style="61" customWidth="1"/>
    <col min="4572" max="4576" width="12.7265625" style="61" customWidth="1"/>
    <col min="4577" max="4577" width="5.453125" style="61" customWidth="1"/>
    <col min="4578" max="4822" width="9.1796875" style="61" customWidth="1"/>
    <col min="4823" max="4826" width="8.7265625" style="61"/>
    <col min="4827" max="4827" width="8.7265625" style="61" customWidth="1"/>
    <col min="4828" max="4832" width="12.7265625" style="61" customWidth="1"/>
    <col min="4833" max="4833" width="5.453125" style="61" customWidth="1"/>
    <col min="4834" max="5078" width="9.1796875" style="61" customWidth="1"/>
    <col min="5079" max="5082" width="8.7265625" style="61"/>
    <col min="5083" max="5083" width="8.7265625" style="61" customWidth="1"/>
    <col min="5084" max="5088" width="12.7265625" style="61" customWidth="1"/>
    <col min="5089" max="5089" width="5.453125" style="61" customWidth="1"/>
    <col min="5090" max="5334" width="9.1796875" style="61" customWidth="1"/>
    <col min="5335" max="5338" width="8.7265625" style="61"/>
    <col min="5339" max="5339" width="8.7265625" style="61" customWidth="1"/>
    <col min="5340" max="5344" width="12.7265625" style="61" customWidth="1"/>
    <col min="5345" max="5345" width="5.453125" style="61" customWidth="1"/>
    <col min="5346" max="5590" width="9.1796875" style="61" customWidth="1"/>
    <col min="5591" max="5594" width="8.7265625" style="61"/>
    <col min="5595" max="5595" width="8.7265625" style="61" customWidth="1"/>
    <col min="5596" max="5600" width="12.7265625" style="61" customWidth="1"/>
    <col min="5601" max="5601" width="5.453125" style="61" customWidth="1"/>
    <col min="5602" max="5846" width="9.1796875" style="61" customWidth="1"/>
    <col min="5847" max="5850" width="8.7265625" style="61"/>
    <col min="5851" max="5851" width="8.7265625" style="61" customWidth="1"/>
    <col min="5852" max="5856" width="12.7265625" style="61" customWidth="1"/>
    <col min="5857" max="5857" width="5.453125" style="61" customWidth="1"/>
    <col min="5858" max="6102" width="9.1796875" style="61" customWidth="1"/>
    <col min="6103" max="6106" width="8.7265625" style="61"/>
    <col min="6107" max="6107" width="8.7265625" style="61" customWidth="1"/>
    <col min="6108" max="6112" width="12.7265625" style="61" customWidth="1"/>
    <col min="6113" max="6113" width="5.453125" style="61" customWidth="1"/>
    <col min="6114" max="6358" width="9.1796875" style="61" customWidth="1"/>
    <col min="6359" max="6362" width="8.7265625" style="61"/>
    <col min="6363" max="6363" width="8.7265625" style="61" customWidth="1"/>
    <col min="6364" max="6368" width="12.7265625" style="61" customWidth="1"/>
    <col min="6369" max="6369" width="5.453125" style="61" customWidth="1"/>
    <col min="6370" max="6614" width="9.1796875" style="61" customWidth="1"/>
    <col min="6615" max="6618" width="8.7265625" style="61"/>
    <col min="6619" max="6619" width="8.7265625" style="61" customWidth="1"/>
    <col min="6620" max="6624" width="12.7265625" style="61" customWidth="1"/>
    <col min="6625" max="6625" width="5.453125" style="61" customWidth="1"/>
    <col min="6626" max="6870" width="9.1796875" style="61" customWidth="1"/>
    <col min="6871" max="6874" width="8.7265625" style="61"/>
    <col min="6875" max="6875" width="8.7265625" style="61" customWidth="1"/>
    <col min="6876" max="6880" width="12.7265625" style="61" customWidth="1"/>
    <col min="6881" max="6881" width="5.453125" style="61" customWidth="1"/>
    <col min="6882" max="7126" width="9.1796875" style="61" customWidth="1"/>
    <col min="7127" max="7130" width="8.7265625" style="61"/>
    <col min="7131" max="7131" width="8.7265625" style="61" customWidth="1"/>
    <col min="7132" max="7136" width="12.7265625" style="61" customWidth="1"/>
    <col min="7137" max="7137" width="5.453125" style="61" customWidth="1"/>
    <col min="7138" max="7382" width="9.1796875" style="61" customWidth="1"/>
    <col min="7383" max="7386" width="8.7265625" style="61"/>
    <col min="7387" max="7387" width="8.7265625" style="61" customWidth="1"/>
    <col min="7388" max="7392" width="12.7265625" style="61" customWidth="1"/>
    <col min="7393" max="7393" width="5.453125" style="61" customWidth="1"/>
    <col min="7394" max="7638" width="9.1796875" style="61" customWidth="1"/>
    <col min="7639" max="7642" width="8.7265625" style="61"/>
    <col min="7643" max="7643" width="8.7265625" style="61" customWidth="1"/>
    <col min="7644" max="7648" width="12.7265625" style="61" customWidth="1"/>
    <col min="7649" max="7649" width="5.453125" style="61" customWidth="1"/>
    <col min="7650" max="7894" width="9.1796875" style="61" customWidth="1"/>
    <col min="7895" max="7898" width="8.7265625" style="61"/>
    <col min="7899" max="7899" width="8.7265625" style="61" customWidth="1"/>
    <col min="7900" max="7904" width="12.7265625" style="61" customWidth="1"/>
    <col min="7905" max="7905" width="5.453125" style="61" customWidth="1"/>
    <col min="7906" max="8150" width="9.1796875" style="61" customWidth="1"/>
    <col min="8151" max="8154" width="8.7265625" style="61"/>
    <col min="8155" max="8155" width="8.7265625" style="61" customWidth="1"/>
    <col min="8156" max="8160" width="12.7265625" style="61" customWidth="1"/>
    <col min="8161" max="8161" width="5.453125" style="61" customWidth="1"/>
    <col min="8162" max="8406" width="9.1796875" style="61" customWidth="1"/>
    <col min="8407" max="8410" width="8.7265625" style="61"/>
    <col min="8411" max="8411" width="8.7265625" style="61" customWidth="1"/>
    <col min="8412" max="8416" width="12.7265625" style="61" customWidth="1"/>
    <col min="8417" max="8417" width="5.453125" style="61" customWidth="1"/>
    <col min="8418" max="8662" width="9.1796875" style="61" customWidth="1"/>
    <col min="8663" max="8666" width="8.7265625" style="61"/>
    <col min="8667" max="8667" width="8.7265625" style="61" customWidth="1"/>
    <col min="8668" max="8672" width="12.7265625" style="61" customWidth="1"/>
    <col min="8673" max="8673" width="5.453125" style="61" customWidth="1"/>
    <col min="8674" max="8918" width="9.1796875" style="61" customWidth="1"/>
    <col min="8919" max="8922" width="8.7265625" style="61"/>
    <col min="8923" max="8923" width="8.7265625" style="61" customWidth="1"/>
    <col min="8924" max="8928" width="12.7265625" style="61" customWidth="1"/>
    <col min="8929" max="8929" width="5.453125" style="61" customWidth="1"/>
    <col min="8930" max="9174" width="9.1796875" style="61" customWidth="1"/>
    <col min="9175" max="9178" width="8.7265625" style="61"/>
    <col min="9179" max="9179" width="8.7265625" style="61" customWidth="1"/>
    <col min="9180" max="9184" width="12.7265625" style="61" customWidth="1"/>
    <col min="9185" max="9185" width="5.453125" style="61" customWidth="1"/>
    <col min="9186" max="9430" width="9.1796875" style="61" customWidth="1"/>
    <col min="9431" max="9434" width="8.7265625" style="61"/>
    <col min="9435" max="9435" width="8.7265625" style="61" customWidth="1"/>
    <col min="9436" max="9440" width="12.7265625" style="61" customWidth="1"/>
    <col min="9441" max="9441" width="5.453125" style="61" customWidth="1"/>
    <col min="9442" max="9686" width="9.1796875" style="61" customWidth="1"/>
    <col min="9687" max="9690" width="8.7265625" style="61"/>
    <col min="9691" max="9691" width="8.7265625" style="61" customWidth="1"/>
    <col min="9692" max="9696" width="12.7265625" style="61" customWidth="1"/>
    <col min="9697" max="9697" width="5.453125" style="61" customWidth="1"/>
    <col min="9698" max="9942" width="9.1796875" style="61" customWidth="1"/>
    <col min="9943" max="9946" width="8.7265625" style="61"/>
    <col min="9947" max="9947" width="8.7265625" style="61" customWidth="1"/>
    <col min="9948" max="9952" width="12.7265625" style="61" customWidth="1"/>
    <col min="9953" max="9953" width="5.453125" style="61" customWidth="1"/>
    <col min="9954" max="10198" width="9.1796875" style="61" customWidth="1"/>
    <col min="10199" max="10202" width="8.7265625" style="61"/>
    <col min="10203" max="10203" width="8.7265625" style="61" customWidth="1"/>
    <col min="10204" max="10208" width="12.7265625" style="61" customWidth="1"/>
    <col min="10209" max="10209" width="5.453125" style="61" customWidth="1"/>
    <col min="10210" max="10454" width="9.1796875" style="61" customWidth="1"/>
    <col min="10455" max="10458" width="8.7265625" style="61"/>
    <col min="10459" max="10459" width="8.7265625" style="61" customWidth="1"/>
    <col min="10460" max="10464" width="12.7265625" style="61" customWidth="1"/>
    <col min="10465" max="10465" width="5.453125" style="61" customWidth="1"/>
    <col min="10466" max="10710" width="9.1796875" style="61" customWidth="1"/>
    <col min="10711" max="10714" width="8.7265625" style="61"/>
    <col min="10715" max="10715" width="8.7265625" style="61" customWidth="1"/>
    <col min="10716" max="10720" width="12.7265625" style="61" customWidth="1"/>
    <col min="10721" max="10721" width="5.453125" style="61" customWidth="1"/>
    <col min="10722" max="10966" width="9.1796875" style="61" customWidth="1"/>
    <col min="10967" max="10970" width="8.7265625" style="61"/>
    <col min="10971" max="10971" width="8.7265625" style="61" customWidth="1"/>
    <col min="10972" max="10976" width="12.7265625" style="61" customWidth="1"/>
    <col min="10977" max="10977" width="5.453125" style="61" customWidth="1"/>
    <col min="10978" max="11222" width="9.1796875" style="61" customWidth="1"/>
    <col min="11223" max="11226" width="8.7265625" style="61"/>
    <col min="11227" max="11227" width="8.7265625" style="61" customWidth="1"/>
    <col min="11228" max="11232" width="12.7265625" style="61" customWidth="1"/>
    <col min="11233" max="11233" width="5.453125" style="61" customWidth="1"/>
    <col min="11234" max="11478" width="9.1796875" style="61" customWidth="1"/>
    <col min="11479" max="11482" width="8.7265625" style="61"/>
    <col min="11483" max="11483" width="8.7265625" style="61" customWidth="1"/>
    <col min="11484" max="11488" width="12.7265625" style="61" customWidth="1"/>
    <col min="11489" max="11489" width="5.453125" style="61" customWidth="1"/>
    <col min="11490" max="11734" width="9.1796875" style="61" customWidth="1"/>
    <col min="11735" max="11738" width="8.7265625" style="61"/>
    <col min="11739" max="11739" width="8.7265625" style="61" customWidth="1"/>
    <col min="11740" max="11744" width="12.7265625" style="61" customWidth="1"/>
    <col min="11745" max="11745" width="5.453125" style="61" customWidth="1"/>
    <col min="11746" max="11990" width="9.1796875" style="61" customWidth="1"/>
    <col min="11991" max="11994" width="8.7265625" style="61"/>
    <col min="11995" max="11995" width="8.7265625" style="61" customWidth="1"/>
    <col min="11996" max="12000" width="12.7265625" style="61" customWidth="1"/>
    <col min="12001" max="12001" width="5.453125" style="61" customWidth="1"/>
    <col min="12002" max="12246" width="9.1796875" style="61" customWidth="1"/>
    <col min="12247" max="12250" width="8.7265625" style="61"/>
    <col min="12251" max="12251" width="8.7265625" style="61" customWidth="1"/>
    <col min="12252" max="12256" width="12.7265625" style="61" customWidth="1"/>
    <col min="12257" max="12257" width="5.453125" style="61" customWidth="1"/>
    <col min="12258" max="12502" width="9.1796875" style="61" customWidth="1"/>
    <col min="12503" max="12506" width="8.7265625" style="61"/>
    <col min="12507" max="12507" width="8.7265625" style="61" customWidth="1"/>
    <col min="12508" max="12512" width="12.7265625" style="61" customWidth="1"/>
    <col min="12513" max="12513" width="5.453125" style="61" customWidth="1"/>
    <col min="12514" max="12758" width="9.1796875" style="61" customWidth="1"/>
    <col min="12759" max="12762" width="8.7265625" style="61"/>
    <col min="12763" max="12763" width="8.7265625" style="61" customWidth="1"/>
    <col min="12764" max="12768" width="12.7265625" style="61" customWidth="1"/>
    <col min="12769" max="12769" width="5.453125" style="61" customWidth="1"/>
    <col min="12770" max="13014" width="9.1796875" style="61" customWidth="1"/>
    <col min="13015" max="13018" width="8.7265625" style="61"/>
    <col min="13019" max="13019" width="8.7265625" style="61" customWidth="1"/>
    <col min="13020" max="13024" width="12.7265625" style="61" customWidth="1"/>
    <col min="13025" max="13025" width="5.453125" style="61" customWidth="1"/>
    <col min="13026" max="13270" width="9.1796875" style="61" customWidth="1"/>
    <col min="13271" max="13274" width="8.7265625" style="61"/>
    <col min="13275" max="13275" width="8.7265625" style="61" customWidth="1"/>
    <col min="13276" max="13280" width="12.7265625" style="61" customWidth="1"/>
    <col min="13281" max="13281" width="5.453125" style="61" customWidth="1"/>
    <col min="13282" max="13526" width="9.1796875" style="61" customWidth="1"/>
    <col min="13527" max="13530" width="8.7265625" style="61"/>
    <col min="13531" max="13531" width="8.7265625" style="61" customWidth="1"/>
    <col min="13532" max="13536" width="12.7265625" style="61" customWidth="1"/>
    <col min="13537" max="13537" width="5.453125" style="61" customWidth="1"/>
    <col min="13538" max="13782" width="9.1796875" style="61" customWidth="1"/>
    <col min="13783" max="13786" width="8.7265625" style="61"/>
    <col min="13787" max="13787" width="8.7265625" style="61" customWidth="1"/>
    <col min="13788" max="13792" width="12.7265625" style="61" customWidth="1"/>
    <col min="13793" max="13793" width="5.453125" style="61" customWidth="1"/>
    <col min="13794" max="14038" width="9.1796875" style="61" customWidth="1"/>
    <col min="14039" max="14042" width="8.7265625" style="61"/>
    <col min="14043" max="14043" width="8.7265625" style="61" customWidth="1"/>
    <col min="14044" max="14048" width="12.7265625" style="61" customWidth="1"/>
    <col min="14049" max="14049" width="5.453125" style="61" customWidth="1"/>
    <col min="14050" max="14294" width="9.1796875" style="61" customWidth="1"/>
    <col min="14295" max="14298" width="8.7265625" style="61"/>
    <col min="14299" max="14299" width="8.7265625" style="61" customWidth="1"/>
    <col min="14300" max="14304" width="12.7265625" style="61" customWidth="1"/>
    <col min="14305" max="14305" width="5.453125" style="61" customWidth="1"/>
    <col min="14306" max="14550" width="9.1796875" style="61" customWidth="1"/>
    <col min="14551" max="14554" width="8.7265625" style="61"/>
    <col min="14555" max="14555" width="8.7265625" style="61" customWidth="1"/>
    <col min="14556" max="14560" width="12.7265625" style="61" customWidth="1"/>
    <col min="14561" max="14561" width="5.453125" style="61" customWidth="1"/>
    <col min="14562" max="14806" width="9.1796875" style="61" customWidth="1"/>
    <col min="14807" max="14810" width="8.7265625" style="61"/>
    <col min="14811" max="14811" width="8.7265625" style="61" customWidth="1"/>
    <col min="14812" max="14816" width="12.7265625" style="61" customWidth="1"/>
    <col min="14817" max="14817" width="5.453125" style="61" customWidth="1"/>
    <col min="14818" max="15062" width="9.1796875" style="61" customWidth="1"/>
    <col min="15063" max="15066" width="8.7265625" style="61"/>
    <col min="15067" max="15067" width="8.7265625" style="61" customWidth="1"/>
    <col min="15068" max="15072" width="12.7265625" style="61" customWidth="1"/>
    <col min="15073" max="15073" width="5.453125" style="61" customWidth="1"/>
    <col min="15074" max="15318" width="9.1796875" style="61" customWidth="1"/>
    <col min="15319" max="15322" width="8.7265625" style="61"/>
    <col min="15323" max="15323" width="8.7265625" style="61" customWidth="1"/>
    <col min="15324" max="15328" width="12.7265625" style="61" customWidth="1"/>
    <col min="15329" max="15329" width="5.453125" style="61" customWidth="1"/>
    <col min="15330" max="15574" width="9.1796875" style="61" customWidth="1"/>
    <col min="15575" max="15578" width="8.7265625" style="61"/>
    <col min="15579" max="15579" width="8.7265625" style="61" customWidth="1"/>
    <col min="15580" max="15584" width="12.7265625" style="61" customWidth="1"/>
    <col min="15585" max="15585" width="5.453125" style="61" customWidth="1"/>
    <col min="15586" max="15830" width="9.1796875" style="61" customWidth="1"/>
    <col min="15831" max="15834" width="8.7265625" style="61"/>
    <col min="15835" max="15835" width="8.7265625" style="61" customWidth="1"/>
    <col min="15836" max="15840" width="12.7265625" style="61" customWidth="1"/>
    <col min="15841" max="15841" width="5.453125" style="61" customWidth="1"/>
    <col min="15842" max="16086" width="9.1796875" style="61" customWidth="1"/>
    <col min="16087" max="16090" width="8.7265625" style="61"/>
    <col min="16091" max="16091" width="8.7265625" style="61" customWidth="1"/>
    <col min="16092" max="16096" width="12.7265625" style="61" customWidth="1"/>
    <col min="16097" max="16097" width="5.453125" style="61" customWidth="1"/>
    <col min="16098" max="16342" width="9.1796875" style="61" customWidth="1"/>
    <col min="16343" max="16384" width="8.7265625" style="61"/>
  </cols>
  <sheetData>
    <row r="1" spans="1:11" ht="12" customHeight="1"/>
    <row r="2" spans="1:11" ht="12" customHeight="1"/>
    <row r="3" spans="1:11" customFormat="1" ht="12" customHeight="1">
      <c r="A3" s="269"/>
    </row>
    <row r="4" spans="1:11" s="246" customFormat="1" ht="12" customHeight="1">
      <c r="A4" s="245" t="s">
        <v>183</v>
      </c>
    </row>
    <row r="5" spans="1:11" s="246" customFormat="1" ht="12" customHeight="1">
      <c r="A5" s="247" t="s">
        <v>332</v>
      </c>
    </row>
    <row r="6" spans="1:11" s="246" customFormat="1" ht="12" customHeight="1">
      <c r="A6" s="246" t="s">
        <v>397</v>
      </c>
    </row>
    <row r="7" spans="1:11" s="249" customFormat="1" ht="6" customHeight="1">
      <c r="A7" s="436"/>
      <c r="C7" s="250"/>
    </row>
    <row r="8" spans="1:11" ht="21.75" customHeight="1">
      <c r="A8" s="745" t="s">
        <v>253</v>
      </c>
      <c r="B8" s="697" t="s">
        <v>254</v>
      </c>
      <c r="C8" s="697"/>
      <c r="D8" s="423"/>
      <c r="E8" s="715" t="s">
        <v>255</v>
      </c>
      <c r="F8" s="715"/>
      <c r="G8" s="715"/>
    </row>
    <row r="9" spans="1:11" s="325" customFormat="1" ht="27">
      <c r="A9" s="746"/>
      <c r="B9" s="253" t="s">
        <v>333</v>
      </c>
      <c r="C9" s="253" t="s">
        <v>334</v>
      </c>
      <c r="D9" s="253"/>
      <c r="E9" s="253" t="s">
        <v>335</v>
      </c>
      <c r="F9" s="253" t="s">
        <v>336</v>
      </c>
      <c r="G9" s="253" t="s">
        <v>334</v>
      </c>
    </row>
    <row r="10" spans="1:11" ht="13" customHeight="1">
      <c r="A10" s="249"/>
      <c r="B10" s="327"/>
      <c r="C10" s="249"/>
      <c r="D10" s="249"/>
      <c r="E10" s="249"/>
      <c r="F10" s="262"/>
      <c r="G10" s="262"/>
    </row>
    <row r="11" spans="1:11" ht="13.5" customHeight="1">
      <c r="A11" s="249"/>
      <c r="B11" s="694" t="s">
        <v>337</v>
      </c>
      <c r="C11" s="694"/>
      <c r="D11" s="694"/>
      <c r="E11" s="694"/>
      <c r="F11" s="694"/>
      <c r="G11" s="694"/>
    </row>
    <row r="12" spans="1:11" ht="3" customHeight="1">
      <c r="A12" s="254"/>
      <c r="B12" s="328"/>
      <c r="C12" s="254"/>
      <c r="D12" s="254"/>
      <c r="E12" s="254"/>
      <c r="F12" s="329"/>
      <c r="G12" s="329"/>
    </row>
    <row r="13" spans="1:11" s="332" customFormat="1" ht="13.5" customHeight="1">
      <c r="A13" s="330">
        <v>2019</v>
      </c>
      <c r="B13" s="331">
        <v>50874</v>
      </c>
      <c r="C13" s="331">
        <v>7956</v>
      </c>
      <c r="D13" s="259"/>
      <c r="E13" s="331">
        <v>10758</v>
      </c>
      <c r="F13" s="331">
        <v>1286</v>
      </c>
      <c r="G13" s="331">
        <v>1617</v>
      </c>
      <c r="H13" s="61"/>
      <c r="I13" s="61"/>
      <c r="J13" s="61"/>
      <c r="K13" s="61"/>
    </row>
    <row r="14" spans="1:11" ht="13.5" customHeight="1">
      <c r="A14" s="330">
        <v>2020</v>
      </c>
      <c r="B14" s="331">
        <v>42049</v>
      </c>
      <c r="C14" s="331">
        <v>9099</v>
      </c>
      <c r="D14" s="254"/>
      <c r="E14" s="331">
        <v>10163</v>
      </c>
      <c r="F14" s="331">
        <v>1118</v>
      </c>
      <c r="G14" s="331">
        <v>3184</v>
      </c>
    </row>
    <row r="15" spans="1:11" ht="13.5" customHeight="1">
      <c r="A15" s="333">
        <v>2021</v>
      </c>
      <c r="B15" s="312">
        <v>48107</v>
      </c>
      <c r="C15" s="312">
        <v>6376</v>
      </c>
      <c r="D15" s="285"/>
      <c r="E15" s="312">
        <v>10797</v>
      </c>
      <c r="F15" s="312">
        <v>1311</v>
      </c>
      <c r="G15" s="312">
        <v>2437</v>
      </c>
    </row>
    <row r="16" spans="1:11" ht="13.5" customHeight="1">
      <c r="A16" s="333">
        <v>2022</v>
      </c>
      <c r="B16" s="312">
        <v>51554</v>
      </c>
      <c r="C16" s="312">
        <v>4378</v>
      </c>
      <c r="D16" s="285"/>
      <c r="E16" s="312">
        <v>9946</v>
      </c>
      <c r="F16" s="312">
        <v>1181</v>
      </c>
      <c r="G16" s="312">
        <v>1359</v>
      </c>
    </row>
    <row r="17" spans="1:11" s="277" customFormat="1" ht="13.5" customHeight="1">
      <c r="A17" s="634">
        <v>2023</v>
      </c>
      <c r="B17" s="312">
        <v>50319</v>
      </c>
      <c r="C17" s="312">
        <v>4296</v>
      </c>
      <c r="D17" s="285"/>
      <c r="E17" s="312">
        <v>10069</v>
      </c>
      <c r="F17" s="312">
        <v>1200</v>
      </c>
      <c r="G17" s="312">
        <v>1162</v>
      </c>
    </row>
    <row r="18" spans="1:11" s="277" customFormat="1" ht="13" customHeight="1">
      <c r="A18" s="636"/>
      <c r="B18" s="312"/>
      <c r="C18" s="312"/>
      <c r="D18" s="285"/>
      <c r="E18" s="312"/>
      <c r="F18" s="312"/>
      <c r="G18" s="312"/>
    </row>
    <row r="19" spans="1:11" s="277" customFormat="1" ht="13.5" customHeight="1">
      <c r="A19" s="272"/>
      <c r="B19" s="747" t="s">
        <v>338</v>
      </c>
      <c r="C19" s="747"/>
      <c r="D19" s="747"/>
      <c r="E19" s="747"/>
      <c r="F19" s="747"/>
      <c r="G19" s="747"/>
    </row>
    <row r="20" spans="1:11" s="277" customFormat="1" ht="3" customHeight="1">
      <c r="A20" s="285"/>
      <c r="B20" s="637"/>
      <c r="C20" s="285"/>
      <c r="D20" s="285"/>
      <c r="E20" s="285"/>
      <c r="F20" s="635"/>
      <c r="G20" s="309"/>
    </row>
    <row r="21" spans="1:11" s="638" customFormat="1" ht="13.5" customHeight="1">
      <c r="A21" s="636">
        <v>2019</v>
      </c>
      <c r="B21" s="312">
        <v>66676</v>
      </c>
      <c r="C21" s="312">
        <v>7229</v>
      </c>
      <c r="D21" s="312"/>
      <c r="E21" s="312">
        <v>12152</v>
      </c>
      <c r="F21" s="312">
        <v>1442</v>
      </c>
      <c r="G21" s="312">
        <v>1912</v>
      </c>
    </row>
    <row r="22" spans="1:11" s="277" customFormat="1" ht="13.5" customHeight="1">
      <c r="A22" s="636">
        <v>2020</v>
      </c>
      <c r="B22" s="312">
        <v>57351</v>
      </c>
      <c r="C22" s="312">
        <v>6188</v>
      </c>
      <c r="D22" s="334"/>
      <c r="E22" s="312">
        <v>11811</v>
      </c>
      <c r="F22" s="312">
        <v>1410</v>
      </c>
      <c r="G22" s="312">
        <v>1386</v>
      </c>
    </row>
    <row r="23" spans="1:11" s="277" customFormat="1" ht="13.5" customHeight="1">
      <c r="A23" s="634">
        <v>2021</v>
      </c>
      <c r="B23" s="312">
        <v>59949</v>
      </c>
      <c r="C23" s="312">
        <v>10270</v>
      </c>
      <c r="D23" s="334"/>
      <c r="E23" s="312">
        <v>9043</v>
      </c>
      <c r="F23" s="312">
        <v>881</v>
      </c>
      <c r="G23" s="312">
        <v>2243</v>
      </c>
    </row>
    <row r="24" spans="1:11" s="277" customFormat="1" ht="13.5" customHeight="1">
      <c r="A24" s="634">
        <v>2022</v>
      </c>
      <c r="B24" s="312">
        <v>70298</v>
      </c>
      <c r="C24" s="312">
        <v>8117</v>
      </c>
      <c r="D24" s="334">
        <v>11959</v>
      </c>
      <c r="E24" s="312">
        <v>11959</v>
      </c>
      <c r="F24" s="312">
        <v>1260</v>
      </c>
      <c r="G24" s="312">
        <v>2073</v>
      </c>
    </row>
    <row r="25" spans="1:11" s="277" customFormat="1" ht="13.5" customHeight="1">
      <c r="A25" s="634">
        <v>2023</v>
      </c>
      <c r="B25" s="312">
        <v>60918</v>
      </c>
      <c r="C25" s="312">
        <v>5500</v>
      </c>
      <c r="D25" s="312"/>
      <c r="E25" s="312">
        <v>11262</v>
      </c>
      <c r="F25" s="312">
        <v>822</v>
      </c>
      <c r="G25" s="312">
        <v>1980</v>
      </c>
    </row>
    <row r="26" spans="1:11" s="277" customFormat="1" ht="13" customHeight="1">
      <c r="A26" s="636"/>
      <c r="B26" s="312"/>
      <c r="C26" s="312"/>
      <c r="D26" s="334"/>
      <c r="E26" s="312"/>
      <c r="F26" s="312"/>
      <c r="G26" s="312"/>
    </row>
    <row r="27" spans="1:11" s="277" customFormat="1" ht="13.5" customHeight="1">
      <c r="A27" s="272"/>
      <c r="B27" s="747" t="s">
        <v>259</v>
      </c>
      <c r="C27" s="747"/>
      <c r="D27" s="747"/>
      <c r="E27" s="747"/>
      <c r="F27" s="747"/>
      <c r="G27" s="747"/>
    </row>
    <row r="28" spans="1:11" s="277" customFormat="1" ht="3" customHeight="1">
      <c r="A28" s="285"/>
      <c r="B28" s="285"/>
      <c r="C28" s="285"/>
      <c r="D28" s="285"/>
      <c r="E28" s="285"/>
      <c r="F28" s="285"/>
      <c r="G28" s="285"/>
    </row>
    <row r="29" spans="1:11" s="638" customFormat="1" ht="13.5" customHeight="1">
      <c r="A29" s="639">
        <v>2019</v>
      </c>
      <c r="B29" s="312">
        <v>149958</v>
      </c>
      <c r="C29" s="312">
        <v>12287</v>
      </c>
      <c r="D29" s="312"/>
      <c r="E29" s="312">
        <v>24039</v>
      </c>
      <c r="F29" s="312">
        <v>1743</v>
      </c>
      <c r="G29" s="312">
        <v>2153</v>
      </c>
      <c r="H29" s="277"/>
      <c r="I29" s="277"/>
      <c r="J29" s="277"/>
      <c r="K29" s="277"/>
    </row>
    <row r="30" spans="1:11" s="277" customFormat="1" ht="13.5" customHeight="1">
      <c r="A30" s="636">
        <v>2020</v>
      </c>
      <c r="B30" s="300">
        <v>135451</v>
      </c>
      <c r="C30" s="300">
        <v>15126</v>
      </c>
      <c r="D30" s="300"/>
      <c r="E30" s="300">
        <v>22696</v>
      </c>
      <c r="F30" s="300">
        <v>1465</v>
      </c>
      <c r="G30" s="300">
        <v>3888</v>
      </c>
    </row>
    <row r="31" spans="1:11" s="277" customFormat="1" ht="13.5" customHeight="1">
      <c r="A31" s="636">
        <v>2021</v>
      </c>
      <c r="B31" s="300">
        <v>124196</v>
      </c>
      <c r="C31" s="300">
        <v>11376</v>
      </c>
      <c r="D31" s="300"/>
      <c r="E31" s="300">
        <v>21766</v>
      </c>
      <c r="F31" s="300">
        <v>1631</v>
      </c>
      <c r="G31" s="300">
        <v>4058</v>
      </c>
    </row>
    <row r="32" spans="1:11" s="277" customFormat="1" ht="13.5" customHeight="1">
      <c r="A32" s="634">
        <v>2022</v>
      </c>
      <c r="B32" s="300">
        <v>108292</v>
      </c>
      <c r="C32" s="300">
        <v>6747</v>
      </c>
      <c r="D32" s="300"/>
      <c r="E32" s="300">
        <v>17057</v>
      </c>
      <c r="F32" s="300">
        <v>1367</v>
      </c>
      <c r="G32" s="300">
        <v>3351</v>
      </c>
    </row>
    <row r="33" spans="1:7" s="277" customFormat="1" ht="13.5" customHeight="1">
      <c r="A33" s="634">
        <v>2023</v>
      </c>
      <c r="B33" s="300">
        <v>99292</v>
      </c>
      <c r="C33" s="300">
        <v>5354</v>
      </c>
      <c r="D33" s="300"/>
      <c r="E33" s="300">
        <v>13634</v>
      </c>
      <c r="F33" s="300">
        <v>1584</v>
      </c>
      <c r="G33" s="300">
        <v>2298</v>
      </c>
    </row>
    <row r="34" spans="1:7" s="277" customFormat="1" ht="3" customHeight="1">
      <c r="A34" s="313"/>
      <c r="B34" s="313"/>
      <c r="C34" s="313"/>
      <c r="D34" s="313"/>
      <c r="E34" s="313"/>
      <c r="F34" s="313"/>
      <c r="G34" s="313"/>
    </row>
    <row r="35" spans="1:7" s="277" customFormat="1" ht="17.25" customHeight="1">
      <c r="A35" s="285"/>
      <c r="B35" s="637"/>
      <c r="C35" s="285"/>
      <c r="D35" s="285"/>
      <c r="E35" s="285"/>
      <c r="F35" s="635"/>
      <c r="G35" s="635"/>
    </row>
    <row r="36" spans="1:7" s="277" customFormat="1" ht="30" customHeight="1">
      <c r="A36" s="736" t="s">
        <v>339</v>
      </c>
      <c r="B36" s="736"/>
      <c r="C36" s="736"/>
      <c r="D36" s="736"/>
      <c r="E36" s="736"/>
      <c r="F36" s="736"/>
      <c r="G36" s="736"/>
    </row>
    <row r="37" spans="1:7" s="277" customFormat="1" ht="55" customHeight="1">
      <c r="A37" s="748" t="s">
        <v>542</v>
      </c>
      <c r="B37" s="748"/>
      <c r="C37" s="748"/>
      <c r="D37" s="748"/>
      <c r="E37" s="748"/>
      <c r="F37" s="748"/>
      <c r="G37" s="748"/>
    </row>
    <row r="38" spans="1:7" s="277" customFormat="1" ht="20.149999999999999" customHeight="1">
      <c r="A38" s="736" t="s">
        <v>340</v>
      </c>
      <c r="B38" s="736"/>
      <c r="C38" s="736"/>
      <c r="D38" s="736"/>
      <c r="E38" s="736"/>
      <c r="F38" s="736"/>
      <c r="G38" s="736"/>
    </row>
    <row r="39" spans="1:7" s="277" customFormat="1" ht="28.5" customHeight="1">
      <c r="A39" s="749" t="s">
        <v>472</v>
      </c>
      <c r="B39" s="749"/>
      <c r="C39" s="749"/>
      <c r="D39" s="749"/>
      <c r="E39" s="749"/>
      <c r="F39" s="749"/>
      <c r="G39" s="749"/>
    </row>
    <row r="40" spans="1:7" s="277" customFormat="1" ht="15.75" customHeight="1">
      <c r="A40" s="749"/>
      <c r="B40" s="749"/>
      <c r="C40" s="749"/>
      <c r="D40" s="749"/>
      <c r="E40" s="749"/>
      <c r="F40" s="749"/>
      <c r="G40" s="749"/>
    </row>
    <row r="41" spans="1:7" ht="18.75" customHeight="1">
      <c r="A41" s="744"/>
      <c r="B41" s="744"/>
      <c r="C41" s="744"/>
      <c r="D41" s="744"/>
      <c r="E41" s="744"/>
      <c r="F41" s="744"/>
      <c r="G41" s="744"/>
    </row>
    <row r="42" spans="1:7">
      <c r="A42" s="61" t="s">
        <v>341</v>
      </c>
      <c r="B42" s="335"/>
      <c r="C42" s="335"/>
      <c r="D42" s="335"/>
      <c r="E42" s="335"/>
      <c r="F42" s="335"/>
      <c r="G42" s="335"/>
    </row>
    <row r="43" spans="1:7">
      <c r="A43" s="179"/>
      <c r="B43" s="335"/>
      <c r="C43" s="335"/>
      <c r="D43" s="335"/>
      <c r="E43" s="335"/>
      <c r="F43" s="335"/>
      <c r="G43" s="335"/>
    </row>
    <row r="44" spans="1:7">
      <c r="A44" s="258"/>
      <c r="B44" s="335"/>
      <c r="C44" s="335"/>
      <c r="D44" s="335"/>
      <c r="E44" s="335"/>
      <c r="F44" s="335"/>
      <c r="G44" s="335"/>
    </row>
    <row r="45" spans="1:7">
      <c r="A45" s="258"/>
      <c r="B45" s="335"/>
      <c r="C45" s="335"/>
      <c r="D45" s="335"/>
      <c r="E45" s="335"/>
      <c r="F45" s="335"/>
      <c r="G45" s="335"/>
    </row>
    <row r="46" spans="1:7">
      <c r="A46" s="258"/>
      <c r="B46" s="335"/>
      <c r="C46" s="335"/>
      <c r="D46" s="335"/>
      <c r="E46" s="335"/>
      <c r="F46" s="335"/>
      <c r="G46" s="335"/>
    </row>
    <row r="47" spans="1:7">
      <c r="A47" s="258"/>
      <c r="B47" s="335"/>
      <c r="C47" s="335"/>
      <c r="D47" s="335"/>
      <c r="E47" s="335"/>
      <c r="F47" s="335"/>
      <c r="G47" s="335"/>
    </row>
    <row r="48" spans="1:7">
      <c r="B48" s="335"/>
      <c r="C48" s="335"/>
      <c r="D48" s="335"/>
      <c r="E48" s="335"/>
      <c r="F48" s="335"/>
      <c r="G48" s="335"/>
    </row>
    <row r="49" spans="1:7">
      <c r="A49" s="336"/>
      <c r="B49" s="335"/>
      <c r="C49" s="335"/>
      <c r="D49" s="335"/>
      <c r="E49" s="335"/>
      <c r="F49" s="335"/>
      <c r="G49" s="335"/>
    </row>
    <row r="50" spans="1:7">
      <c r="A50" s="258"/>
      <c r="B50" s="335"/>
      <c r="C50" s="335"/>
      <c r="D50" s="335"/>
      <c r="E50" s="335"/>
      <c r="F50" s="335"/>
      <c r="G50" s="335"/>
    </row>
    <row r="51" spans="1:7">
      <c r="A51" s="258"/>
      <c r="B51" s="276"/>
      <c r="C51" s="276"/>
      <c r="D51" s="276"/>
      <c r="E51" s="276"/>
      <c r="F51" s="276"/>
      <c r="G51" s="276"/>
    </row>
    <row r="52" spans="1:7">
      <c r="A52" s="258"/>
      <c r="B52" s="276"/>
      <c r="C52" s="276"/>
      <c r="D52" s="276"/>
      <c r="E52" s="276"/>
      <c r="F52" s="276"/>
      <c r="G52" s="276"/>
    </row>
    <row r="53" spans="1:7">
      <c r="A53" s="258"/>
      <c r="B53" s="276"/>
      <c r="C53" s="276"/>
      <c r="D53" s="276"/>
      <c r="E53" s="276"/>
      <c r="F53" s="276"/>
      <c r="G53" s="276"/>
    </row>
    <row r="54" spans="1:7">
      <c r="B54" s="61"/>
      <c r="F54" s="61"/>
      <c r="G54" s="61"/>
    </row>
    <row r="55" spans="1:7">
      <c r="B55" s="61"/>
      <c r="F55" s="61"/>
      <c r="G55" s="61"/>
    </row>
    <row r="56" spans="1:7">
      <c r="A56" s="249"/>
      <c r="B56" s="61"/>
      <c r="F56" s="61"/>
      <c r="G56" s="61"/>
    </row>
    <row r="57" spans="1:7">
      <c r="A57" s="249"/>
      <c r="B57" s="61"/>
      <c r="F57" s="61"/>
      <c r="G57" s="61"/>
    </row>
    <row r="58" spans="1:7">
      <c r="B58" s="61"/>
      <c r="F58" s="61"/>
      <c r="G58" s="61"/>
    </row>
    <row r="59" spans="1:7">
      <c r="B59" s="61"/>
      <c r="F59" s="61"/>
      <c r="G59" s="61"/>
    </row>
    <row r="60" spans="1:7">
      <c r="B60" s="61"/>
      <c r="F60" s="61"/>
      <c r="G60" s="61"/>
    </row>
    <row r="61" spans="1:7">
      <c r="B61" s="61"/>
      <c r="F61" s="61"/>
      <c r="G61" s="61"/>
    </row>
    <row r="62" spans="1:7">
      <c r="B62" s="61"/>
      <c r="F62" s="61"/>
      <c r="G62" s="61"/>
    </row>
    <row r="63" spans="1:7">
      <c r="B63" s="61"/>
      <c r="F63" s="61"/>
      <c r="G63" s="61"/>
    </row>
    <row r="64" spans="1:7">
      <c r="B64" s="61"/>
      <c r="F64" s="61"/>
      <c r="G64" s="61"/>
    </row>
    <row r="65" spans="2:7">
      <c r="B65" s="61"/>
      <c r="F65" s="61"/>
      <c r="G65" s="61"/>
    </row>
    <row r="66" spans="2:7">
      <c r="B66" s="61"/>
      <c r="F66" s="61"/>
      <c r="G66" s="61"/>
    </row>
    <row r="67" spans="2:7">
      <c r="B67" s="61"/>
      <c r="F67" s="61"/>
      <c r="G67" s="61"/>
    </row>
    <row r="68" spans="2:7">
      <c r="B68" s="61"/>
      <c r="F68" s="61"/>
      <c r="G68" s="61"/>
    </row>
    <row r="69" spans="2:7">
      <c r="B69" s="61"/>
      <c r="F69" s="61"/>
      <c r="G69" s="61"/>
    </row>
    <row r="70" spans="2:7">
      <c r="B70" s="61"/>
      <c r="F70" s="61"/>
      <c r="G70" s="61"/>
    </row>
    <row r="71" spans="2:7">
      <c r="B71" s="61"/>
      <c r="F71" s="61"/>
      <c r="G71" s="61"/>
    </row>
    <row r="72" spans="2:7">
      <c r="B72" s="61"/>
      <c r="F72" s="61"/>
      <c r="G72" s="61"/>
    </row>
    <row r="73" spans="2:7">
      <c r="B73" s="61"/>
      <c r="F73" s="61"/>
      <c r="G73" s="61"/>
    </row>
    <row r="74" spans="2:7">
      <c r="B74" s="61"/>
      <c r="F74" s="61"/>
      <c r="G74" s="61"/>
    </row>
  </sheetData>
  <mergeCells count="12">
    <mergeCell ref="A41:G41"/>
    <mergeCell ref="A8:A9"/>
    <mergeCell ref="B8:C8"/>
    <mergeCell ref="E8:G8"/>
    <mergeCell ref="B11:G11"/>
    <mergeCell ref="B19:G19"/>
    <mergeCell ref="B27:G27"/>
    <mergeCell ref="A36:G36"/>
    <mergeCell ref="A37:G37"/>
    <mergeCell ref="A38:G38"/>
    <mergeCell ref="A39:G39"/>
    <mergeCell ref="A40:G4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64"/>
  <sheetViews>
    <sheetView workbookViewId="0">
      <selection activeCell="A4" sqref="A4"/>
    </sheetView>
  </sheetViews>
  <sheetFormatPr defaultColWidth="8.81640625" defaultRowHeight="8"/>
  <cols>
    <col min="1" max="1" width="12.26953125" style="103" customWidth="1"/>
    <col min="2" max="6" width="6.453125" style="103" customWidth="1"/>
    <col min="7" max="7" width="5.81640625" style="103" customWidth="1"/>
    <col min="8" max="8" width="6.453125" style="103" customWidth="1"/>
    <col min="9" max="9" width="6.54296875" style="103" customWidth="1"/>
    <col min="10" max="10" width="6.81640625" style="103" customWidth="1"/>
    <col min="11" max="11" width="6.7265625" style="103" customWidth="1"/>
    <col min="12" max="12" width="6.453125" style="103" customWidth="1"/>
    <col min="13" max="13" width="8.1796875" style="103" customWidth="1"/>
    <col min="14" max="108" width="8.81640625" style="103"/>
    <col min="109" max="109" width="12.26953125" style="103" customWidth="1"/>
    <col min="110" max="110" width="9" style="103" bestFit="1" customWidth="1"/>
    <col min="111" max="113" width="5.81640625" style="103" customWidth="1"/>
    <col min="114" max="114" width="6.1796875" style="103" customWidth="1"/>
    <col min="115" max="116" width="5.81640625" style="103" customWidth="1"/>
    <col min="117" max="117" width="6.453125" style="103" customWidth="1"/>
    <col min="118" max="118" width="9" style="103" bestFit="1" customWidth="1"/>
    <col min="119" max="119" width="6.453125" style="103" customWidth="1"/>
    <col min="120" max="120" width="6.7265625" style="103" customWidth="1"/>
    <col min="121" max="121" width="8" style="103" customWidth="1"/>
    <col min="122" max="122" width="6.81640625" style="103" bestFit="1" customWidth="1"/>
    <col min="123" max="123" width="4.81640625" style="103" bestFit="1" customWidth="1"/>
    <col min="124" max="125" width="6.26953125" style="103" bestFit="1" customWidth="1"/>
    <col min="126" max="127" width="6" style="103" bestFit="1" customWidth="1"/>
    <col min="128" max="128" width="4.7265625" style="103" bestFit="1" customWidth="1"/>
    <col min="129" max="132" width="5" style="103" bestFit="1" customWidth="1"/>
    <col min="133" max="133" width="4.7265625" style="103" bestFit="1" customWidth="1"/>
    <col min="134" max="364" width="8.81640625" style="103"/>
    <col min="365" max="365" width="12.26953125" style="103" customWidth="1"/>
    <col min="366" max="366" width="9" style="103" bestFit="1" customWidth="1"/>
    <col min="367" max="369" width="5.81640625" style="103" customWidth="1"/>
    <col min="370" max="370" width="6.1796875" style="103" customWidth="1"/>
    <col min="371" max="372" width="5.81640625" style="103" customWidth="1"/>
    <col min="373" max="373" width="6.453125" style="103" customWidth="1"/>
    <col min="374" max="374" width="9" style="103" bestFit="1" customWidth="1"/>
    <col min="375" max="375" width="6.453125" style="103" customWidth="1"/>
    <col min="376" max="376" width="6.7265625" style="103" customWidth="1"/>
    <col min="377" max="377" width="8" style="103" customWidth="1"/>
    <col min="378" max="378" width="6.81640625" style="103" bestFit="1" customWidth="1"/>
    <col min="379" max="379" width="4.81640625" style="103" bestFit="1" customWidth="1"/>
    <col min="380" max="381" width="6.26953125" style="103" bestFit="1" customWidth="1"/>
    <col min="382" max="383" width="6" style="103" bestFit="1" customWidth="1"/>
    <col min="384" max="384" width="4.7265625" style="103" bestFit="1" customWidth="1"/>
    <col min="385" max="388" width="5" style="103" bestFit="1" customWidth="1"/>
    <col min="389" max="389" width="4.7265625" style="103" bestFit="1" customWidth="1"/>
    <col min="390" max="620" width="8.81640625" style="103"/>
    <col min="621" max="621" width="12.26953125" style="103" customWidth="1"/>
    <col min="622" max="622" width="9" style="103" bestFit="1" customWidth="1"/>
    <col min="623" max="625" width="5.81640625" style="103" customWidth="1"/>
    <col min="626" max="626" width="6.1796875" style="103" customWidth="1"/>
    <col min="627" max="628" width="5.81640625" style="103" customWidth="1"/>
    <col min="629" max="629" width="6.453125" style="103" customWidth="1"/>
    <col min="630" max="630" width="9" style="103" bestFit="1" customWidth="1"/>
    <col min="631" max="631" width="6.453125" style="103" customWidth="1"/>
    <col min="632" max="632" width="6.7265625" style="103" customWidth="1"/>
    <col min="633" max="633" width="8" style="103" customWidth="1"/>
    <col min="634" max="634" width="6.81640625" style="103" bestFit="1" customWidth="1"/>
    <col min="635" max="635" width="4.81640625" style="103" bestFit="1" customWidth="1"/>
    <col min="636" max="637" width="6.26953125" style="103" bestFit="1" customWidth="1"/>
    <col min="638" max="639" width="6" style="103" bestFit="1" customWidth="1"/>
    <col min="640" max="640" width="4.7265625" style="103" bestFit="1" customWidth="1"/>
    <col min="641" max="644" width="5" style="103" bestFit="1" customWidth="1"/>
    <col min="645" max="645" width="4.7265625" style="103" bestFit="1" customWidth="1"/>
    <col min="646" max="876" width="8.81640625" style="103"/>
    <col min="877" max="877" width="12.26953125" style="103" customWidth="1"/>
    <col min="878" max="878" width="9" style="103" bestFit="1" customWidth="1"/>
    <col min="879" max="881" width="5.81640625" style="103" customWidth="1"/>
    <col min="882" max="882" width="6.1796875" style="103" customWidth="1"/>
    <col min="883" max="884" width="5.81640625" style="103" customWidth="1"/>
    <col min="885" max="885" width="6.453125" style="103" customWidth="1"/>
    <col min="886" max="886" width="9" style="103" bestFit="1" customWidth="1"/>
    <col min="887" max="887" width="6.453125" style="103" customWidth="1"/>
    <col min="888" max="888" width="6.7265625" style="103" customWidth="1"/>
    <col min="889" max="889" width="8" style="103" customWidth="1"/>
    <col min="890" max="890" width="6.81640625" style="103" bestFit="1" customWidth="1"/>
    <col min="891" max="891" width="4.81640625" style="103" bestFit="1" customWidth="1"/>
    <col min="892" max="893" width="6.26953125" style="103" bestFit="1" customWidth="1"/>
    <col min="894" max="895" width="6" style="103" bestFit="1" customWidth="1"/>
    <col min="896" max="896" width="4.7265625" style="103" bestFit="1" customWidth="1"/>
    <col min="897" max="900" width="5" style="103" bestFit="1" customWidth="1"/>
    <col min="901" max="901" width="4.7265625" style="103" bestFit="1" customWidth="1"/>
    <col min="902" max="1132" width="8.81640625" style="103"/>
    <col min="1133" max="1133" width="12.26953125" style="103" customWidth="1"/>
    <col min="1134" max="1134" width="9" style="103" bestFit="1" customWidth="1"/>
    <col min="1135" max="1137" width="5.81640625" style="103" customWidth="1"/>
    <col min="1138" max="1138" width="6.1796875" style="103" customWidth="1"/>
    <col min="1139" max="1140" width="5.81640625" style="103" customWidth="1"/>
    <col min="1141" max="1141" width="6.453125" style="103" customWidth="1"/>
    <col min="1142" max="1142" width="9" style="103" bestFit="1" customWidth="1"/>
    <col min="1143" max="1143" width="6.453125" style="103" customWidth="1"/>
    <col min="1144" max="1144" width="6.7265625" style="103" customWidth="1"/>
    <col min="1145" max="1145" width="8" style="103" customWidth="1"/>
    <col min="1146" max="1146" width="6.81640625" style="103" bestFit="1" customWidth="1"/>
    <col min="1147" max="1147" width="4.81640625" style="103" bestFit="1" customWidth="1"/>
    <col min="1148" max="1149" width="6.26953125" style="103" bestFit="1" customWidth="1"/>
    <col min="1150" max="1151" width="6" style="103" bestFit="1" customWidth="1"/>
    <col min="1152" max="1152" width="4.7265625" style="103" bestFit="1" customWidth="1"/>
    <col min="1153" max="1156" width="5" style="103" bestFit="1" customWidth="1"/>
    <col min="1157" max="1157" width="4.7265625" style="103" bestFit="1" customWidth="1"/>
    <col min="1158" max="1388" width="8.81640625" style="103"/>
    <col min="1389" max="1389" width="12.26953125" style="103" customWidth="1"/>
    <col min="1390" max="1390" width="9" style="103" bestFit="1" customWidth="1"/>
    <col min="1391" max="1393" width="5.81640625" style="103" customWidth="1"/>
    <col min="1394" max="1394" width="6.1796875" style="103" customWidth="1"/>
    <col min="1395" max="1396" width="5.81640625" style="103" customWidth="1"/>
    <col min="1397" max="1397" width="6.453125" style="103" customWidth="1"/>
    <col min="1398" max="1398" width="9" style="103" bestFit="1" customWidth="1"/>
    <col min="1399" max="1399" width="6.453125" style="103" customWidth="1"/>
    <col min="1400" max="1400" width="6.7265625" style="103" customWidth="1"/>
    <col min="1401" max="1401" width="8" style="103" customWidth="1"/>
    <col min="1402" max="1402" width="6.81640625" style="103" bestFit="1" customWidth="1"/>
    <col min="1403" max="1403" width="4.81640625" style="103" bestFit="1" customWidth="1"/>
    <col min="1404" max="1405" width="6.26953125" style="103" bestFit="1" customWidth="1"/>
    <col min="1406" max="1407" width="6" style="103" bestFit="1" customWidth="1"/>
    <col min="1408" max="1408" width="4.7265625" style="103" bestFit="1" customWidth="1"/>
    <col min="1409" max="1412" width="5" style="103" bestFit="1" customWidth="1"/>
    <col min="1413" max="1413" width="4.7265625" style="103" bestFit="1" customWidth="1"/>
    <col min="1414" max="1644" width="8.81640625" style="103"/>
    <col min="1645" max="1645" width="12.26953125" style="103" customWidth="1"/>
    <col min="1646" max="1646" width="9" style="103" bestFit="1" customWidth="1"/>
    <col min="1647" max="1649" width="5.81640625" style="103" customWidth="1"/>
    <col min="1650" max="1650" width="6.1796875" style="103" customWidth="1"/>
    <col min="1651" max="1652" width="5.81640625" style="103" customWidth="1"/>
    <col min="1653" max="1653" width="6.453125" style="103" customWidth="1"/>
    <col min="1654" max="1654" width="9" style="103" bestFit="1" customWidth="1"/>
    <col min="1655" max="1655" width="6.453125" style="103" customWidth="1"/>
    <col min="1656" max="1656" width="6.7265625" style="103" customWidth="1"/>
    <col min="1657" max="1657" width="8" style="103" customWidth="1"/>
    <col min="1658" max="1658" width="6.81640625" style="103" bestFit="1" customWidth="1"/>
    <col min="1659" max="1659" width="4.81640625" style="103" bestFit="1" customWidth="1"/>
    <col min="1660" max="1661" width="6.26953125" style="103" bestFit="1" customWidth="1"/>
    <col min="1662" max="1663" width="6" style="103" bestFit="1" customWidth="1"/>
    <col min="1664" max="1664" width="4.7265625" style="103" bestFit="1" customWidth="1"/>
    <col min="1665" max="1668" width="5" style="103" bestFit="1" customWidth="1"/>
    <col min="1669" max="1669" width="4.7265625" style="103" bestFit="1" customWidth="1"/>
    <col min="1670" max="1900" width="8.81640625" style="103"/>
    <col min="1901" max="1901" width="12.26953125" style="103" customWidth="1"/>
    <col min="1902" max="1902" width="9" style="103" bestFit="1" customWidth="1"/>
    <col min="1903" max="1905" width="5.81640625" style="103" customWidth="1"/>
    <col min="1906" max="1906" width="6.1796875" style="103" customWidth="1"/>
    <col min="1907" max="1908" width="5.81640625" style="103" customWidth="1"/>
    <col min="1909" max="1909" width="6.453125" style="103" customWidth="1"/>
    <col min="1910" max="1910" width="9" style="103" bestFit="1" customWidth="1"/>
    <col min="1911" max="1911" width="6.453125" style="103" customWidth="1"/>
    <col min="1912" max="1912" width="6.7265625" style="103" customWidth="1"/>
    <col min="1913" max="1913" width="8" style="103" customWidth="1"/>
    <col min="1914" max="1914" width="6.81640625" style="103" bestFit="1" customWidth="1"/>
    <col min="1915" max="1915" width="4.81640625" style="103" bestFit="1" customWidth="1"/>
    <col min="1916" max="1917" width="6.26953125" style="103" bestFit="1" customWidth="1"/>
    <col min="1918" max="1919" width="6" style="103" bestFit="1" customWidth="1"/>
    <col min="1920" max="1920" width="4.7265625" style="103" bestFit="1" customWidth="1"/>
    <col min="1921" max="1924" width="5" style="103" bestFit="1" customWidth="1"/>
    <col min="1925" max="1925" width="4.7265625" style="103" bestFit="1" customWidth="1"/>
    <col min="1926" max="2156" width="8.81640625" style="103"/>
    <col min="2157" max="2157" width="12.26953125" style="103" customWidth="1"/>
    <col min="2158" max="2158" width="9" style="103" bestFit="1" customWidth="1"/>
    <col min="2159" max="2161" width="5.81640625" style="103" customWidth="1"/>
    <col min="2162" max="2162" width="6.1796875" style="103" customWidth="1"/>
    <col min="2163" max="2164" width="5.81640625" style="103" customWidth="1"/>
    <col min="2165" max="2165" width="6.453125" style="103" customWidth="1"/>
    <col min="2166" max="2166" width="9" style="103" bestFit="1" customWidth="1"/>
    <col min="2167" max="2167" width="6.453125" style="103" customWidth="1"/>
    <col min="2168" max="2168" width="6.7265625" style="103" customWidth="1"/>
    <col min="2169" max="2169" width="8" style="103" customWidth="1"/>
    <col min="2170" max="2170" width="6.81640625" style="103" bestFit="1" customWidth="1"/>
    <col min="2171" max="2171" width="4.81640625" style="103" bestFit="1" customWidth="1"/>
    <col min="2172" max="2173" width="6.26953125" style="103" bestFit="1" customWidth="1"/>
    <col min="2174" max="2175" width="6" style="103" bestFit="1" customWidth="1"/>
    <col min="2176" max="2176" width="4.7265625" style="103" bestFit="1" customWidth="1"/>
    <col min="2177" max="2180" width="5" style="103" bestFit="1" customWidth="1"/>
    <col min="2181" max="2181" width="4.7265625" style="103" bestFit="1" customWidth="1"/>
    <col min="2182" max="2412" width="8.81640625" style="103"/>
    <col min="2413" max="2413" width="12.26953125" style="103" customWidth="1"/>
    <col min="2414" max="2414" width="9" style="103" bestFit="1" customWidth="1"/>
    <col min="2415" max="2417" width="5.81640625" style="103" customWidth="1"/>
    <col min="2418" max="2418" width="6.1796875" style="103" customWidth="1"/>
    <col min="2419" max="2420" width="5.81640625" style="103" customWidth="1"/>
    <col min="2421" max="2421" width="6.453125" style="103" customWidth="1"/>
    <col min="2422" max="2422" width="9" style="103" bestFit="1" customWidth="1"/>
    <col min="2423" max="2423" width="6.453125" style="103" customWidth="1"/>
    <col min="2424" max="2424" width="6.7265625" style="103" customWidth="1"/>
    <col min="2425" max="2425" width="8" style="103" customWidth="1"/>
    <col min="2426" max="2426" width="6.81640625" style="103" bestFit="1" customWidth="1"/>
    <col min="2427" max="2427" width="4.81640625" style="103" bestFit="1" customWidth="1"/>
    <col min="2428" max="2429" width="6.26953125" style="103" bestFit="1" customWidth="1"/>
    <col min="2430" max="2431" width="6" style="103" bestFit="1" customWidth="1"/>
    <col min="2432" max="2432" width="4.7265625" style="103" bestFit="1" customWidth="1"/>
    <col min="2433" max="2436" width="5" style="103" bestFit="1" customWidth="1"/>
    <col min="2437" max="2437" width="4.7265625" style="103" bestFit="1" customWidth="1"/>
    <col min="2438" max="2668" width="8.81640625" style="103"/>
    <col min="2669" max="2669" width="12.26953125" style="103" customWidth="1"/>
    <col min="2670" max="2670" width="9" style="103" bestFit="1" customWidth="1"/>
    <col min="2671" max="2673" width="5.81640625" style="103" customWidth="1"/>
    <col min="2674" max="2674" width="6.1796875" style="103" customWidth="1"/>
    <col min="2675" max="2676" width="5.81640625" style="103" customWidth="1"/>
    <col min="2677" max="2677" width="6.453125" style="103" customWidth="1"/>
    <col min="2678" max="2678" width="9" style="103" bestFit="1" customWidth="1"/>
    <col min="2679" max="2679" width="6.453125" style="103" customWidth="1"/>
    <col min="2680" max="2680" width="6.7265625" style="103" customWidth="1"/>
    <col min="2681" max="2681" width="8" style="103" customWidth="1"/>
    <col min="2682" max="2682" width="6.81640625" style="103" bestFit="1" customWidth="1"/>
    <col min="2683" max="2683" width="4.81640625" style="103" bestFit="1" customWidth="1"/>
    <col min="2684" max="2685" width="6.26953125" style="103" bestFit="1" customWidth="1"/>
    <col min="2686" max="2687" width="6" style="103" bestFit="1" customWidth="1"/>
    <col min="2688" max="2688" width="4.7265625" style="103" bestFit="1" customWidth="1"/>
    <col min="2689" max="2692" width="5" style="103" bestFit="1" customWidth="1"/>
    <col min="2693" max="2693" width="4.7265625" style="103" bestFit="1" customWidth="1"/>
    <col min="2694" max="2924" width="8.81640625" style="103"/>
    <col min="2925" max="2925" width="12.26953125" style="103" customWidth="1"/>
    <col min="2926" max="2926" width="9" style="103" bestFit="1" customWidth="1"/>
    <col min="2927" max="2929" width="5.81640625" style="103" customWidth="1"/>
    <col min="2930" max="2930" width="6.1796875" style="103" customWidth="1"/>
    <col min="2931" max="2932" width="5.81640625" style="103" customWidth="1"/>
    <col min="2933" max="2933" width="6.453125" style="103" customWidth="1"/>
    <col min="2934" max="2934" width="9" style="103" bestFit="1" customWidth="1"/>
    <col min="2935" max="2935" width="6.453125" style="103" customWidth="1"/>
    <col min="2936" max="2936" width="6.7265625" style="103" customWidth="1"/>
    <col min="2937" max="2937" width="8" style="103" customWidth="1"/>
    <col min="2938" max="2938" width="6.81640625" style="103" bestFit="1" customWidth="1"/>
    <col min="2939" max="2939" width="4.81640625" style="103" bestFit="1" customWidth="1"/>
    <col min="2940" max="2941" width="6.26953125" style="103" bestFit="1" customWidth="1"/>
    <col min="2942" max="2943" width="6" style="103" bestFit="1" customWidth="1"/>
    <col min="2944" max="2944" width="4.7265625" style="103" bestFit="1" customWidth="1"/>
    <col min="2945" max="2948" width="5" style="103" bestFit="1" customWidth="1"/>
    <col min="2949" max="2949" width="4.7265625" style="103" bestFit="1" customWidth="1"/>
    <col min="2950" max="3180" width="8.81640625" style="103"/>
    <col min="3181" max="3181" width="12.26953125" style="103" customWidth="1"/>
    <col min="3182" max="3182" width="9" style="103" bestFit="1" customWidth="1"/>
    <col min="3183" max="3185" width="5.81640625" style="103" customWidth="1"/>
    <col min="3186" max="3186" width="6.1796875" style="103" customWidth="1"/>
    <col min="3187" max="3188" width="5.81640625" style="103" customWidth="1"/>
    <col min="3189" max="3189" width="6.453125" style="103" customWidth="1"/>
    <col min="3190" max="3190" width="9" style="103" bestFit="1" customWidth="1"/>
    <col min="3191" max="3191" width="6.453125" style="103" customWidth="1"/>
    <col min="3192" max="3192" width="6.7265625" style="103" customWidth="1"/>
    <col min="3193" max="3193" width="8" style="103" customWidth="1"/>
    <col min="3194" max="3194" width="6.81640625" style="103" bestFit="1" customWidth="1"/>
    <col min="3195" max="3195" width="4.81640625" style="103" bestFit="1" customWidth="1"/>
    <col min="3196" max="3197" width="6.26953125" style="103" bestFit="1" customWidth="1"/>
    <col min="3198" max="3199" width="6" style="103" bestFit="1" customWidth="1"/>
    <col min="3200" max="3200" width="4.7265625" style="103" bestFit="1" customWidth="1"/>
    <col min="3201" max="3204" width="5" style="103" bestFit="1" customWidth="1"/>
    <col min="3205" max="3205" width="4.7265625" style="103" bestFit="1" customWidth="1"/>
    <col min="3206" max="3436" width="8.81640625" style="103"/>
    <col min="3437" max="3437" width="12.26953125" style="103" customWidth="1"/>
    <col min="3438" max="3438" width="9" style="103" bestFit="1" customWidth="1"/>
    <col min="3439" max="3441" width="5.81640625" style="103" customWidth="1"/>
    <col min="3442" max="3442" width="6.1796875" style="103" customWidth="1"/>
    <col min="3443" max="3444" width="5.81640625" style="103" customWidth="1"/>
    <col min="3445" max="3445" width="6.453125" style="103" customWidth="1"/>
    <col min="3446" max="3446" width="9" style="103" bestFit="1" customWidth="1"/>
    <col min="3447" max="3447" width="6.453125" style="103" customWidth="1"/>
    <col min="3448" max="3448" width="6.7265625" style="103" customWidth="1"/>
    <col min="3449" max="3449" width="8" style="103" customWidth="1"/>
    <col min="3450" max="3450" width="6.81640625" style="103" bestFit="1" customWidth="1"/>
    <col min="3451" max="3451" width="4.81640625" style="103" bestFit="1" customWidth="1"/>
    <col min="3452" max="3453" width="6.26953125" style="103" bestFit="1" customWidth="1"/>
    <col min="3454" max="3455" width="6" style="103" bestFit="1" customWidth="1"/>
    <col min="3456" max="3456" width="4.7265625" style="103" bestFit="1" customWidth="1"/>
    <col min="3457" max="3460" width="5" style="103" bestFit="1" customWidth="1"/>
    <col min="3461" max="3461" width="4.7265625" style="103" bestFit="1" customWidth="1"/>
    <col min="3462" max="3692" width="8.81640625" style="103"/>
    <col min="3693" max="3693" width="12.26953125" style="103" customWidth="1"/>
    <col min="3694" max="3694" width="9" style="103" bestFit="1" customWidth="1"/>
    <col min="3695" max="3697" width="5.81640625" style="103" customWidth="1"/>
    <col min="3698" max="3698" width="6.1796875" style="103" customWidth="1"/>
    <col min="3699" max="3700" width="5.81640625" style="103" customWidth="1"/>
    <col min="3701" max="3701" width="6.453125" style="103" customWidth="1"/>
    <col min="3702" max="3702" width="9" style="103" bestFit="1" customWidth="1"/>
    <col min="3703" max="3703" width="6.453125" style="103" customWidth="1"/>
    <col min="3704" max="3704" width="6.7265625" style="103" customWidth="1"/>
    <col min="3705" max="3705" width="8" style="103" customWidth="1"/>
    <col min="3706" max="3706" width="6.81640625" style="103" bestFit="1" customWidth="1"/>
    <col min="3707" max="3707" width="4.81640625" style="103" bestFit="1" customWidth="1"/>
    <col min="3708" max="3709" width="6.26953125" style="103" bestFit="1" customWidth="1"/>
    <col min="3710" max="3711" width="6" style="103" bestFit="1" customWidth="1"/>
    <col min="3712" max="3712" width="4.7265625" style="103" bestFit="1" customWidth="1"/>
    <col min="3713" max="3716" width="5" style="103" bestFit="1" customWidth="1"/>
    <col min="3717" max="3717" width="4.7265625" style="103" bestFit="1" customWidth="1"/>
    <col min="3718" max="3948" width="8.81640625" style="103"/>
    <col min="3949" max="3949" width="12.26953125" style="103" customWidth="1"/>
    <col min="3950" max="3950" width="9" style="103" bestFit="1" customWidth="1"/>
    <col min="3951" max="3953" width="5.81640625" style="103" customWidth="1"/>
    <col min="3954" max="3954" width="6.1796875" style="103" customWidth="1"/>
    <col min="3955" max="3956" width="5.81640625" style="103" customWidth="1"/>
    <col min="3957" max="3957" width="6.453125" style="103" customWidth="1"/>
    <col min="3958" max="3958" width="9" style="103" bestFit="1" customWidth="1"/>
    <col min="3959" max="3959" width="6.453125" style="103" customWidth="1"/>
    <col min="3960" max="3960" width="6.7265625" style="103" customWidth="1"/>
    <col min="3961" max="3961" width="8" style="103" customWidth="1"/>
    <col min="3962" max="3962" width="6.81640625" style="103" bestFit="1" customWidth="1"/>
    <col min="3963" max="3963" width="4.81640625" style="103" bestFit="1" customWidth="1"/>
    <col min="3964" max="3965" width="6.26953125" style="103" bestFit="1" customWidth="1"/>
    <col min="3966" max="3967" width="6" style="103" bestFit="1" customWidth="1"/>
    <col min="3968" max="3968" width="4.7265625" style="103" bestFit="1" customWidth="1"/>
    <col min="3969" max="3972" width="5" style="103" bestFit="1" customWidth="1"/>
    <col min="3973" max="3973" width="4.7265625" style="103" bestFit="1" customWidth="1"/>
    <col min="3974" max="4204" width="8.81640625" style="103"/>
    <col min="4205" max="4205" width="12.26953125" style="103" customWidth="1"/>
    <col min="4206" max="4206" width="9" style="103" bestFit="1" customWidth="1"/>
    <col min="4207" max="4209" width="5.81640625" style="103" customWidth="1"/>
    <col min="4210" max="4210" width="6.1796875" style="103" customWidth="1"/>
    <col min="4211" max="4212" width="5.81640625" style="103" customWidth="1"/>
    <col min="4213" max="4213" width="6.453125" style="103" customWidth="1"/>
    <col min="4214" max="4214" width="9" style="103" bestFit="1" customWidth="1"/>
    <col min="4215" max="4215" width="6.453125" style="103" customWidth="1"/>
    <col min="4216" max="4216" width="6.7265625" style="103" customWidth="1"/>
    <col min="4217" max="4217" width="8" style="103" customWidth="1"/>
    <col min="4218" max="4218" width="6.81640625" style="103" bestFit="1" customWidth="1"/>
    <col min="4219" max="4219" width="4.81640625" style="103" bestFit="1" customWidth="1"/>
    <col min="4220" max="4221" width="6.26953125" style="103" bestFit="1" customWidth="1"/>
    <col min="4222" max="4223" width="6" style="103" bestFit="1" customWidth="1"/>
    <col min="4224" max="4224" width="4.7265625" style="103" bestFit="1" customWidth="1"/>
    <col min="4225" max="4228" width="5" style="103" bestFit="1" customWidth="1"/>
    <col min="4229" max="4229" width="4.7265625" style="103" bestFit="1" customWidth="1"/>
    <col min="4230" max="4460" width="8.81640625" style="103"/>
    <col min="4461" max="4461" width="12.26953125" style="103" customWidth="1"/>
    <col min="4462" max="4462" width="9" style="103" bestFit="1" customWidth="1"/>
    <col min="4463" max="4465" width="5.81640625" style="103" customWidth="1"/>
    <col min="4466" max="4466" width="6.1796875" style="103" customWidth="1"/>
    <col min="4467" max="4468" width="5.81640625" style="103" customWidth="1"/>
    <col min="4469" max="4469" width="6.453125" style="103" customWidth="1"/>
    <col min="4470" max="4470" width="9" style="103" bestFit="1" customWidth="1"/>
    <col min="4471" max="4471" width="6.453125" style="103" customWidth="1"/>
    <col min="4472" max="4472" width="6.7265625" style="103" customWidth="1"/>
    <col min="4473" max="4473" width="8" style="103" customWidth="1"/>
    <col min="4474" max="4474" width="6.81640625" style="103" bestFit="1" customWidth="1"/>
    <col min="4475" max="4475" width="4.81640625" style="103" bestFit="1" customWidth="1"/>
    <col min="4476" max="4477" width="6.26953125" style="103" bestFit="1" customWidth="1"/>
    <col min="4478" max="4479" width="6" style="103" bestFit="1" customWidth="1"/>
    <col min="4480" max="4480" width="4.7265625" style="103" bestFit="1" customWidth="1"/>
    <col min="4481" max="4484" width="5" style="103" bestFit="1" customWidth="1"/>
    <col min="4485" max="4485" width="4.7265625" style="103" bestFit="1" customWidth="1"/>
    <col min="4486" max="4716" width="8.81640625" style="103"/>
    <col min="4717" max="4717" width="12.26953125" style="103" customWidth="1"/>
    <col min="4718" max="4718" width="9" style="103" bestFit="1" customWidth="1"/>
    <col min="4719" max="4721" width="5.81640625" style="103" customWidth="1"/>
    <col min="4722" max="4722" width="6.1796875" style="103" customWidth="1"/>
    <col min="4723" max="4724" width="5.81640625" style="103" customWidth="1"/>
    <col min="4725" max="4725" width="6.453125" style="103" customWidth="1"/>
    <col min="4726" max="4726" width="9" style="103" bestFit="1" customWidth="1"/>
    <col min="4727" max="4727" width="6.453125" style="103" customWidth="1"/>
    <col min="4728" max="4728" width="6.7265625" style="103" customWidth="1"/>
    <col min="4729" max="4729" width="8" style="103" customWidth="1"/>
    <col min="4730" max="4730" width="6.81640625" style="103" bestFit="1" customWidth="1"/>
    <col min="4731" max="4731" width="4.81640625" style="103" bestFit="1" customWidth="1"/>
    <col min="4732" max="4733" width="6.26953125" style="103" bestFit="1" customWidth="1"/>
    <col min="4734" max="4735" width="6" style="103" bestFit="1" customWidth="1"/>
    <col min="4736" max="4736" width="4.7265625" style="103" bestFit="1" customWidth="1"/>
    <col min="4737" max="4740" width="5" style="103" bestFit="1" customWidth="1"/>
    <col min="4741" max="4741" width="4.7265625" style="103" bestFit="1" customWidth="1"/>
    <col min="4742" max="4972" width="8.81640625" style="103"/>
    <col min="4973" max="4973" width="12.26953125" style="103" customWidth="1"/>
    <col min="4974" max="4974" width="9" style="103" bestFit="1" customWidth="1"/>
    <col min="4975" max="4977" width="5.81640625" style="103" customWidth="1"/>
    <col min="4978" max="4978" width="6.1796875" style="103" customWidth="1"/>
    <col min="4979" max="4980" width="5.81640625" style="103" customWidth="1"/>
    <col min="4981" max="4981" width="6.453125" style="103" customWidth="1"/>
    <col min="4982" max="4982" width="9" style="103" bestFit="1" customWidth="1"/>
    <col min="4983" max="4983" width="6.453125" style="103" customWidth="1"/>
    <col min="4984" max="4984" width="6.7265625" style="103" customWidth="1"/>
    <col min="4985" max="4985" width="8" style="103" customWidth="1"/>
    <col min="4986" max="4986" width="6.81640625" style="103" bestFit="1" customWidth="1"/>
    <col min="4987" max="4987" width="4.81640625" style="103" bestFit="1" customWidth="1"/>
    <col min="4988" max="4989" width="6.26953125" style="103" bestFit="1" customWidth="1"/>
    <col min="4990" max="4991" width="6" style="103" bestFit="1" customWidth="1"/>
    <col min="4992" max="4992" width="4.7265625" style="103" bestFit="1" customWidth="1"/>
    <col min="4993" max="4996" width="5" style="103" bestFit="1" customWidth="1"/>
    <col min="4997" max="4997" width="4.7265625" style="103" bestFit="1" customWidth="1"/>
    <col min="4998" max="5228" width="8.81640625" style="103"/>
    <col min="5229" max="5229" width="12.26953125" style="103" customWidth="1"/>
    <col min="5230" max="5230" width="9" style="103" bestFit="1" customWidth="1"/>
    <col min="5231" max="5233" width="5.81640625" style="103" customWidth="1"/>
    <col min="5234" max="5234" width="6.1796875" style="103" customWidth="1"/>
    <col min="5235" max="5236" width="5.81640625" style="103" customWidth="1"/>
    <col min="5237" max="5237" width="6.453125" style="103" customWidth="1"/>
    <col min="5238" max="5238" width="9" style="103" bestFit="1" customWidth="1"/>
    <col min="5239" max="5239" width="6.453125" style="103" customWidth="1"/>
    <col min="5240" max="5240" width="6.7265625" style="103" customWidth="1"/>
    <col min="5241" max="5241" width="8" style="103" customWidth="1"/>
    <col min="5242" max="5242" width="6.81640625" style="103" bestFit="1" customWidth="1"/>
    <col min="5243" max="5243" width="4.81640625" style="103" bestFit="1" customWidth="1"/>
    <col min="5244" max="5245" width="6.26953125" style="103" bestFit="1" customWidth="1"/>
    <col min="5246" max="5247" width="6" style="103" bestFit="1" customWidth="1"/>
    <col min="5248" max="5248" width="4.7265625" style="103" bestFit="1" customWidth="1"/>
    <col min="5249" max="5252" width="5" style="103" bestFit="1" customWidth="1"/>
    <col min="5253" max="5253" width="4.7265625" style="103" bestFit="1" customWidth="1"/>
    <col min="5254" max="5484" width="8.81640625" style="103"/>
    <col min="5485" max="5485" width="12.26953125" style="103" customWidth="1"/>
    <col min="5486" max="5486" width="9" style="103" bestFit="1" customWidth="1"/>
    <col min="5487" max="5489" width="5.81640625" style="103" customWidth="1"/>
    <col min="5490" max="5490" width="6.1796875" style="103" customWidth="1"/>
    <col min="5491" max="5492" width="5.81640625" style="103" customWidth="1"/>
    <col min="5493" max="5493" width="6.453125" style="103" customWidth="1"/>
    <col min="5494" max="5494" width="9" style="103" bestFit="1" customWidth="1"/>
    <col min="5495" max="5495" width="6.453125" style="103" customWidth="1"/>
    <col min="5496" max="5496" width="6.7265625" style="103" customWidth="1"/>
    <col min="5497" max="5497" width="8" style="103" customWidth="1"/>
    <col min="5498" max="5498" width="6.81640625" style="103" bestFit="1" customWidth="1"/>
    <col min="5499" max="5499" width="4.81640625" style="103" bestFit="1" customWidth="1"/>
    <col min="5500" max="5501" width="6.26953125" style="103" bestFit="1" customWidth="1"/>
    <col min="5502" max="5503" width="6" style="103" bestFit="1" customWidth="1"/>
    <col min="5504" max="5504" width="4.7265625" style="103" bestFit="1" customWidth="1"/>
    <col min="5505" max="5508" width="5" style="103" bestFit="1" customWidth="1"/>
    <col min="5509" max="5509" width="4.7265625" style="103" bestFit="1" customWidth="1"/>
    <col min="5510" max="5740" width="8.81640625" style="103"/>
    <col min="5741" max="5741" width="12.26953125" style="103" customWidth="1"/>
    <col min="5742" max="5742" width="9" style="103" bestFit="1" customWidth="1"/>
    <col min="5743" max="5745" width="5.81640625" style="103" customWidth="1"/>
    <col min="5746" max="5746" width="6.1796875" style="103" customWidth="1"/>
    <col min="5747" max="5748" width="5.81640625" style="103" customWidth="1"/>
    <col min="5749" max="5749" width="6.453125" style="103" customWidth="1"/>
    <col min="5750" max="5750" width="9" style="103" bestFit="1" customWidth="1"/>
    <col min="5751" max="5751" width="6.453125" style="103" customWidth="1"/>
    <col min="5752" max="5752" width="6.7265625" style="103" customWidth="1"/>
    <col min="5753" max="5753" width="8" style="103" customWidth="1"/>
    <col min="5754" max="5754" width="6.81640625" style="103" bestFit="1" customWidth="1"/>
    <col min="5755" max="5755" width="4.81640625" style="103" bestFit="1" customWidth="1"/>
    <col min="5756" max="5757" width="6.26953125" style="103" bestFit="1" customWidth="1"/>
    <col min="5758" max="5759" width="6" style="103" bestFit="1" customWidth="1"/>
    <col min="5760" max="5760" width="4.7265625" style="103" bestFit="1" customWidth="1"/>
    <col min="5761" max="5764" width="5" style="103" bestFit="1" customWidth="1"/>
    <col min="5765" max="5765" width="4.7265625" style="103" bestFit="1" customWidth="1"/>
    <col min="5766" max="5996" width="8.81640625" style="103"/>
    <col min="5997" max="5997" width="12.26953125" style="103" customWidth="1"/>
    <col min="5998" max="5998" width="9" style="103" bestFit="1" customWidth="1"/>
    <col min="5999" max="6001" width="5.81640625" style="103" customWidth="1"/>
    <col min="6002" max="6002" width="6.1796875" style="103" customWidth="1"/>
    <col min="6003" max="6004" width="5.81640625" style="103" customWidth="1"/>
    <col min="6005" max="6005" width="6.453125" style="103" customWidth="1"/>
    <col min="6006" max="6006" width="9" style="103" bestFit="1" customWidth="1"/>
    <col min="6007" max="6007" width="6.453125" style="103" customWidth="1"/>
    <col min="6008" max="6008" width="6.7265625" style="103" customWidth="1"/>
    <col min="6009" max="6009" width="8" style="103" customWidth="1"/>
    <col min="6010" max="6010" width="6.81640625" style="103" bestFit="1" customWidth="1"/>
    <col min="6011" max="6011" width="4.81640625" style="103" bestFit="1" customWidth="1"/>
    <col min="6012" max="6013" width="6.26953125" style="103" bestFit="1" customWidth="1"/>
    <col min="6014" max="6015" width="6" style="103" bestFit="1" customWidth="1"/>
    <col min="6016" max="6016" width="4.7265625" style="103" bestFit="1" customWidth="1"/>
    <col min="6017" max="6020" width="5" style="103" bestFit="1" customWidth="1"/>
    <col min="6021" max="6021" width="4.7265625" style="103" bestFit="1" customWidth="1"/>
    <col min="6022" max="6252" width="8.81640625" style="103"/>
    <col min="6253" max="6253" width="12.26953125" style="103" customWidth="1"/>
    <col min="6254" max="6254" width="9" style="103" bestFit="1" customWidth="1"/>
    <col min="6255" max="6257" width="5.81640625" style="103" customWidth="1"/>
    <col min="6258" max="6258" width="6.1796875" style="103" customWidth="1"/>
    <col min="6259" max="6260" width="5.81640625" style="103" customWidth="1"/>
    <col min="6261" max="6261" width="6.453125" style="103" customWidth="1"/>
    <col min="6262" max="6262" width="9" style="103" bestFit="1" customWidth="1"/>
    <col min="6263" max="6263" width="6.453125" style="103" customWidth="1"/>
    <col min="6264" max="6264" width="6.7265625" style="103" customWidth="1"/>
    <col min="6265" max="6265" width="8" style="103" customWidth="1"/>
    <col min="6266" max="6266" width="6.81640625" style="103" bestFit="1" customWidth="1"/>
    <col min="6267" max="6267" width="4.81640625" style="103" bestFit="1" customWidth="1"/>
    <col min="6268" max="6269" width="6.26953125" style="103" bestFit="1" customWidth="1"/>
    <col min="6270" max="6271" width="6" style="103" bestFit="1" customWidth="1"/>
    <col min="6272" max="6272" width="4.7265625" style="103" bestFit="1" customWidth="1"/>
    <col min="6273" max="6276" width="5" style="103" bestFit="1" customWidth="1"/>
    <col min="6277" max="6277" width="4.7265625" style="103" bestFit="1" customWidth="1"/>
    <col min="6278" max="6508" width="8.81640625" style="103"/>
    <col min="6509" max="6509" width="12.26953125" style="103" customWidth="1"/>
    <col min="6510" max="6510" width="9" style="103" bestFit="1" customWidth="1"/>
    <col min="6511" max="6513" width="5.81640625" style="103" customWidth="1"/>
    <col min="6514" max="6514" width="6.1796875" style="103" customWidth="1"/>
    <col min="6515" max="6516" width="5.81640625" style="103" customWidth="1"/>
    <col min="6517" max="6517" width="6.453125" style="103" customWidth="1"/>
    <col min="6518" max="6518" width="9" style="103" bestFit="1" customWidth="1"/>
    <col min="6519" max="6519" width="6.453125" style="103" customWidth="1"/>
    <col min="6520" max="6520" width="6.7265625" style="103" customWidth="1"/>
    <col min="6521" max="6521" width="8" style="103" customWidth="1"/>
    <col min="6522" max="6522" width="6.81640625" style="103" bestFit="1" customWidth="1"/>
    <col min="6523" max="6523" width="4.81640625" style="103" bestFit="1" customWidth="1"/>
    <col min="6524" max="6525" width="6.26953125" style="103" bestFit="1" customWidth="1"/>
    <col min="6526" max="6527" width="6" style="103" bestFit="1" customWidth="1"/>
    <col min="6528" max="6528" width="4.7265625" style="103" bestFit="1" customWidth="1"/>
    <col min="6529" max="6532" width="5" style="103" bestFit="1" customWidth="1"/>
    <col min="6533" max="6533" width="4.7265625" style="103" bestFit="1" customWidth="1"/>
    <col min="6534" max="6764" width="8.81640625" style="103"/>
    <col min="6765" max="6765" width="12.26953125" style="103" customWidth="1"/>
    <col min="6766" max="6766" width="9" style="103" bestFit="1" customWidth="1"/>
    <col min="6767" max="6769" width="5.81640625" style="103" customWidth="1"/>
    <col min="6770" max="6770" width="6.1796875" style="103" customWidth="1"/>
    <col min="6771" max="6772" width="5.81640625" style="103" customWidth="1"/>
    <col min="6773" max="6773" width="6.453125" style="103" customWidth="1"/>
    <col min="6774" max="6774" width="9" style="103" bestFit="1" customWidth="1"/>
    <col min="6775" max="6775" width="6.453125" style="103" customWidth="1"/>
    <col min="6776" max="6776" width="6.7265625" style="103" customWidth="1"/>
    <col min="6777" max="6777" width="8" style="103" customWidth="1"/>
    <col min="6778" max="6778" width="6.81640625" style="103" bestFit="1" customWidth="1"/>
    <col min="6779" max="6779" width="4.81640625" style="103" bestFit="1" customWidth="1"/>
    <col min="6780" max="6781" width="6.26953125" style="103" bestFit="1" customWidth="1"/>
    <col min="6782" max="6783" width="6" style="103" bestFit="1" customWidth="1"/>
    <col min="6784" max="6784" width="4.7265625" style="103" bestFit="1" customWidth="1"/>
    <col min="6785" max="6788" width="5" style="103" bestFit="1" customWidth="1"/>
    <col min="6789" max="6789" width="4.7265625" style="103" bestFit="1" customWidth="1"/>
    <col min="6790" max="7020" width="8.81640625" style="103"/>
    <col min="7021" max="7021" width="12.26953125" style="103" customWidth="1"/>
    <col min="7022" max="7022" width="9" style="103" bestFit="1" customWidth="1"/>
    <col min="7023" max="7025" width="5.81640625" style="103" customWidth="1"/>
    <col min="7026" max="7026" width="6.1796875" style="103" customWidth="1"/>
    <col min="7027" max="7028" width="5.81640625" style="103" customWidth="1"/>
    <col min="7029" max="7029" width="6.453125" style="103" customWidth="1"/>
    <col min="7030" max="7030" width="9" style="103" bestFit="1" customWidth="1"/>
    <col min="7031" max="7031" width="6.453125" style="103" customWidth="1"/>
    <col min="7032" max="7032" width="6.7265625" style="103" customWidth="1"/>
    <col min="7033" max="7033" width="8" style="103" customWidth="1"/>
    <col min="7034" max="7034" width="6.81640625" style="103" bestFit="1" customWidth="1"/>
    <col min="7035" max="7035" width="4.81640625" style="103" bestFit="1" customWidth="1"/>
    <col min="7036" max="7037" width="6.26953125" style="103" bestFit="1" customWidth="1"/>
    <col min="7038" max="7039" width="6" style="103" bestFit="1" customWidth="1"/>
    <col min="7040" max="7040" width="4.7265625" style="103" bestFit="1" customWidth="1"/>
    <col min="7041" max="7044" width="5" style="103" bestFit="1" customWidth="1"/>
    <col min="7045" max="7045" width="4.7265625" style="103" bestFit="1" customWidth="1"/>
    <col min="7046" max="7276" width="8.81640625" style="103"/>
    <col min="7277" max="7277" width="12.26953125" style="103" customWidth="1"/>
    <col min="7278" max="7278" width="9" style="103" bestFit="1" customWidth="1"/>
    <col min="7279" max="7281" width="5.81640625" style="103" customWidth="1"/>
    <col min="7282" max="7282" width="6.1796875" style="103" customWidth="1"/>
    <col min="7283" max="7284" width="5.81640625" style="103" customWidth="1"/>
    <col min="7285" max="7285" width="6.453125" style="103" customWidth="1"/>
    <col min="7286" max="7286" width="9" style="103" bestFit="1" customWidth="1"/>
    <col min="7287" max="7287" width="6.453125" style="103" customWidth="1"/>
    <col min="7288" max="7288" width="6.7265625" style="103" customWidth="1"/>
    <col min="7289" max="7289" width="8" style="103" customWidth="1"/>
    <col min="7290" max="7290" width="6.81640625" style="103" bestFit="1" customWidth="1"/>
    <col min="7291" max="7291" width="4.81640625" style="103" bestFit="1" customWidth="1"/>
    <col min="7292" max="7293" width="6.26953125" style="103" bestFit="1" customWidth="1"/>
    <col min="7294" max="7295" width="6" style="103" bestFit="1" customWidth="1"/>
    <col min="7296" max="7296" width="4.7265625" style="103" bestFit="1" customWidth="1"/>
    <col min="7297" max="7300" width="5" style="103" bestFit="1" customWidth="1"/>
    <col min="7301" max="7301" width="4.7265625" style="103" bestFit="1" customWidth="1"/>
    <col min="7302" max="7532" width="8.81640625" style="103"/>
    <col min="7533" max="7533" width="12.26953125" style="103" customWidth="1"/>
    <col min="7534" max="7534" width="9" style="103" bestFit="1" customWidth="1"/>
    <col min="7535" max="7537" width="5.81640625" style="103" customWidth="1"/>
    <col min="7538" max="7538" width="6.1796875" style="103" customWidth="1"/>
    <col min="7539" max="7540" width="5.81640625" style="103" customWidth="1"/>
    <col min="7541" max="7541" width="6.453125" style="103" customWidth="1"/>
    <col min="7542" max="7542" width="9" style="103" bestFit="1" customWidth="1"/>
    <col min="7543" max="7543" width="6.453125" style="103" customWidth="1"/>
    <col min="7544" max="7544" width="6.7265625" style="103" customWidth="1"/>
    <col min="7545" max="7545" width="8" style="103" customWidth="1"/>
    <col min="7546" max="7546" width="6.81640625" style="103" bestFit="1" customWidth="1"/>
    <col min="7547" max="7547" width="4.81640625" style="103" bestFit="1" customWidth="1"/>
    <col min="7548" max="7549" width="6.26953125" style="103" bestFit="1" customWidth="1"/>
    <col min="7550" max="7551" width="6" style="103" bestFit="1" customWidth="1"/>
    <col min="7552" max="7552" width="4.7265625" style="103" bestFit="1" customWidth="1"/>
    <col min="7553" max="7556" width="5" style="103" bestFit="1" customWidth="1"/>
    <col min="7557" max="7557" width="4.7265625" style="103" bestFit="1" customWidth="1"/>
    <col min="7558" max="7788" width="8.81640625" style="103"/>
    <col min="7789" max="7789" width="12.26953125" style="103" customWidth="1"/>
    <col min="7790" max="7790" width="9" style="103" bestFit="1" customWidth="1"/>
    <col min="7791" max="7793" width="5.81640625" style="103" customWidth="1"/>
    <col min="7794" max="7794" width="6.1796875" style="103" customWidth="1"/>
    <col min="7795" max="7796" width="5.81640625" style="103" customWidth="1"/>
    <col min="7797" max="7797" width="6.453125" style="103" customWidth="1"/>
    <col min="7798" max="7798" width="9" style="103" bestFit="1" customWidth="1"/>
    <col min="7799" max="7799" width="6.453125" style="103" customWidth="1"/>
    <col min="7800" max="7800" width="6.7265625" style="103" customWidth="1"/>
    <col min="7801" max="7801" width="8" style="103" customWidth="1"/>
    <col min="7802" max="7802" width="6.81640625" style="103" bestFit="1" customWidth="1"/>
    <col min="7803" max="7803" width="4.81640625" style="103" bestFit="1" customWidth="1"/>
    <col min="7804" max="7805" width="6.26953125" style="103" bestFit="1" customWidth="1"/>
    <col min="7806" max="7807" width="6" style="103" bestFit="1" customWidth="1"/>
    <col min="7808" max="7808" width="4.7265625" style="103" bestFit="1" customWidth="1"/>
    <col min="7809" max="7812" width="5" style="103" bestFit="1" customWidth="1"/>
    <col min="7813" max="7813" width="4.7265625" style="103" bestFit="1" customWidth="1"/>
    <col min="7814" max="8044" width="8.81640625" style="103"/>
    <col min="8045" max="8045" width="12.26953125" style="103" customWidth="1"/>
    <col min="8046" max="8046" width="9" style="103" bestFit="1" customWidth="1"/>
    <col min="8047" max="8049" width="5.81640625" style="103" customWidth="1"/>
    <col min="8050" max="8050" width="6.1796875" style="103" customWidth="1"/>
    <col min="8051" max="8052" width="5.81640625" style="103" customWidth="1"/>
    <col min="8053" max="8053" width="6.453125" style="103" customWidth="1"/>
    <col min="8054" max="8054" width="9" style="103" bestFit="1" customWidth="1"/>
    <col min="8055" max="8055" width="6.453125" style="103" customWidth="1"/>
    <col min="8056" max="8056" width="6.7265625" style="103" customWidth="1"/>
    <col min="8057" max="8057" width="8" style="103" customWidth="1"/>
    <col min="8058" max="8058" width="6.81640625" style="103" bestFit="1" customWidth="1"/>
    <col min="8059" max="8059" width="4.81640625" style="103" bestFit="1" customWidth="1"/>
    <col min="8060" max="8061" width="6.26953125" style="103" bestFit="1" customWidth="1"/>
    <col min="8062" max="8063" width="6" style="103" bestFit="1" customWidth="1"/>
    <col min="8064" max="8064" width="4.7265625" style="103" bestFit="1" customWidth="1"/>
    <col min="8065" max="8068" width="5" style="103" bestFit="1" customWidth="1"/>
    <col min="8069" max="8069" width="4.7265625" style="103" bestFit="1" customWidth="1"/>
    <col min="8070" max="8300" width="8.81640625" style="103"/>
    <col min="8301" max="8301" width="12.26953125" style="103" customWidth="1"/>
    <col min="8302" max="8302" width="9" style="103" bestFit="1" customWidth="1"/>
    <col min="8303" max="8305" width="5.81640625" style="103" customWidth="1"/>
    <col min="8306" max="8306" width="6.1796875" style="103" customWidth="1"/>
    <col min="8307" max="8308" width="5.81640625" style="103" customWidth="1"/>
    <col min="8309" max="8309" width="6.453125" style="103" customWidth="1"/>
    <col min="8310" max="8310" width="9" style="103" bestFit="1" customWidth="1"/>
    <col min="8311" max="8311" width="6.453125" style="103" customWidth="1"/>
    <col min="8312" max="8312" width="6.7265625" style="103" customWidth="1"/>
    <col min="8313" max="8313" width="8" style="103" customWidth="1"/>
    <col min="8314" max="8314" width="6.81640625" style="103" bestFit="1" customWidth="1"/>
    <col min="8315" max="8315" width="4.81640625" style="103" bestFit="1" customWidth="1"/>
    <col min="8316" max="8317" width="6.26953125" style="103" bestFit="1" customWidth="1"/>
    <col min="8318" max="8319" width="6" style="103" bestFit="1" customWidth="1"/>
    <col min="8320" max="8320" width="4.7265625" style="103" bestFit="1" customWidth="1"/>
    <col min="8321" max="8324" width="5" style="103" bestFit="1" customWidth="1"/>
    <col min="8325" max="8325" width="4.7265625" style="103" bestFit="1" customWidth="1"/>
    <col min="8326" max="8556" width="8.81640625" style="103"/>
    <col min="8557" max="8557" width="12.26953125" style="103" customWidth="1"/>
    <col min="8558" max="8558" width="9" style="103" bestFit="1" customWidth="1"/>
    <col min="8559" max="8561" width="5.81640625" style="103" customWidth="1"/>
    <col min="8562" max="8562" width="6.1796875" style="103" customWidth="1"/>
    <col min="8563" max="8564" width="5.81640625" style="103" customWidth="1"/>
    <col min="8565" max="8565" width="6.453125" style="103" customWidth="1"/>
    <col min="8566" max="8566" width="9" style="103" bestFit="1" customWidth="1"/>
    <col min="8567" max="8567" width="6.453125" style="103" customWidth="1"/>
    <col min="8568" max="8568" width="6.7265625" style="103" customWidth="1"/>
    <col min="8569" max="8569" width="8" style="103" customWidth="1"/>
    <col min="8570" max="8570" width="6.81640625" style="103" bestFit="1" customWidth="1"/>
    <col min="8571" max="8571" width="4.81640625" style="103" bestFit="1" customWidth="1"/>
    <col min="8572" max="8573" width="6.26953125" style="103" bestFit="1" customWidth="1"/>
    <col min="8574" max="8575" width="6" style="103" bestFit="1" customWidth="1"/>
    <col min="8576" max="8576" width="4.7265625" style="103" bestFit="1" customWidth="1"/>
    <col min="8577" max="8580" width="5" style="103" bestFit="1" customWidth="1"/>
    <col min="8581" max="8581" width="4.7265625" style="103" bestFit="1" customWidth="1"/>
    <col min="8582" max="8812" width="8.81640625" style="103"/>
    <col min="8813" max="8813" width="12.26953125" style="103" customWidth="1"/>
    <col min="8814" max="8814" width="9" style="103" bestFit="1" customWidth="1"/>
    <col min="8815" max="8817" width="5.81640625" style="103" customWidth="1"/>
    <col min="8818" max="8818" width="6.1796875" style="103" customWidth="1"/>
    <col min="8819" max="8820" width="5.81640625" style="103" customWidth="1"/>
    <col min="8821" max="8821" width="6.453125" style="103" customWidth="1"/>
    <col min="8822" max="8822" width="9" style="103" bestFit="1" customWidth="1"/>
    <col min="8823" max="8823" width="6.453125" style="103" customWidth="1"/>
    <col min="8824" max="8824" width="6.7265625" style="103" customWidth="1"/>
    <col min="8825" max="8825" width="8" style="103" customWidth="1"/>
    <col min="8826" max="8826" width="6.81640625" style="103" bestFit="1" customWidth="1"/>
    <col min="8827" max="8827" width="4.81640625" style="103" bestFit="1" customWidth="1"/>
    <col min="8828" max="8829" width="6.26953125" style="103" bestFit="1" customWidth="1"/>
    <col min="8830" max="8831" width="6" style="103" bestFit="1" customWidth="1"/>
    <col min="8832" max="8832" width="4.7265625" style="103" bestFit="1" customWidth="1"/>
    <col min="8833" max="8836" width="5" style="103" bestFit="1" customWidth="1"/>
    <col min="8837" max="8837" width="4.7265625" style="103" bestFit="1" customWidth="1"/>
    <col min="8838" max="9068" width="8.81640625" style="103"/>
    <col min="9069" max="9069" width="12.26953125" style="103" customWidth="1"/>
    <col min="9070" max="9070" width="9" style="103" bestFit="1" customWidth="1"/>
    <col min="9071" max="9073" width="5.81640625" style="103" customWidth="1"/>
    <col min="9074" max="9074" width="6.1796875" style="103" customWidth="1"/>
    <col min="9075" max="9076" width="5.81640625" style="103" customWidth="1"/>
    <col min="9077" max="9077" width="6.453125" style="103" customWidth="1"/>
    <col min="9078" max="9078" width="9" style="103" bestFit="1" customWidth="1"/>
    <col min="9079" max="9079" width="6.453125" style="103" customWidth="1"/>
    <col min="9080" max="9080" width="6.7265625" style="103" customWidth="1"/>
    <col min="9081" max="9081" width="8" style="103" customWidth="1"/>
    <col min="9082" max="9082" width="6.81640625" style="103" bestFit="1" customWidth="1"/>
    <col min="9083" max="9083" width="4.81640625" style="103" bestFit="1" customWidth="1"/>
    <col min="9084" max="9085" width="6.26953125" style="103" bestFit="1" customWidth="1"/>
    <col min="9086" max="9087" width="6" style="103" bestFit="1" customWidth="1"/>
    <col min="9088" max="9088" width="4.7265625" style="103" bestFit="1" customWidth="1"/>
    <col min="9089" max="9092" width="5" style="103" bestFit="1" customWidth="1"/>
    <col min="9093" max="9093" width="4.7265625" style="103" bestFit="1" customWidth="1"/>
    <col min="9094" max="9324" width="8.81640625" style="103"/>
    <col min="9325" max="9325" width="12.26953125" style="103" customWidth="1"/>
    <col min="9326" max="9326" width="9" style="103" bestFit="1" customWidth="1"/>
    <col min="9327" max="9329" width="5.81640625" style="103" customWidth="1"/>
    <col min="9330" max="9330" width="6.1796875" style="103" customWidth="1"/>
    <col min="9331" max="9332" width="5.81640625" style="103" customWidth="1"/>
    <col min="9333" max="9333" width="6.453125" style="103" customWidth="1"/>
    <col min="9334" max="9334" width="9" style="103" bestFit="1" customWidth="1"/>
    <col min="9335" max="9335" width="6.453125" style="103" customWidth="1"/>
    <col min="9336" max="9336" width="6.7265625" style="103" customWidth="1"/>
    <col min="9337" max="9337" width="8" style="103" customWidth="1"/>
    <col min="9338" max="9338" width="6.81640625" style="103" bestFit="1" customWidth="1"/>
    <col min="9339" max="9339" width="4.81640625" style="103" bestFit="1" customWidth="1"/>
    <col min="9340" max="9341" width="6.26953125" style="103" bestFit="1" customWidth="1"/>
    <col min="9342" max="9343" width="6" style="103" bestFit="1" customWidth="1"/>
    <col min="9344" max="9344" width="4.7265625" style="103" bestFit="1" customWidth="1"/>
    <col min="9345" max="9348" width="5" style="103" bestFit="1" customWidth="1"/>
    <col min="9349" max="9349" width="4.7265625" style="103" bestFit="1" customWidth="1"/>
    <col min="9350" max="9580" width="8.81640625" style="103"/>
    <col min="9581" max="9581" width="12.26953125" style="103" customWidth="1"/>
    <col min="9582" max="9582" width="9" style="103" bestFit="1" customWidth="1"/>
    <col min="9583" max="9585" width="5.81640625" style="103" customWidth="1"/>
    <col min="9586" max="9586" width="6.1796875" style="103" customWidth="1"/>
    <col min="9587" max="9588" width="5.81640625" style="103" customWidth="1"/>
    <col min="9589" max="9589" width="6.453125" style="103" customWidth="1"/>
    <col min="9590" max="9590" width="9" style="103" bestFit="1" customWidth="1"/>
    <col min="9591" max="9591" width="6.453125" style="103" customWidth="1"/>
    <col min="9592" max="9592" width="6.7265625" style="103" customWidth="1"/>
    <col min="9593" max="9593" width="8" style="103" customWidth="1"/>
    <col min="9594" max="9594" width="6.81640625" style="103" bestFit="1" customWidth="1"/>
    <col min="9595" max="9595" width="4.81640625" style="103" bestFit="1" customWidth="1"/>
    <col min="9596" max="9597" width="6.26953125" style="103" bestFit="1" customWidth="1"/>
    <col min="9598" max="9599" width="6" style="103" bestFit="1" customWidth="1"/>
    <col min="9600" max="9600" width="4.7265625" style="103" bestFit="1" customWidth="1"/>
    <col min="9601" max="9604" width="5" style="103" bestFit="1" customWidth="1"/>
    <col min="9605" max="9605" width="4.7265625" style="103" bestFit="1" customWidth="1"/>
    <col min="9606" max="9836" width="8.81640625" style="103"/>
    <col min="9837" max="9837" width="12.26953125" style="103" customWidth="1"/>
    <col min="9838" max="9838" width="9" style="103" bestFit="1" customWidth="1"/>
    <col min="9839" max="9841" width="5.81640625" style="103" customWidth="1"/>
    <col min="9842" max="9842" width="6.1796875" style="103" customWidth="1"/>
    <col min="9843" max="9844" width="5.81640625" style="103" customWidth="1"/>
    <col min="9845" max="9845" width="6.453125" style="103" customWidth="1"/>
    <col min="9846" max="9846" width="9" style="103" bestFit="1" customWidth="1"/>
    <col min="9847" max="9847" width="6.453125" style="103" customWidth="1"/>
    <col min="9848" max="9848" width="6.7265625" style="103" customWidth="1"/>
    <col min="9849" max="9849" width="8" style="103" customWidth="1"/>
    <col min="9850" max="9850" width="6.81640625" style="103" bestFit="1" customWidth="1"/>
    <col min="9851" max="9851" width="4.81640625" style="103" bestFit="1" customWidth="1"/>
    <col min="9852" max="9853" width="6.26953125" style="103" bestFit="1" customWidth="1"/>
    <col min="9854" max="9855" width="6" style="103" bestFit="1" customWidth="1"/>
    <col min="9856" max="9856" width="4.7265625" style="103" bestFit="1" customWidth="1"/>
    <col min="9857" max="9860" width="5" style="103" bestFit="1" customWidth="1"/>
    <col min="9861" max="9861" width="4.7265625" style="103" bestFit="1" customWidth="1"/>
    <col min="9862" max="10092" width="8.81640625" style="103"/>
    <col min="10093" max="10093" width="12.26953125" style="103" customWidth="1"/>
    <col min="10094" max="10094" width="9" style="103" bestFit="1" customWidth="1"/>
    <col min="10095" max="10097" width="5.81640625" style="103" customWidth="1"/>
    <col min="10098" max="10098" width="6.1796875" style="103" customWidth="1"/>
    <col min="10099" max="10100" width="5.81640625" style="103" customWidth="1"/>
    <col min="10101" max="10101" width="6.453125" style="103" customWidth="1"/>
    <col min="10102" max="10102" width="9" style="103" bestFit="1" customWidth="1"/>
    <col min="10103" max="10103" width="6.453125" style="103" customWidth="1"/>
    <col min="10104" max="10104" width="6.7265625" style="103" customWidth="1"/>
    <col min="10105" max="10105" width="8" style="103" customWidth="1"/>
    <col min="10106" max="10106" width="6.81640625" style="103" bestFit="1" customWidth="1"/>
    <col min="10107" max="10107" width="4.81640625" style="103" bestFit="1" customWidth="1"/>
    <col min="10108" max="10109" width="6.26953125" style="103" bestFit="1" customWidth="1"/>
    <col min="10110" max="10111" width="6" style="103" bestFit="1" customWidth="1"/>
    <col min="10112" max="10112" width="4.7265625" style="103" bestFit="1" customWidth="1"/>
    <col min="10113" max="10116" width="5" style="103" bestFit="1" customWidth="1"/>
    <col min="10117" max="10117" width="4.7265625" style="103" bestFit="1" customWidth="1"/>
    <col min="10118" max="10348" width="8.81640625" style="103"/>
    <col min="10349" max="10349" width="12.26953125" style="103" customWidth="1"/>
    <col min="10350" max="10350" width="9" style="103" bestFit="1" customWidth="1"/>
    <col min="10351" max="10353" width="5.81640625" style="103" customWidth="1"/>
    <col min="10354" max="10354" width="6.1796875" style="103" customWidth="1"/>
    <col min="10355" max="10356" width="5.81640625" style="103" customWidth="1"/>
    <col min="10357" max="10357" width="6.453125" style="103" customWidth="1"/>
    <col min="10358" max="10358" width="9" style="103" bestFit="1" customWidth="1"/>
    <col min="10359" max="10359" width="6.453125" style="103" customWidth="1"/>
    <col min="10360" max="10360" width="6.7265625" style="103" customWidth="1"/>
    <col min="10361" max="10361" width="8" style="103" customWidth="1"/>
    <col min="10362" max="10362" width="6.81640625" style="103" bestFit="1" customWidth="1"/>
    <col min="10363" max="10363" width="4.81640625" style="103" bestFit="1" customWidth="1"/>
    <col min="10364" max="10365" width="6.26953125" style="103" bestFit="1" customWidth="1"/>
    <col min="10366" max="10367" width="6" style="103" bestFit="1" customWidth="1"/>
    <col min="10368" max="10368" width="4.7265625" style="103" bestFit="1" customWidth="1"/>
    <col min="10369" max="10372" width="5" style="103" bestFit="1" customWidth="1"/>
    <col min="10373" max="10373" width="4.7265625" style="103" bestFit="1" customWidth="1"/>
    <col min="10374" max="10604" width="8.81640625" style="103"/>
    <col min="10605" max="10605" width="12.26953125" style="103" customWidth="1"/>
    <col min="10606" max="10606" width="9" style="103" bestFit="1" customWidth="1"/>
    <col min="10607" max="10609" width="5.81640625" style="103" customWidth="1"/>
    <col min="10610" max="10610" width="6.1796875" style="103" customWidth="1"/>
    <col min="10611" max="10612" width="5.81640625" style="103" customWidth="1"/>
    <col min="10613" max="10613" width="6.453125" style="103" customWidth="1"/>
    <col min="10614" max="10614" width="9" style="103" bestFit="1" customWidth="1"/>
    <col min="10615" max="10615" width="6.453125" style="103" customWidth="1"/>
    <col min="10616" max="10616" width="6.7265625" style="103" customWidth="1"/>
    <col min="10617" max="10617" width="8" style="103" customWidth="1"/>
    <col min="10618" max="10618" width="6.81640625" style="103" bestFit="1" customWidth="1"/>
    <col min="10619" max="10619" width="4.81640625" style="103" bestFit="1" customWidth="1"/>
    <col min="10620" max="10621" width="6.26953125" style="103" bestFit="1" customWidth="1"/>
    <col min="10622" max="10623" width="6" style="103" bestFit="1" customWidth="1"/>
    <col min="10624" max="10624" width="4.7265625" style="103" bestFit="1" customWidth="1"/>
    <col min="10625" max="10628" width="5" style="103" bestFit="1" customWidth="1"/>
    <col min="10629" max="10629" width="4.7265625" style="103" bestFit="1" customWidth="1"/>
    <col min="10630" max="10860" width="8.81640625" style="103"/>
    <col min="10861" max="10861" width="12.26953125" style="103" customWidth="1"/>
    <col min="10862" max="10862" width="9" style="103" bestFit="1" customWidth="1"/>
    <col min="10863" max="10865" width="5.81640625" style="103" customWidth="1"/>
    <col min="10866" max="10866" width="6.1796875" style="103" customWidth="1"/>
    <col min="10867" max="10868" width="5.81640625" style="103" customWidth="1"/>
    <col min="10869" max="10869" width="6.453125" style="103" customWidth="1"/>
    <col min="10870" max="10870" width="9" style="103" bestFit="1" customWidth="1"/>
    <col min="10871" max="10871" width="6.453125" style="103" customWidth="1"/>
    <col min="10872" max="10872" width="6.7265625" style="103" customWidth="1"/>
    <col min="10873" max="10873" width="8" style="103" customWidth="1"/>
    <col min="10874" max="10874" width="6.81640625" style="103" bestFit="1" customWidth="1"/>
    <col min="10875" max="10875" width="4.81640625" style="103" bestFit="1" customWidth="1"/>
    <col min="10876" max="10877" width="6.26953125" style="103" bestFit="1" customWidth="1"/>
    <col min="10878" max="10879" width="6" style="103" bestFit="1" customWidth="1"/>
    <col min="10880" max="10880" width="4.7265625" style="103" bestFit="1" customWidth="1"/>
    <col min="10881" max="10884" width="5" style="103" bestFit="1" customWidth="1"/>
    <col min="10885" max="10885" width="4.7265625" style="103" bestFit="1" customWidth="1"/>
    <col min="10886" max="11116" width="8.81640625" style="103"/>
    <col min="11117" max="11117" width="12.26953125" style="103" customWidth="1"/>
    <col min="11118" max="11118" width="9" style="103" bestFit="1" customWidth="1"/>
    <col min="11119" max="11121" width="5.81640625" style="103" customWidth="1"/>
    <col min="11122" max="11122" width="6.1796875" style="103" customWidth="1"/>
    <col min="11123" max="11124" width="5.81640625" style="103" customWidth="1"/>
    <col min="11125" max="11125" width="6.453125" style="103" customWidth="1"/>
    <col min="11126" max="11126" width="9" style="103" bestFit="1" customWidth="1"/>
    <col min="11127" max="11127" width="6.453125" style="103" customWidth="1"/>
    <col min="11128" max="11128" width="6.7265625" style="103" customWidth="1"/>
    <col min="11129" max="11129" width="8" style="103" customWidth="1"/>
    <col min="11130" max="11130" width="6.81640625" style="103" bestFit="1" customWidth="1"/>
    <col min="11131" max="11131" width="4.81640625" style="103" bestFit="1" customWidth="1"/>
    <col min="11132" max="11133" width="6.26953125" style="103" bestFit="1" customWidth="1"/>
    <col min="11134" max="11135" width="6" style="103" bestFit="1" customWidth="1"/>
    <col min="11136" max="11136" width="4.7265625" style="103" bestFit="1" customWidth="1"/>
    <col min="11137" max="11140" width="5" style="103" bestFit="1" customWidth="1"/>
    <col min="11141" max="11141" width="4.7265625" style="103" bestFit="1" customWidth="1"/>
    <col min="11142" max="11372" width="8.81640625" style="103"/>
    <col min="11373" max="11373" width="12.26953125" style="103" customWidth="1"/>
    <col min="11374" max="11374" width="9" style="103" bestFit="1" customWidth="1"/>
    <col min="11375" max="11377" width="5.81640625" style="103" customWidth="1"/>
    <col min="11378" max="11378" width="6.1796875" style="103" customWidth="1"/>
    <col min="11379" max="11380" width="5.81640625" style="103" customWidth="1"/>
    <col min="11381" max="11381" width="6.453125" style="103" customWidth="1"/>
    <col min="11382" max="11382" width="9" style="103" bestFit="1" customWidth="1"/>
    <col min="11383" max="11383" width="6.453125" style="103" customWidth="1"/>
    <col min="11384" max="11384" width="6.7265625" style="103" customWidth="1"/>
    <col min="11385" max="11385" width="8" style="103" customWidth="1"/>
    <col min="11386" max="11386" width="6.81640625" style="103" bestFit="1" customWidth="1"/>
    <col min="11387" max="11387" width="4.81640625" style="103" bestFit="1" customWidth="1"/>
    <col min="11388" max="11389" width="6.26953125" style="103" bestFit="1" customWidth="1"/>
    <col min="11390" max="11391" width="6" style="103" bestFit="1" customWidth="1"/>
    <col min="11392" max="11392" width="4.7265625" style="103" bestFit="1" customWidth="1"/>
    <col min="11393" max="11396" width="5" style="103" bestFit="1" customWidth="1"/>
    <col min="11397" max="11397" width="4.7265625" style="103" bestFit="1" customWidth="1"/>
    <col min="11398" max="11628" width="8.81640625" style="103"/>
    <col min="11629" max="11629" width="12.26953125" style="103" customWidth="1"/>
    <col min="11630" max="11630" width="9" style="103" bestFit="1" customWidth="1"/>
    <col min="11631" max="11633" width="5.81640625" style="103" customWidth="1"/>
    <col min="11634" max="11634" width="6.1796875" style="103" customWidth="1"/>
    <col min="11635" max="11636" width="5.81640625" style="103" customWidth="1"/>
    <col min="11637" max="11637" width="6.453125" style="103" customWidth="1"/>
    <col min="11638" max="11638" width="9" style="103" bestFit="1" customWidth="1"/>
    <col min="11639" max="11639" width="6.453125" style="103" customWidth="1"/>
    <col min="11640" max="11640" width="6.7265625" style="103" customWidth="1"/>
    <col min="11641" max="11641" width="8" style="103" customWidth="1"/>
    <col min="11642" max="11642" width="6.81640625" style="103" bestFit="1" customWidth="1"/>
    <col min="11643" max="11643" width="4.81640625" style="103" bestFit="1" customWidth="1"/>
    <col min="11644" max="11645" width="6.26953125" style="103" bestFit="1" customWidth="1"/>
    <col min="11646" max="11647" width="6" style="103" bestFit="1" customWidth="1"/>
    <col min="11648" max="11648" width="4.7265625" style="103" bestFit="1" customWidth="1"/>
    <col min="11649" max="11652" width="5" style="103" bestFit="1" customWidth="1"/>
    <col min="11653" max="11653" width="4.7265625" style="103" bestFit="1" customWidth="1"/>
    <col min="11654" max="11884" width="8.81640625" style="103"/>
    <col min="11885" max="11885" width="12.26953125" style="103" customWidth="1"/>
    <col min="11886" max="11886" width="9" style="103" bestFit="1" customWidth="1"/>
    <col min="11887" max="11889" width="5.81640625" style="103" customWidth="1"/>
    <col min="11890" max="11890" width="6.1796875" style="103" customWidth="1"/>
    <col min="11891" max="11892" width="5.81640625" style="103" customWidth="1"/>
    <col min="11893" max="11893" width="6.453125" style="103" customWidth="1"/>
    <col min="11894" max="11894" width="9" style="103" bestFit="1" customWidth="1"/>
    <col min="11895" max="11895" width="6.453125" style="103" customWidth="1"/>
    <col min="11896" max="11896" width="6.7265625" style="103" customWidth="1"/>
    <col min="11897" max="11897" width="8" style="103" customWidth="1"/>
    <col min="11898" max="11898" width="6.81640625" style="103" bestFit="1" customWidth="1"/>
    <col min="11899" max="11899" width="4.81640625" style="103" bestFit="1" customWidth="1"/>
    <col min="11900" max="11901" width="6.26953125" style="103" bestFit="1" customWidth="1"/>
    <col min="11902" max="11903" width="6" style="103" bestFit="1" customWidth="1"/>
    <col min="11904" max="11904" width="4.7265625" style="103" bestFit="1" customWidth="1"/>
    <col min="11905" max="11908" width="5" style="103" bestFit="1" customWidth="1"/>
    <col min="11909" max="11909" width="4.7265625" style="103" bestFit="1" customWidth="1"/>
    <col min="11910" max="12140" width="8.81640625" style="103"/>
    <col min="12141" max="12141" width="12.26953125" style="103" customWidth="1"/>
    <col min="12142" max="12142" width="9" style="103" bestFit="1" customWidth="1"/>
    <col min="12143" max="12145" width="5.81640625" style="103" customWidth="1"/>
    <col min="12146" max="12146" width="6.1796875" style="103" customWidth="1"/>
    <col min="12147" max="12148" width="5.81640625" style="103" customWidth="1"/>
    <col min="12149" max="12149" width="6.453125" style="103" customWidth="1"/>
    <col min="12150" max="12150" width="9" style="103" bestFit="1" customWidth="1"/>
    <col min="12151" max="12151" width="6.453125" style="103" customWidth="1"/>
    <col min="12152" max="12152" width="6.7265625" style="103" customWidth="1"/>
    <col min="12153" max="12153" width="8" style="103" customWidth="1"/>
    <col min="12154" max="12154" width="6.81640625" style="103" bestFit="1" customWidth="1"/>
    <col min="12155" max="12155" width="4.81640625" style="103" bestFit="1" customWidth="1"/>
    <col min="12156" max="12157" width="6.26953125" style="103" bestFit="1" customWidth="1"/>
    <col min="12158" max="12159" width="6" style="103" bestFit="1" customWidth="1"/>
    <col min="12160" max="12160" width="4.7265625" style="103" bestFit="1" customWidth="1"/>
    <col min="12161" max="12164" width="5" style="103" bestFit="1" customWidth="1"/>
    <col min="12165" max="12165" width="4.7265625" style="103" bestFit="1" customWidth="1"/>
    <col min="12166" max="12396" width="8.81640625" style="103"/>
    <col min="12397" max="12397" width="12.26953125" style="103" customWidth="1"/>
    <col min="12398" max="12398" width="9" style="103" bestFit="1" customWidth="1"/>
    <col min="12399" max="12401" width="5.81640625" style="103" customWidth="1"/>
    <col min="12402" max="12402" width="6.1796875" style="103" customWidth="1"/>
    <col min="12403" max="12404" width="5.81640625" style="103" customWidth="1"/>
    <col min="12405" max="12405" width="6.453125" style="103" customWidth="1"/>
    <col min="12406" max="12406" width="9" style="103" bestFit="1" customWidth="1"/>
    <col min="12407" max="12407" width="6.453125" style="103" customWidth="1"/>
    <col min="12408" max="12408" width="6.7265625" style="103" customWidth="1"/>
    <col min="12409" max="12409" width="8" style="103" customWidth="1"/>
    <col min="12410" max="12410" width="6.81640625" style="103" bestFit="1" customWidth="1"/>
    <col min="12411" max="12411" width="4.81640625" style="103" bestFit="1" customWidth="1"/>
    <col min="12412" max="12413" width="6.26953125" style="103" bestFit="1" customWidth="1"/>
    <col min="12414" max="12415" width="6" style="103" bestFit="1" customWidth="1"/>
    <col min="12416" max="12416" width="4.7265625" style="103" bestFit="1" customWidth="1"/>
    <col min="12417" max="12420" width="5" style="103" bestFit="1" customWidth="1"/>
    <col min="12421" max="12421" width="4.7265625" style="103" bestFit="1" customWidth="1"/>
    <col min="12422" max="12652" width="8.81640625" style="103"/>
    <col min="12653" max="12653" width="12.26953125" style="103" customWidth="1"/>
    <col min="12654" max="12654" width="9" style="103" bestFit="1" customWidth="1"/>
    <col min="12655" max="12657" width="5.81640625" style="103" customWidth="1"/>
    <col min="12658" max="12658" width="6.1796875" style="103" customWidth="1"/>
    <col min="12659" max="12660" width="5.81640625" style="103" customWidth="1"/>
    <col min="12661" max="12661" width="6.453125" style="103" customWidth="1"/>
    <col min="12662" max="12662" width="9" style="103" bestFit="1" customWidth="1"/>
    <col min="12663" max="12663" width="6.453125" style="103" customWidth="1"/>
    <col min="12664" max="12664" width="6.7265625" style="103" customWidth="1"/>
    <col min="12665" max="12665" width="8" style="103" customWidth="1"/>
    <col min="12666" max="12666" width="6.81640625" style="103" bestFit="1" customWidth="1"/>
    <col min="12667" max="12667" width="4.81640625" style="103" bestFit="1" customWidth="1"/>
    <col min="12668" max="12669" width="6.26953125" style="103" bestFit="1" customWidth="1"/>
    <col min="12670" max="12671" width="6" style="103" bestFit="1" customWidth="1"/>
    <col min="12672" max="12672" width="4.7265625" style="103" bestFit="1" customWidth="1"/>
    <col min="12673" max="12676" width="5" style="103" bestFit="1" customWidth="1"/>
    <col min="12677" max="12677" width="4.7265625" style="103" bestFit="1" customWidth="1"/>
    <col min="12678" max="12908" width="8.81640625" style="103"/>
    <col min="12909" max="12909" width="12.26953125" style="103" customWidth="1"/>
    <col min="12910" max="12910" width="9" style="103" bestFit="1" customWidth="1"/>
    <col min="12911" max="12913" width="5.81640625" style="103" customWidth="1"/>
    <col min="12914" max="12914" width="6.1796875" style="103" customWidth="1"/>
    <col min="12915" max="12916" width="5.81640625" style="103" customWidth="1"/>
    <col min="12917" max="12917" width="6.453125" style="103" customWidth="1"/>
    <col min="12918" max="12918" width="9" style="103" bestFit="1" customWidth="1"/>
    <col min="12919" max="12919" width="6.453125" style="103" customWidth="1"/>
    <col min="12920" max="12920" width="6.7265625" style="103" customWidth="1"/>
    <col min="12921" max="12921" width="8" style="103" customWidth="1"/>
    <col min="12922" max="12922" width="6.81640625" style="103" bestFit="1" customWidth="1"/>
    <col min="12923" max="12923" width="4.81640625" style="103" bestFit="1" customWidth="1"/>
    <col min="12924" max="12925" width="6.26953125" style="103" bestFit="1" customWidth="1"/>
    <col min="12926" max="12927" width="6" style="103" bestFit="1" customWidth="1"/>
    <col min="12928" max="12928" width="4.7265625" style="103" bestFit="1" customWidth="1"/>
    <col min="12929" max="12932" width="5" style="103" bestFit="1" customWidth="1"/>
    <col min="12933" max="12933" width="4.7265625" style="103" bestFit="1" customWidth="1"/>
    <col min="12934" max="13164" width="8.81640625" style="103"/>
    <col min="13165" max="13165" width="12.26953125" style="103" customWidth="1"/>
    <col min="13166" max="13166" width="9" style="103" bestFit="1" customWidth="1"/>
    <col min="13167" max="13169" width="5.81640625" style="103" customWidth="1"/>
    <col min="13170" max="13170" width="6.1796875" style="103" customWidth="1"/>
    <col min="13171" max="13172" width="5.81640625" style="103" customWidth="1"/>
    <col min="13173" max="13173" width="6.453125" style="103" customWidth="1"/>
    <col min="13174" max="13174" width="9" style="103" bestFit="1" customWidth="1"/>
    <col min="13175" max="13175" width="6.453125" style="103" customWidth="1"/>
    <col min="13176" max="13176" width="6.7265625" style="103" customWidth="1"/>
    <col min="13177" max="13177" width="8" style="103" customWidth="1"/>
    <col min="13178" max="13178" width="6.81640625" style="103" bestFit="1" customWidth="1"/>
    <col min="13179" max="13179" width="4.81640625" style="103" bestFit="1" customWidth="1"/>
    <col min="13180" max="13181" width="6.26953125" style="103" bestFit="1" customWidth="1"/>
    <col min="13182" max="13183" width="6" style="103" bestFit="1" customWidth="1"/>
    <col min="13184" max="13184" width="4.7265625" style="103" bestFit="1" customWidth="1"/>
    <col min="13185" max="13188" width="5" style="103" bestFit="1" customWidth="1"/>
    <col min="13189" max="13189" width="4.7265625" style="103" bestFit="1" customWidth="1"/>
    <col min="13190" max="13420" width="8.81640625" style="103"/>
    <col min="13421" max="13421" width="12.26953125" style="103" customWidth="1"/>
    <col min="13422" max="13422" width="9" style="103" bestFit="1" customWidth="1"/>
    <col min="13423" max="13425" width="5.81640625" style="103" customWidth="1"/>
    <col min="13426" max="13426" width="6.1796875" style="103" customWidth="1"/>
    <col min="13427" max="13428" width="5.81640625" style="103" customWidth="1"/>
    <col min="13429" max="13429" width="6.453125" style="103" customWidth="1"/>
    <col min="13430" max="13430" width="9" style="103" bestFit="1" customWidth="1"/>
    <col min="13431" max="13431" width="6.453125" style="103" customWidth="1"/>
    <col min="13432" max="13432" width="6.7265625" style="103" customWidth="1"/>
    <col min="13433" max="13433" width="8" style="103" customWidth="1"/>
    <col min="13434" max="13434" width="6.81640625" style="103" bestFit="1" customWidth="1"/>
    <col min="13435" max="13435" width="4.81640625" style="103" bestFit="1" customWidth="1"/>
    <col min="13436" max="13437" width="6.26953125" style="103" bestFit="1" customWidth="1"/>
    <col min="13438" max="13439" width="6" style="103" bestFit="1" customWidth="1"/>
    <col min="13440" max="13440" width="4.7265625" style="103" bestFit="1" customWidth="1"/>
    <col min="13441" max="13444" width="5" style="103" bestFit="1" customWidth="1"/>
    <col min="13445" max="13445" width="4.7265625" style="103" bestFit="1" customWidth="1"/>
    <col min="13446" max="13676" width="8.81640625" style="103"/>
    <col min="13677" max="13677" width="12.26953125" style="103" customWidth="1"/>
    <col min="13678" max="13678" width="9" style="103" bestFit="1" customWidth="1"/>
    <col min="13679" max="13681" width="5.81640625" style="103" customWidth="1"/>
    <col min="13682" max="13682" width="6.1796875" style="103" customWidth="1"/>
    <col min="13683" max="13684" width="5.81640625" style="103" customWidth="1"/>
    <col min="13685" max="13685" width="6.453125" style="103" customWidth="1"/>
    <col min="13686" max="13686" width="9" style="103" bestFit="1" customWidth="1"/>
    <col min="13687" max="13687" width="6.453125" style="103" customWidth="1"/>
    <col min="13688" max="13688" width="6.7265625" style="103" customWidth="1"/>
    <col min="13689" max="13689" width="8" style="103" customWidth="1"/>
    <col min="13690" max="13690" width="6.81640625" style="103" bestFit="1" customWidth="1"/>
    <col min="13691" max="13691" width="4.81640625" style="103" bestFit="1" customWidth="1"/>
    <col min="13692" max="13693" width="6.26953125" style="103" bestFit="1" customWidth="1"/>
    <col min="13694" max="13695" width="6" style="103" bestFit="1" customWidth="1"/>
    <col min="13696" max="13696" width="4.7265625" style="103" bestFit="1" customWidth="1"/>
    <col min="13697" max="13700" width="5" style="103" bestFit="1" customWidth="1"/>
    <col min="13701" max="13701" width="4.7265625" style="103" bestFit="1" customWidth="1"/>
    <col min="13702" max="13932" width="8.81640625" style="103"/>
    <col min="13933" max="13933" width="12.26953125" style="103" customWidth="1"/>
    <col min="13934" max="13934" width="9" style="103" bestFit="1" customWidth="1"/>
    <col min="13935" max="13937" width="5.81640625" style="103" customWidth="1"/>
    <col min="13938" max="13938" width="6.1796875" style="103" customWidth="1"/>
    <col min="13939" max="13940" width="5.81640625" style="103" customWidth="1"/>
    <col min="13941" max="13941" width="6.453125" style="103" customWidth="1"/>
    <col min="13942" max="13942" width="9" style="103" bestFit="1" customWidth="1"/>
    <col min="13943" max="13943" width="6.453125" style="103" customWidth="1"/>
    <col min="13944" max="13944" width="6.7265625" style="103" customWidth="1"/>
    <col min="13945" max="13945" width="8" style="103" customWidth="1"/>
    <col min="13946" max="13946" width="6.81640625" style="103" bestFit="1" customWidth="1"/>
    <col min="13947" max="13947" width="4.81640625" style="103" bestFit="1" customWidth="1"/>
    <col min="13948" max="13949" width="6.26953125" style="103" bestFit="1" customWidth="1"/>
    <col min="13950" max="13951" width="6" style="103" bestFit="1" customWidth="1"/>
    <col min="13952" max="13952" width="4.7265625" style="103" bestFit="1" customWidth="1"/>
    <col min="13953" max="13956" width="5" style="103" bestFit="1" customWidth="1"/>
    <col min="13957" max="13957" width="4.7265625" style="103" bestFit="1" customWidth="1"/>
    <col min="13958" max="14188" width="8.81640625" style="103"/>
    <col min="14189" max="14189" width="12.26953125" style="103" customWidth="1"/>
    <col min="14190" max="14190" width="9" style="103" bestFit="1" customWidth="1"/>
    <col min="14191" max="14193" width="5.81640625" style="103" customWidth="1"/>
    <col min="14194" max="14194" width="6.1796875" style="103" customWidth="1"/>
    <col min="14195" max="14196" width="5.81640625" style="103" customWidth="1"/>
    <col min="14197" max="14197" width="6.453125" style="103" customWidth="1"/>
    <col min="14198" max="14198" width="9" style="103" bestFit="1" customWidth="1"/>
    <col min="14199" max="14199" width="6.453125" style="103" customWidth="1"/>
    <col min="14200" max="14200" width="6.7265625" style="103" customWidth="1"/>
    <col min="14201" max="14201" width="8" style="103" customWidth="1"/>
    <col min="14202" max="14202" width="6.81640625" style="103" bestFit="1" customWidth="1"/>
    <col min="14203" max="14203" width="4.81640625" style="103" bestFit="1" customWidth="1"/>
    <col min="14204" max="14205" width="6.26953125" style="103" bestFit="1" customWidth="1"/>
    <col min="14206" max="14207" width="6" style="103" bestFit="1" customWidth="1"/>
    <col min="14208" max="14208" width="4.7265625" style="103" bestFit="1" customWidth="1"/>
    <col min="14209" max="14212" width="5" style="103" bestFit="1" customWidth="1"/>
    <col min="14213" max="14213" width="4.7265625" style="103" bestFit="1" customWidth="1"/>
    <col min="14214" max="14444" width="8.81640625" style="103"/>
    <col min="14445" max="14445" width="12.26953125" style="103" customWidth="1"/>
    <col min="14446" max="14446" width="9" style="103" bestFit="1" customWidth="1"/>
    <col min="14447" max="14449" width="5.81640625" style="103" customWidth="1"/>
    <col min="14450" max="14450" width="6.1796875" style="103" customWidth="1"/>
    <col min="14451" max="14452" width="5.81640625" style="103" customWidth="1"/>
    <col min="14453" max="14453" width="6.453125" style="103" customWidth="1"/>
    <col min="14454" max="14454" width="9" style="103" bestFit="1" customWidth="1"/>
    <col min="14455" max="14455" width="6.453125" style="103" customWidth="1"/>
    <col min="14456" max="14456" width="6.7265625" style="103" customWidth="1"/>
    <col min="14457" max="14457" width="8" style="103" customWidth="1"/>
    <col min="14458" max="14458" width="6.81640625" style="103" bestFit="1" customWidth="1"/>
    <col min="14459" max="14459" width="4.81640625" style="103" bestFit="1" customWidth="1"/>
    <col min="14460" max="14461" width="6.26953125" style="103" bestFit="1" customWidth="1"/>
    <col min="14462" max="14463" width="6" style="103" bestFit="1" customWidth="1"/>
    <col min="14464" max="14464" width="4.7265625" style="103" bestFit="1" customWidth="1"/>
    <col min="14465" max="14468" width="5" style="103" bestFit="1" customWidth="1"/>
    <col min="14469" max="14469" width="4.7265625" style="103" bestFit="1" customWidth="1"/>
    <col min="14470" max="14700" width="8.81640625" style="103"/>
    <col min="14701" max="14701" width="12.26953125" style="103" customWidth="1"/>
    <col min="14702" max="14702" width="9" style="103" bestFit="1" customWidth="1"/>
    <col min="14703" max="14705" width="5.81640625" style="103" customWidth="1"/>
    <col min="14706" max="14706" width="6.1796875" style="103" customWidth="1"/>
    <col min="14707" max="14708" width="5.81640625" style="103" customWidth="1"/>
    <col min="14709" max="14709" width="6.453125" style="103" customWidth="1"/>
    <col min="14710" max="14710" width="9" style="103" bestFit="1" customWidth="1"/>
    <col min="14711" max="14711" width="6.453125" style="103" customWidth="1"/>
    <col min="14712" max="14712" width="6.7265625" style="103" customWidth="1"/>
    <col min="14713" max="14713" width="8" style="103" customWidth="1"/>
    <col min="14714" max="14714" width="6.81640625" style="103" bestFit="1" customWidth="1"/>
    <col min="14715" max="14715" width="4.81640625" style="103" bestFit="1" customWidth="1"/>
    <col min="14716" max="14717" width="6.26953125" style="103" bestFit="1" customWidth="1"/>
    <col min="14718" max="14719" width="6" style="103" bestFit="1" customWidth="1"/>
    <col min="14720" max="14720" width="4.7265625" style="103" bestFit="1" customWidth="1"/>
    <col min="14721" max="14724" width="5" style="103" bestFit="1" customWidth="1"/>
    <col min="14725" max="14725" width="4.7265625" style="103" bestFit="1" customWidth="1"/>
    <col min="14726" max="14956" width="8.81640625" style="103"/>
    <col min="14957" max="14957" width="12.26953125" style="103" customWidth="1"/>
    <col min="14958" max="14958" width="9" style="103" bestFit="1" customWidth="1"/>
    <col min="14959" max="14961" width="5.81640625" style="103" customWidth="1"/>
    <col min="14962" max="14962" width="6.1796875" style="103" customWidth="1"/>
    <col min="14963" max="14964" width="5.81640625" style="103" customWidth="1"/>
    <col min="14965" max="14965" width="6.453125" style="103" customWidth="1"/>
    <col min="14966" max="14966" width="9" style="103" bestFit="1" customWidth="1"/>
    <col min="14967" max="14967" width="6.453125" style="103" customWidth="1"/>
    <col min="14968" max="14968" width="6.7265625" style="103" customWidth="1"/>
    <col min="14969" max="14969" width="8" style="103" customWidth="1"/>
    <col min="14970" max="14970" width="6.81640625" style="103" bestFit="1" customWidth="1"/>
    <col min="14971" max="14971" width="4.81640625" style="103" bestFit="1" customWidth="1"/>
    <col min="14972" max="14973" width="6.26953125" style="103" bestFit="1" customWidth="1"/>
    <col min="14974" max="14975" width="6" style="103" bestFit="1" customWidth="1"/>
    <col min="14976" max="14976" width="4.7265625" style="103" bestFit="1" customWidth="1"/>
    <col min="14977" max="14980" width="5" style="103" bestFit="1" customWidth="1"/>
    <col min="14981" max="14981" width="4.7265625" style="103" bestFit="1" customWidth="1"/>
    <col min="14982" max="15212" width="8.81640625" style="103"/>
    <col min="15213" max="15213" width="12.26953125" style="103" customWidth="1"/>
    <col min="15214" max="15214" width="9" style="103" bestFit="1" customWidth="1"/>
    <col min="15215" max="15217" width="5.81640625" style="103" customWidth="1"/>
    <col min="15218" max="15218" width="6.1796875" style="103" customWidth="1"/>
    <col min="15219" max="15220" width="5.81640625" style="103" customWidth="1"/>
    <col min="15221" max="15221" width="6.453125" style="103" customWidth="1"/>
    <col min="15222" max="15222" width="9" style="103" bestFit="1" customWidth="1"/>
    <col min="15223" max="15223" width="6.453125" style="103" customWidth="1"/>
    <col min="15224" max="15224" width="6.7265625" style="103" customWidth="1"/>
    <col min="15225" max="15225" width="8" style="103" customWidth="1"/>
    <col min="15226" max="15226" width="6.81640625" style="103" bestFit="1" customWidth="1"/>
    <col min="15227" max="15227" width="4.81640625" style="103" bestFit="1" customWidth="1"/>
    <col min="15228" max="15229" width="6.26953125" style="103" bestFit="1" customWidth="1"/>
    <col min="15230" max="15231" width="6" style="103" bestFit="1" customWidth="1"/>
    <col min="15232" max="15232" width="4.7265625" style="103" bestFit="1" customWidth="1"/>
    <col min="15233" max="15236" width="5" style="103" bestFit="1" customWidth="1"/>
    <col min="15237" max="15237" width="4.7265625" style="103" bestFit="1" customWidth="1"/>
    <col min="15238" max="15468" width="8.81640625" style="103"/>
    <col min="15469" max="15469" width="12.26953125" style="103" customWidth="1"/>
    <col min="15470" max="15470" width="9" style="103" bestFit="1" customWidth="1"/>
    <col min="15471" max="15473" width="5.81640625" style="103" customWidth="1"/>
    <col min="15474" max="15474" width="6.1796875" style="103" customWidth="1"/>
    <col min="15475" max="15476" width="5.81640625" style="103" customWidth="1"/>
    <col min="15477" max="15477" width="6.453125" style="103" customWidth="1"/>
    <col min="15478" max="15478" width="9" style="103" bestFit="1" customWidth="1"/>
    <col min="15479" max="15479" width="6.453125" style="103" customWidth="1"/>
    <col min="15480" max="15480" width="6.7265625" style="103" customWidth="1"/>
    <col min="15481" max="15481" width="8" style="103" customWidth="1"/>
    <col min="15482" max="15482" width="6.81640625" style="103" bestFit="1" customWidth="1"/>
    <col min="15483" max="15483" width="4.81640625" style="103" bestFit="1" customWidth="1"/>
    <col min="15484" max="15485" width="6.26953125" style="103" bestFit="1" customWidth="1"/>
    <col min="15486" max="15487" width="6" style="103" bestFit="1" customWidth="1"/>
    <col min="15488" max="15488" width="4.7265625" style="103" bestFit="1" customWidth="1"/>
    <col min="15489" max="15492" width="5" style="103" bestFit="1" customWidth="1"/>
    <col min="15493" max="15493" width="4.7265625" style="103" bestFit="1" customWidth="1"/>
    <col min="15494" max="15724" width="8.81640625" style="103"/>
    <col min="15725" max="15725" width="12.26953125" style="103" customWidth="1"/>
    <col min="15726" max="15726" width="9" style="103" bestFit="1" customWidth="1"/>
    <col min="15727" max="15729" width="5.81640625" style="103" customWidth="1"/>
    <col min="15730" max="15730" width="6.1796875" style="103" customWidth="1"/>
    <col min="15731" max="15732" width="5.81640625" style="103" customWidth="1"/>
    <col min="15733" max="15733" width="6.453125" style="103" customWidth="1"/>
    <col min="15734" max="15734" width="9" style="103" bestFit="1" customWidth="1"/>
    <col min="15735" max="15735" width="6.453125" style="103" customWidth="1"/>
    <col min="15736" max="15736" width="6.7265625" style="103" customWidth="1"/>
    <col min="15737" max="15737" width="8" style="103" customWidth="1"/>
    <col min="15738" max="15738" width="6.81640625" style="103" bestFit="1" customWidth="1"/>
    <col min="15739" max="15739" width="4.81640625" style="103" bestFit="1" customWidth="1"/>
    <col min="15740" max="15741" width="6.26953125" style="103" bestFit="1" customWidth="1"/>
    <col min="15742" max="15743" width="6" style="103" bestFit="1" customWidth="1"/>
    <col min="15744" max="15744" width="4.7265625" style="103" bestFit="1" customWidth="1"/>
    <col min="15745" max="15748" width="5" style="103" bestFit="1" customWidth="1"/>
    <col min="15749" max="15749" width="4.7265625" style="103" bestFit="1" customWidth="1"/>
    <col min="15750" max="15980" width="8.81640625" style="103"/>
    <col min="15981" max="15981" width="12.26953125" style="103" customWidth="1"/>
    <col min="15982" max="15982" width="9" style="103" bestFit="1" customWidth="1"/>
    <col min="15983" max="15985" width="5.81640625" style="103" customWidth="1"/>
    <col min="15986" max="15986" width="6.1796875" style="103" customWidth="1"/>
    <col min="15987" max="15988" width="5.81640625" style="103" customWidth="1"/>
    <col min="15989" max="15989" width="6.453125" style="103" customWidth="1"/>
    <col min="15990" max="15990" width="9" style="103" bestFit="1" customWidth="1"/>
    <col min="15991" max="15991" width="6.453125" style="103" customWidth="1"/>
    <col min="15992" max="15992" width="6.7265625" style="103" customWidth="1"/>
    <col min="15993" max="15993" width="8" style="103" customWidth="1"/>
    <col min="15994" max="15994" width="6.81640625" style="103" bestFit="1" customWidth="1"/>
    <col min="15995" max="15995" width="4.81640625" style="103" bestFit="1" customWidth="1"/>
    <col min="15996" max="15997" width="6.26953125" style="103" bestFit="1" customWidth="1"/>
    <col min="15998" max="15999" width="6" style="103" bestFit="1" customWidth="1"/>
    <col min="16000" max="16000" width="4.7265625" style="103" bestFit="1" customWidth="1"/>
    <col min="16001" max="16004" width="5" style="103" bestFit="1" customWidth="1"/>
    <col min="16005" max="16005" width="4.7265625" style="103" bestFit="1" customWidth="1"/>
    <col min="16006" max="16384" width="8.81640625" style="103"/>
  </cols>
  <sheetData>
    <row r="1" spans="1:14" ht="12" customHeight="1"/>
    <row r="2" spans="1:14" ht="12" customHeight="1"/>
    <row r="3" spans="1:14" customFormat="1" ht="12.75" customHeight="1"/>
    <row r="4" spans="1:14" customFormat="1" ht="12" customHeight="1">
      <c r="A4" s="245" t="s">
        <v>185</v>
      </c>
    </row>
    <row r="5" spans="1:14" s="246" customFormat="1" ht="12" customHeight="1">
      <c r="A5" s="753" t="s">
        <v>186</v>
      </c>
      <c r="B5" s="753"/>
      <c r="C5" s="753"/>
      <c r="D5" s="753"/>
      <c r="E5" s="753"/>
      <c r="F5" s="753"/>
      <c r="G5" s="753"/>
      <c r="H5" s="753"/>
      <c r="I5" s="753"/>
      <c r="J5" s="753"/>
      <c r="K5" s="753"/>
      <c r="L5" s="753"/>
      <c r="M5" s="753"/>
    </row>
    <row r="6" spans="1:14" s="246" customFormat="1" ht="12" customHeight="1">
      <c r="A6" s="246" t="s">
        <v>387</v>
      </c>
    </row>
    <row r="7" spans="1:14" s="337" customFormat="1" ht="6" customHeight="1">
      <c r="A7" s="754"/>
      <c r="B7" s="754"/>
      <c r="C7" s="754"/>
      <c r="D7" s="754"/>
      <c r="E7" s="754"/>
      <c r="F7" s="754"/>
      <c r="G7" s="754"/>
      <c r="H7" s="754"/>
      <c r="I7" s="754"/>
      <c r="J7" s="754"/>
      <c r="K7" s="754"/>
      <c r="L7" s="754"/>
      <c r="M7" s="754"/>
    </row>
    <row r="8" spans="1:14" ht="12" customHeight="1">
      <c r="A8" s="708" t="s">
        <v>342</v>
      </c>
      <c r="B8" s="755" t="s">
        <v>0</v>
      </c>
      <c r="C8" s="757" t="s">
        <v>99</v>
      </c>
      <c r="D8" s="757"/>
      <c r="E8" s="757"/>
      <c r="F8" s="757"/>
      <c r="G8" s="757"/>
      <c r="H8" s="757"/>
      <c r="I8" s="757"/>
      <c r="J8" s="757"/>
      <c r="K8" s="757"/>
      <c r="L8" s="757"/>
      <c r="M8" s="757"/>
      <c r="N8" s="687"/>
    </row>
    <row r="9" spans="1:14" ht="45" customHeight="1">
      <c r="A9" s="709"/>
      <c r="B9" s="756"/>
      <c r="C9" s="645" t="s">
        <v>343</v>
      </c>
      <c r="D9" s="645" t="s">
        <v>543</v>
      </c>
      <c r="E9" s="645" t="s">
        <v>520</v>
      </c>
      <c r="F9" s="645" t="s">
        <v>344</v>
      </c>
      <c r="G9" s="645" t="s">
        <v>345</v>
      </c>
      <c r="H9" s="645" t="s">
        <v>346</v>
      </c>
      <c r="I9" s="645" t="s">
        <v>347</v>
      </c>
      <c r="J9" s="645" t="s">
        <v>348</v>
      </c>
      <c r="K9" s="645" t="s">
        <v>349</v>
      </c>
      <c r="L9" s="645" t="s">
        <v>350</v>
      </c>
      <c r="M9" s="645" t="s">
        <v>351</v>
      </c>
      <c r="N9" s="646" t="s">
        <v>518</v>
      </c>
    </row>
    <row r="10" spans="1:14" ht="3" customHeight="1">
      <c r="A10" s="338"/>
      <c r="B10" s="688"/>
      <c r="C10" s="689"/>
      <c r="D10" s="689"/>
      <c r="E10" s="340"/>
      <c r="F10" s="340"/>
      <c r="G10" s="340"/>
      <c r="H10" s="340"/>
      <c r="I10" s="340"/>
      <c r="J10" s="340"/>
      <c r="K10" s="340"/>
      <c r="L10" s="340"/>
      <c r="M10" s="340"/>
      <c r="N10" s="690"/>
    </row>
    <row r="11" spans="1:14" ht="9.75" customHeight="1">
      <c r="A11" s="338">
        <v>2018</v>
      </c>
      <c r="B11" s="340">
        <v>49553</v>
      </c>
      <c r="C11" s="340">
        <v>8583</v>
      </c>
      <c r="D11" s="340">
        <v>7368</v>
      </c>
      <c r="E11" s="340">
        <v>4505</v>
      </c>
      <c r="F11" s="340">
        <v>2742</v>
      </c>
      <c r="G11" s="340">
        <v>3997</v>
      </c>
      <c r="H11" s="340">
        <v>3554</v>
      </c>
      <c r="I11" s="340">
        <v>922</v>
      </c>
      <c r="J11" s="340">
        <v>2079</v>
      </c>
      <c r="K11" s="340">
        <v>752</v>
      </c>
      <c r="L11" s="340">
        <v>1364</v>
      </c>
      <c r="M11" s="340">
        <v>819</v>
      </c>
      <c r="N11" s="691" t="s">
        <v>234</v>
      </c>
    </row>
    <row r="12" spans="1:14" ht="9.75" customHeight="1">
      <c r="A12" s="611" t="s">
        <v>521</v>
      </c>
      <c r="B12" s="340">
        <v>50874</v>
      </c>
      <c r="C12" s="340">
        <v>7833</v>
      </c>
      <c r="D12" s="340">
        <v>7666</v>
      </c>
      <c r="E12" s="340">
        <v>4335</v>
      </c>
      <c r="F12" s="340">
        <v>2427</v>
      </c>
      <c r="G12" s="340">
        <v>4403</v>
      </c>
      <c r="H12" s="340">
        <v>3518</v>
      </c>
      <c r="I12" s="340">
        <v>874</v>
      </c>
      <c r="J12" s="340">
        <v>2141</v>
      </c>
      <c r="K12" s="340">
        <v>771</v>
      </c>
      <c r="L12" s="340">
        <v>1352</v>
      </c>
      <c r="M12" s="340">
        <v>824</v>
      </c>
      <c r="N12" s="691" t="s">
        <v>234</v>
      </c>
    </row>
    <row r="13" spans="1:14" ht="9.75" customHeight="1">
      <c r="A13" s="338">
        <v>2020</v>
      </c>
      <c r="B13" s="340">
        <v>42049</v>
      </c>
      <c r="C13" s="340">
        <v>6656</v>
      </c>
      <c r="D13" s="340">
        <v>6274</v>
      </c>
      <c r="E13" s="340">
        <v>3475</v>
      </c>
      <c r="F13" s="340">
        <v>1968</v>
      </c>
      <c r="G13" s="340">
        <v>3333</v>
      </c>
      <c r="H13" s="340">
        <v>3189</v>
      </c>
      <c r="I13" s="340">
        <v>669</v>
      </c>
      <c r="J13" s="340">
        <v>2072</v>
      </c>
      <c r="K13" s="340">
        <v>614</v>
      </c>
      <c r="L13" s="340">
        <v>1142</v>
      </c>
      <c r="M13" s="340">
        <v>677</v>
      </c>
      <c r="N13" s="691" t="s">
        <v>234</v>
      </c>
    </row>
    <row r="14" spans="1:14" ht="9.75" customHeight="1">
      <c r="A14" s="338">
        <v>2021</v>
      </c>
      <c r="B14" s="340">
        <v>48107</v>
      </c>
      <c r="C14" s="340">
        <v>6939</v>
      </c>
      <c r="D14" s="340">
        <v>6858</v>
      </c>
      <c r="E14" s="340">
        <v>4505</v>
      </c>
      <c r="F14" s="340">
        <v>2141</v>
      </c>
      <c r="G14" s="340">
        <v>3769</v>
      </c>
      <c r="H14" s="340">
        <v>3243</v>
      </c>
      <c r="I14" s="340">
        <v>811</v>
      </c>
      <c r="J14" s="340">
        <v>2156</v>
      </c>
      <c r="K14" s="340">
        <v>847</v>
      </c>
      <c r="L14" s="340">
        <v>1386</v>
      </c>
      <c r="M14" s="340">
        <v>668</v>
      </c>
      <c r="N14" s="691" t="s">
        <v>234</v>
      </c>
    </row>
    <row r="15" spans="1:14" ht="9.75" customHeight="1">
      <c r="A15" s="338">
        <v>2022</v>
      </c>
      <c r="B15" s="340">
        <v>51554</v>
      </c>
      <c r="C15" s="340">
        <v>5402</v>
      </c>
      <c r="D15" s="340" t="s">
        <v>312</v>
      </c>
      <c r="E15" s="340">
        <v>3492</v>
      </c>
      <c r="F15" s="340">
        <v>1338</v>
      </c>
      <c r="G15" s="340">
        <v>5112</v>
      </c>
      <c r="H15" s="340">
        <v>2621</v>
      </c>
      <c r="I15" s="340">
        <v>1103</v>
      </c>
      <c r="J15" s="340">
        <v>803</v>
      </c>
      <c r="K15" s="340">
        <v>703</v>
      </c>
      <c r="L15" s="340">
        <v>2489</v>
      </c>
      <c r="M15" s="340">
        <v>607</v>
      </c>
      <c r="N15" s="692">
        <v>59</v>
      </c>
    </row>
    <row r="16" spans="1:14" ht="4.5" customHeight="1">
      <c r="A16" s="338"/>
      <c r="B16" s="340"/>
      <c r="C16" s="340"/>
      <c r="D16" s="340"/>
      <c r="E16" s="340"/>
      <c r="F16" s="340"/>
      <c r="G16" s="340"/>
      <c r="H16" s="340"/>
      <c r="I16" s="340"/>
      <c r="J16" s="340"/>
      <c r="K16" s="340"/>
      <c r="L16" s="340"/>
      <c r="M16" s="340"/>
      <c r="N16" s="690"/>
    </row>
    <row r="17" spans="1:15" ht="12" customHeight="1">
      <c r="B17" s="751" t="s">
        <v>388</v>
      </c>
      <c r="C17" s="751"/>
      <c r="D17" s="751"/>
      <c r="E17" s="751"/>
      <c r="F17" s="751"/>
      <c r="G17" s="751"/>
      <c r="H17" s="751"/>
      <c r="I17" s="751"/>
      <c r="J17" s="751"/>
      <c r="K17" s="751"/>
      <c r="L17" s="751"/>
      <c r="M17" s="751"/>
      <c r="N17" s="690"/>
      <c r="O17" s="612"/>
    </row>
    <row r="18" spans="1:15" ht="4.5" customHeight="1">
      <c r="A18" s="99"/>
      <c r="B18" s="100"/>
      <c r="C18" s="101"/>
      <c r="D18" s="105"/>
      <c r="E18" s="105"/>
      <c r="F18" s="101"/>
      <c r="G18" s="101"/>
      <c r="H18" s="101"/>
      <c r="I18" s="101"/>
      <c r="J18" s="101"/>
      <c r="K18" s="101"/>
      <c r="L18" s="101"/>
      <c r="M18" s="101"/>
      <c r="O18" s="612"/>
    </row>
    <row r="19" spans="1:15" ht="12" customHeight="1">
      <c r="B19" s="707" t="s">
        <v>352</v>
      </c>
      <c r="C19" s="707"/>
      <c r="D19" s="707"/>
      <c r="E19" s="707"/>
      <c r="F19" s="707"/>
      <c r="G19" s="707"/>
      <c r="H19" s="707"/>
      <c r="I19" s="707"/>
      <c r="J19" s="707"/>
      <c r="K19" s="707"/>
      <c r="L19" s="707"/>
      <c r="M19" s="707"/>
      <c r="O19" s="612"/>
    </row>
    <row r="20" spans="1:15" ht="4.5" customHeight="1">
      <c r="B20" s="418"/>
      <c r="C20" s="418"/>
      <c r="D20" s="418"/>
      <c r="E20" s="418"/>
      <c r="F20" s="418"/>
      <c r="G20" s="418"/>
      <c r="H20" s="418"/>
      <c r="I20" s="418"/>
      <c r="J20" s="418"/>
      <c r="K20" s="418"/>
      <c r="L20" s="418"/>
      <c r="M20" s="418"/>
      <c r="O20" s="612"/>
    </row>
    <row r="21" spans="1:15" ht="9.75" customHeight="1">
      <c r="A21" s="640" t="s">
        <v>3</v>
      </c>
      <c r="B21" s="340">
        <v>1054</v>
      </c>
      <c r="C21" s="340">
        <v>114</v>
      </c>
      <c r="D21" s="340" t="s">
        <v>312</v>
      </c>
      <c r="E21" s="339">
        <v>83</v>
      </c>
      <c r="F21" s="339">
        <v>49</v>
      </c>
      <c r="G21" s="339">
        <v>91</v>
      </c>
      <c r="H21" s="339">
        <v>98</v>
      </c>
      <c r="I21" s="339">
        <v>28</v>
      </c>
      <c r="J21" s="339">
        <v>38</v>
      </c>
      <c r="K21" s="339">
        <v>27</v>
      </c>
      <c r="L21" s="339">
        <v>30</v>
      </c>
      <c r="M21" s="339">
        <v>12</v>
      </c>
      <c r="N21" s="102">
        <v>10</v>
      </c>
      <c r="O21" s="613"/>
    </row>
    <row r="22" spans="1:15" ht="18">
      <c r="A22" s="640" t="s">
        <v>30</v>
      </c>
      <c r="B22" s="340">
        <v>45</v>
      </c>
      <c r="C22" s="340">
        <v>12</v>
      </c>
      <c r="D22" s="340" t="s">
        <v>312</v>
      </c>
      <c r="E22" s="339">
        <v>1</v>
      </c>
      <c r="F22" s="339">
        <v>3</v>
      </c>
      <c r="G22" s="339">
        <v>1</v>
      </c>
      <c r="H22" s="339">
        <v>3</v>
      </c>
      <c r="I22" s="339">
        <v>3</v>
      </c>
      <c r="J22" s="339">
        <v>2</v>
      </c>
      <c r="K22" s="339">
        <v>0</v>
      </c>
      <c r="L22" s="339">
        <v>0</v>
      </c>
      <c r="M22" s="339">
        <v>0</v>
      </c>
      <c r="N22" s="102">
        <v>1</v>
      </c>
      <c r="O22" s="613"/>
    </row>
    <row r="23" spans="1:15" ht="9.75" customHeight="1">
      <c r="A23" s="204" t="s">
        <v>353</v>
      </c>
      <c r="B23" s="340">
        <v>808</v>
      </c>
      <c r="C23" s="340">
        <v>122</v>
      </c>
      <c r="D23" s="340" t="s">
        <v>312</v>
      </c>
      <c r="E23" s="339">
        <v>56</v>
      </c>
      <c r="F23" s="339">
        <v>21</v>
      </c>
      <c r="G23" s="339">
        <v>35</v>
      </c>
      <c r="H23" s="339">
        <v>69</v>
      </c>
      <c r="I23" s="339">
        <v>15</v>
      </c>
      <c r="J23" s="339">
        <v>24</v>
      </c>
      <c r="K23" s="339">
        <v>33</v>
      </c>
      <c r="L23" s="339">
        <v>18</v>
      </c>
      <c r="M23" s="339">
        <v>14</v>
      </c>
      <c r="N23" s="339">
        <v>0</v>
      </c>
      <c r="O23" s="613"/>
    </row>
    <row r="24" spans="1:15" ht="9.75" customHeight="1">
      <c r="A24" s="640" t="s">
        <v>5</v>
      </c>
      <c r="B24" s="340">
        <v>3505</v>
      </c>
      <c r="C24" s="340">
        <v>375</v>
      </c>
      <c r="D24" s="340" t="s">
        <v>312</v>
      </c>
      <c r="E24" s="339">
        <v>497</v>
      </c>
      <c r="F24" s="339">
        <v>64</v>
      </c>
      <c r="G24" s="339">
        <v>111</v>
      </c>
      <c r="H24" s="339">
        <v>236</v>
      </c>
      <c r="I24" s="339">
        <v>83</v>
      </c>
      <c r="J24" s="339">
        <v>87</v>
      </c>
      <c r="K24" s="339">
        <v>73</v>
      </c>
      <c r="L24" s="339">
        <v>113</v>
      </c>
      <c r="M24" s="339">
        <v>44</v>
      </c>
      <c r="N24" s="102">
        <v>9</v>
      </c>
      <c r="O24" s="614"/>
    </row>
    <row r="25" spans="1:15" ht="18">
      <c r="A25" s="640" t="s">
        <v>6</v>
      </c>
      <c r="B25" s="340">
        <v>474</v>
      </c>
      <c r="C25" s="340">
        <v>83</v>
      </c>
      <c r="D25" s="340" t="s">
        <v>312</v>
      </c>
      <c r="E25" s="339">
        <v>19</v>
      </c>
      <c r="F25" s="339">
        <v>40</v>
      </c>
      <c r="G25" s="339">
        <v>15</v>
      </c>
      <c r="H25" s="339">
        <v>29</v>
      </c>
      <c r="I25" s="339">
        <v>13</v>
      </c>
      <c r="J25" s="339">
        <v>25</v>
      </c>
      <c r="K25" s="339">
        <v>5</v>
      </c>
      <c r="L25" s="339">
        <v>22</v>
      </c>
      <c r="M25" s="339">
        <v>2</v>
      </c>
      <c r="N25" s="102">
        <v>2</v>
      </c>
      <c r="O25" s="613"/>
    </row>
    <row r="26" spans="1:15" s="342" customFormat="1" ht="14.5">
      <c r="A26" s="641" t="s">
        <v>31</v>
      </c>
      <c r="B26" s="642">
        <v>299</v>
      </c>
      <c r="C26" s="642">
        <v>46</v>
      </c>
      <c r="D26" s="642" t="s">
        <v>312</v>
      </c>
      <c r="E26" s="341">
        <v>15</v>
      </c>
      <c r="F26" s="341">
        <v>24</v>
      </c>
      <c r="G26" s="341">
        <v>8</v>
      </c>
      <c r="H26" s="341">
        <v>12</v>
      </c>
      <c r="I26" s="341">
        <v>7</v>
      </c>
      <c r="J26" s="341">
        <v>6</v>
      </c>
      <c r="K26" s="341">
        <v>4</v>
      </c>
      <c r="L26" s="341">
        <v>14</v>
      </c>
      <c r="M26" s="341">
        <v>0</v>
      </c>
      <c r="N26" s="685">
        <v>2</v>
      </c>
      <c r="O26" s="613"/>
    </row>
    <row r="27" spans="1:15" s="342" customFormat="1" ht="9.75" customHeight="1">
      <c r="A27" s="641" t="s">
        <v>354</v>
      </c>
      <c r="B27" s="642">
        <v>175</v>
      </c>
      <c r="C27" s="642">
        <v>37</v>
      </c>
      <c r="D27" s="642" t="s">
        <v>312</v>
      </c>
      <c r="E27" s="341">
        <v>4</v>
      </c>
      <c r="F27" s="341">
        <v>16</v>
      </c>
      <c r="G27" s="341">
        <v>7</v>
      </c>
      <c r="H27" s="341">
        <v>17</v>
      </c>
      <c r="I27" s="341">
        <v>6</v>
      </c>
      <c r="J27" s="341">
        <v>19</v>
      </c>
      <c r="K27" s="341">
        <v>1</v>
      </c>
      <c r="L27" s="341">
        <v>8</v>
      </c>
      <c r="M27" s="341">
        <v>2</v>
      </c>
      <c r="N27" s="341">
        <v>0</v>
      </c>
      <c r="O27" s="613"/>
    </row>
    <row r="28" spans="1:15" ht="9.75" customHeight="1">
      <c r="A28" s="204" t="s">
        <v>8</v>
      </c>
      <c r="B28" s="340">
        <v>1415</v>
      </c>
      <c r="C28" s="340">
        <v>164</v>
      </c>
      <c r="D28" s="340" t="s">
        <v>312</v>
      </c>
      <c r="E28" s="339">
        <v>155</v>
      </c>
      <c r="F28" s="339">
        <v>43</v>
      </c>
      <c r="G28" s="339">
        <v>58</v>
      </c>
      <c r="H28" s="339">
        <v>117</v>
      </c>
      <c r="I28" s="339">
        <v>40</v>
      </c>
      <c r="J28" s="339">
        <v>44</v>
      </c>
      <c r="K28" s="339">
        <v>33</v>
      </c>
      <c r="L28" s="339">
        <v>36</v>
      </c>
      <c r="M28" s="339">
        <v>46</v>
      </c>
      <c r="N28" s="102">
        <v>18</v>
      </c>
      <c r="O28" s="613"/>
    </row>
    <row r="29" spans="1:15" ht="9.75" customHeight="1">
      <c r="A29" s="204" t="s">
        <v>9</v>
      </c>
      <c r="B29" s="340">
        <v>419</v>
      </c>
      <c r="C29" s="340">
        <v>22</v>
      </c>
      <c r="D29" s="340" t="s">
        <v>312</v>
      </c>
      <c r="E29" s="339">
        <v>31</v>
      </c>
      <c r="F29" s="339">
        <v>12</v>
      </c>
      <c r="G29" s="339">
        <v>14</v>
      </c>
      <c r="H29" s="339">
        <v>27</v>
      </c>
      <c r="I29" s="339">
        <v>3</v>
      </c>
      <c r="J29" s="339">
        <v>10</v>
      </c>
      <c r="K29" s="339">
        <v>13</v>
      </c>
      <c r="L29" s="339">
        <v>24</v>
      </c>
      <c r="M29" s="339">
        <v>3</v>
      </c>
      <c r="N29" s="339">
        <v>0</v>
      </c>
      <c r="O29" s="613"/>
    </row>
    <row r="30" spans="1:15" ht="9.75" customHeight="1">
      <c r="A30" s="204" t="s">
        <v>355</v>
      </c>
      <c r="B30" s="340">
        <v>1236</v>
      </c>
      <c r="C30" s="340">
        <v>104</v>
      </c>
      <c r="D30" s="340" t="s">
        <v>312</v>
      </c>
      <c r="E30" s="339">
        <v>230</v>
      </c>
      <c r="F30" s="339">
        <v>31</v>
      </c>
      <c r="G30" s="339">
        <v>57</v>
      </c>
      <c r="H30" s="339">
        <v>103</v>
      </c>
      <c r="I30" s="339">
        <v>25</v>
      </c>
      <c r="J30" s="339">
        <v>46</v>
      </c>
      <c r="K30" s="339">
        <v>22</v>
      </c>
      <c r="L30" s="339">
        <v>50</v>
      </c>
      <c r="M30" s="339">
        <v>26</v>
      </c>
      <c r="N30" s="102">
        <v>18</v>
      </c>
      <c r="O30" s="613"/>
    </row>
    <row r="31" spans="1:15" ht="9.75" customHeight="1">
      <c r="A31" s="204" t="s">
        <v>11</v>
      </c>
      <c r="B31" s="340">
        <v>1520</v>
      </c>
      <c r="C31" s="340">
        <v>263</v>
      </c>
      <c r="D31" s="340" t="s">
        <v>312</v>
      </c>
      <c r="E31" s="339">
        <v>189</v>
      </c>
      <c r="F31" s="339">
        <v>47</v>
      </c>
      <c r="G31" s="339">
        <v>59</v>
      </c>
      <c r="H31" s="339">
        <v>120</v>
      </c>
      <c r="I31" s="339">
        <v>27</v>
      </c>
      <c r="J31" s="339">
        <v>39</v>
      </c>
      <c r="K31" s="339">
        <v>33</v>
      </c>
      <c r="L31" s="339">
        <v>63</v>
      </c>
      <c r="M31" s="339">
        <v>28</v>
      </c>
      <c r="N31" s="102">
        <v>17</v>
      </c>
      <c r="O31" s="613"/>
    </row>
    <row r="32" spans="1:15" ht="9.75" customHeight="1">
      <c r="A32" s="204" t="s">
        <v>12</v>
      </c>
      <c r="B32" s="340">
        <v>1017</v>
      </c>
      <c r="C32" s="340">
        <v>41</v>
      </c>
      <c r="D32" s="340" t="s">
        <v>312</v>
      </c>
      <c r="E32" s="339">
        <v>25</v>
      </c>
      <c r="F32" s="339">
        <v>12</v>
      </c>
      <c r="G32" s="339">
        <v>15</v>
      </c>
      <c r="H32" s="339">
        <v>38</v>
      </c>
      <c r="I32" s="339">
        <v>13</v>
      </c>
      <c r="J32" s="339">
        <v>9</v>
      </c>
      <c r="K32" s="339">
        <v>17</v>
      </c>
      <c r="L32" s="339">
        <v>14</v>
      </c>
      <c r="M32" s="339">
        <v>4</v>
      </c>
      <c r="N32" s="102">
        <v>2</v>
      </c>
      <c r="O32" s="613"/>
    </row>
    <row r="33" spans="1:15" ht="9.75" customHeight="1">
      <c r="A33" s="204" t="s">
        <v>13</v>
      </c>
      <c r="B33" s="340">
        <v>568</v>
      </c>
      <c r="C33" s="340">
        <v>76</v>
      </c>
      <c r="D33" s="340" t="s">
        <v>312</v>
      </c>
      <c r="E33" s="339">
        <v>74</v>
      </c>
      <c r="F33" s="339">
        <v>20</v>
      </c>
      <c r="G33" s="339">
        <v>32</v>
      </c>
      <c r="H33" s="339">
        <v>37</v>
      </c>
      <c r="I33" s="339">
        <v>17</v>
      </c>
      <c r="J33" s="339">
        <v>13</v>
      </c>
      <c r="K33" s="339">
        <v>16</v>
      </c>
      <c r="L33" s="339">
        <v>23</v>
      </c>
      <c r="M33" s="339">
        <v>4</v>
      </c>
      <c r="N33" s="102">
        <v>8</v>
      </c>
      <c r="O33" s="613"/>
    </row>
    <row r="34" spans="1:15" ht="9.75" customHeight="1">
      <c r="A34" s="204" t="s">
        <v>14</v>
      </c>
      <c r="B34" s="340">
        <v>17719</v>
      </c>
      <c r="C34" s="340">
        <v>748</v>
      </c>
      <c r="D34" s="340" t="s">
        <v>312</v>
      </c>
      <c r="E34" s="339">
        <v>622</v>
      </c>
      <c r="F34" s="339">
        <v>314</v>
      </c>
      <c r="G34" s="339">
        <v>1726</v>
      </c>
      <c r="H34" s="339">
        <v>492</v>
      </c>
      <c r="I34" s="339">
        <v>120</v>
      </c>
      <c r="J34" s="339">
        <v>162</v>
      </c>
      <c r="K34" s="339">
        <v>96</v>
      </c>
      <c r="L34" s="339">
        <v>1799</v>
      </c>
      <c r="M34" s="339">
        <v>128</v>
      </c>
      <c r="N34" s="102">
        <v>224</v>
      </c>
      <c r="O34" s="613"/>
    </row>
    <row r="35" spans="1:15" ht="9.75" customHeight="1">
      <c r="A35" s="204" t="s">
        <v>15</v>
      </c>
      <c r="B35" s="340">
        <v>766</v>
      </c>
      <c r="C35" s="340">
        <v>89</v>
      </c>
      <c r="D35" s="340" t="s">
        <v>312</v>
      </c>
      <c r="E35" s="339">
        <v>24</v>
      </c>
      <c r="F35" s="339">
        <v>25</v>
      </c>
      <c r="G35" s="339">
        <v>42</v>
      </c>
      <c r="H35" s="339">
        <v>61</v>
      </c>
      <c r="I35" s="339">
        <v>25</v>
      </c>
      <c r="J35" s="339">
        <v>16</v>
      </c>
      <c r="K35" s="339">
        <v>5</v>
      </c>
      <c r="L35" s="339">
        <v>46</v>
      </c>
      <c r="M35" s="339">
        <v>9</v>
      </c>
      <c r="N35" s="102">
        <v>9</v>
      </c>
      <c r="O35" s="613"/>
    </row>
    <row r="36" spans="1:15" ht="9.75" customHeight="1">
      <c r="A36" s="204" t="s">
        <v>16</v>
      </c>
      <c r="B36" s="340">
        <v>341</v>
      </c>
      <c r="C36" s="340">
        <v>34</v>
      </c>
      <c r="D36" s="340" t="s">
        <v>312</v>
      </c>
      <c r="E36" s="339">
        <v>16</v>
      </c>
      <c r="F36" s="339">
        <v>9</v>
      </c>
      <c r="G36" s="339">
        <v>25</v>
      </c>
      <c r="H36" s="339">
        <v>29</v>
      </c>
      <c r="I36" s="339">
        <v>13</v>
      </c>
      <c r="J36" s="339">
        <v>11</v>
      </c>
      <c r="K36" s="339">
        <v>11</v>
      </c>
      <c r="L36" s="339">
        <v>62</v>
      </c>
      <c r="M36" s="339">
        <v>1</v>
      </c>
      <c r="N36" s="102">
        <v>1</v>
      </c>
      <c r="O36" s="613"/>
    </row>
    <row r="37" spans="1:15" ht="9.75" customHeight="1">
      <c r="A37" s="204" t="s">
        <v>356</v>
      </c>
      <c r="B37" s="340">
        <v>8087</v>
      </c>
      <c r="C37" s="340">
        <v>1551</v>
      </c>
      <c r="D37" s="340" t="s">
        <v>312</v>
      </c>
      <c r="E37" s="339">
        <v>261</v>
      </c>
      <c r="F37" s="339">
        <v>171</v>
      </c>
      <c r="G37" s="339">
        <v>292</v>
      </c>
      <c r="H37" s="339">
        <v>432</v>
      </c>
      <c r="I37" s="339">
        <v>598</v>
      </c>
      <c r="J37" s="339">
        <v>95</v>
      </c>
      <c r="K37" s="339">
        <v>52</v>
      </c>
      <c r="L37" s="339">
        <v>479</v>
      </c>
      <c r="M37" s="339">
        <v>91</v>
      </c>
      <c r="N37" s="102">
        <v>31</v>
      </c>
      <c r="O37" s="613"/>
    </row>
    <row r="38" spans="1:15" ht="9.75" customHeight="1">
      <c r="A38" s="204" t="s">
        <v>357</v>
      </c>
      <c r="B38" s="340">
        <v>2820</v>
      </c>
      <c r="C38" s="340">
        <v>434</v>
      </c>
      <c r="D38" s="340" t="s">
        <v>312</v>
      </c>
      <c r="E38" s="339">
        <v>83</v>
      </c>
      <c r="F38" s="339">
        <v>72</v>
      </c>
      <c r="G38" s="339">
        <v>229</v>
      </c>
      <c r="H38" s="339">
        <v>204</v>
      </c>
      <c r="I38" s="339">
        <v>32</v>
      </c>
      <c r="J38" s="339">
        <v>54</v>
      </c>
      <c r="K38" s="339">
        <v>120</v>
      </c>
      <c r="L38" s="339">
        <v>116</v>
      </c>
      <c r="M38" s="339">
        <v>57</v>
      </c>
      <c r="N38" s="102">
        <v>13</v>
      </c>
      <c r="O38" s="613"/>
    </row>
    <row r="39" spans="1:15" ht="9.75" customHeight="1">
      <c r="A39" s="204" t="s">
        <v>19</v>
      </c>
      <c r="B39" s="340">
        <v>566</v>
      </c>
      <c r="C39" s="340">
        <v>40</v>
      </c>
      <c r="D39" s="340" t="s">
        <v>312</v>
      </c>
      <c r="E39" s="339">
        <v>6</v>
      </c>
      <c r="F39" s="339">
        <v>17</v>
      </c>
      <c r="G39" s="339">
        <v>38</v>
      </c>
      <c r="H39" s="339">
        <v>38</v>
      </c>
      <c r="I39" s="339">
        <v>9</v>
      </c>
      <c r="J39" s="339">
        <v>2</v>
      </c>
      <c r="K39" s="339">
        <v>65</v>
      </c>
      <c r="L39" s="339">
        <v>16</v>
      </c>
      <c r="M39" s="339">
        <v>5</v>
      </c>
      <c r="N39" s="102">
        <v>12</v>
      </c>
      <c r="O39" s="613"/>
    </row>
    <row r="40" spans="1:15" ht="9.75" customHeight="1">
      <c r="A40" s="204" t="s">
        <v>20</v>
      </c>
      <c r="B40" s="340">
        <v>2575</v>
      </c>
      <c r="C40" s="340">
        <v>205</v>
      </c>
      <c r="D40" s="340" t="s">
        <v>312</v>
      </c>
      <c r="E40" s="339">
        <v>108</v>
      </c>
      <c r="F40" s="339">
        <v>97</v>
      </c>
      <c r="G40" s="339">
        <v>258</v>
      </c>
      <c r="H40" s="339">
        <v>150</v>
      </c>
      <c r="I40" s="339">
        <v>38</v>
      </c>
      <c r="J40" s="339">
        <v>76</v>
      </c>
      <c r="K40" s="339">
        <v>19</v>
      </c>
      <c r="L40" s="339">
        <v>153</v>
      </c>
      <c r="M40" s="339">
        <v>16</v>
      </c>
      <c r="N40" s="102">
        <v>13</v>
      </c>
      <c r="O40" s="613"/>
    </row>
    <row r="41" spans="1:15" ht="9.75" customHeight="1">
      <c r="A41" s="204" t="s">
        <v>21</v>
      </c>
      <c r="B41" s="340">
        <v>4434</v>
      </c>
      <c r="C41" s="340">
        <v>1136</v>
      </c>
      <c r="D41" s="340" t="s">
        <v>312</v>
      </c>
      <c r="E41" s="339">
        <v>107</v>
      </c>
      <c r="F41" s="339">
        <v>84</v>
      </c>
      <c r="G41" s="339">
        <v>362</v>
      </c>
      <c r="H41" s="339">
        <v>288</v>
      </c>
      <c r="I41" s="339">
        <v>74</v>
      </c>
      <c r="J41" s="339">
        <v>90</v>
      </c>
      <c r="K41" s="339">
        <v>112</v>
      </c>
      <c r="L41" s="339">
        <v>158</v>
      </c>
      <c r="M41" s="339">
        <v>49</v>
      </c>
      <c r="N41" s="102">
        <v>10</v>
      </c>
      <c r="O41" s="613"/>
    </row>
    <row r="42" spans="1:15" ht="9.75" customHeight="1">
      <c r="A42" s="204" t="s">
        <v>358</v>
      </c>
      <c r="B42" s="340">
        <v>950</v>
      </c>
      <c r="C42" s="340">
        <v>139</v>
      </c>
      <c r="D42" s="340" t="s">
        <v>312</v>
      </c>
      <c r="E42" s="339">
        <v>10</v>
      </c>
      <c r="F42" s="339">
        <v>33</v>
      </c>
      <c r="G42" s="339">
        <v>100</v>
      </c>
      <c r="H42" s="339">
        <v>88</v>
      </c>
      <c r="I42" s="339">
        <v>10</v>
      </c>
      <c r="J42" s="339">
        <v>17</v>
      </c>
      <c r="K42" s="339">
        <v>16</v>
      </c>
      <c r="L42" s="339">
        <v>36</v>
      </c>
      <c r="M42" s="339">
        <v>13</v>
      </c>
      <c r="N42" s="102">
        <v>13</v>
      </c>
      <c r="O42" s="613"/>
    </row>
    <row r="43" spans="1:15" s="249" customFormat="1" ht="9.75" customHeight="1">
      <c r="A43" s="643" t="s">
        <v>23</v>
      </c>
      <c r="B43" s="644">
        <f>B21+B22+B23+B24</f>
        <v>5412</v>
      </c>
      <c r="C43" s="644">
        <f>C21+C22+C23+C24</f>
        <v>623</v>
      </c>
      <c r="D43" s="340" t="s">
        <v>312</v>
      </c>
      <c r="E43" s="343">
        <f t="shared" ref="E43:L43" si="0">E21+E22+E23+E24</f>
        <v>637</v>
      </c>
      <c r="F43" s="343">
        <f t="shared" si="0"/>
        <v>137</v>
      </c>
      <c r="G43" s="343">
        <f t="shared" si="0"/>
        <v>238</v>
      </c>
      <c r="H43" s="343">
        <f t="shared" si="0"/>
        <v>406</v>
      </c>
      <c r="I43" s="343">
        <f t="shared" si="0"/>
        <v>129</v>
      </c>
      <c r="J43" s="343">
        <f t="shared" si="0"/>
        <v>151</v>
      </c>
      <c r="K43" s="343">
        <f t="shared" si="0"/>
        <v>133</v>
      </c>
      <c r="L43" s="343">
        <f t="shared" si="0"/>
        <v>161</v>
      </c>
      <c r="M43" s="343">
        <f>M21+M22+M23+M24</f>
        <v>70</v>
      </c>
      <c r="N43" s="343">
        <v>20</v>
      </c>
      <c r="O43" s="613"/>
    </row>
    <row r="44" spans="1:15" s="249" customFormat="1" ht="9.75" customHeight="1">
      <c r="A44" s="643" t="s">
        <v>24</v>
      </c>
      <c r="B44" s="644">
        <f>B25+B28+B29+B30</f>
        <v>3544</v>
      </c>
      <c r="C44" s="644">
        <f t="shared" ref="C44:L44" si="1">C25+C28+C29+C30</f>
        <v>373</v>
      </c>
      <c r="D44" s="340" t="s">
        <v>312</v>
      </c>
      <c r="E44" s="343">
        <f t="shared" si="1"/>
        <v>435</v>
      </c>
      <c r="F44" s="343">
        <f t="shared" si="1"/>
        <v>126</v>
      </c>
      <c r="G44" s="343">
        <f t="shared" si="1"/>
        <v>144</v>
      </c>
      <c r="H44" s="343">
        <f t="shared" si="1"/>
        <v>276</v>
      </c>
      <c r="I44" s="343">
        <f t="shared" si="1"/>
        <v>81</v>
      </c>
      <c r="J44" s="343">
        <f t="shared" si="1"/>
        <v>125</v>
      </c>
      <c r="K44" s="343">
        <f t="shared" si="1"/>
        <v>73</v>
      </c>
      <c r="L44" s="343">
        <f t="shared" si="1"/>
        <v>132</v>
      </c>
      <c r="M44" s="343">
        <f>M25+M28+M29+M30</f>
        <v>77</v>
      </c>
      <c r="N44" s="343">
        <v>38</v>
      </c>
      <c r="O44" s="613"/>
    </row>
    <row r="45" spans="1:15" s="265" customFormat="1" ht="9.75" customHeight="1">
      <c r="A45" s="643" t="s">
        <v>25</v>
      </c>
      <c r="B45" s="644">
        <f>B31+B32+B33+B34</f>
        <v>20824</v>
      </c>
      <c r="C45" s="644">
        <f t="shared" ref="C45:M45" si="2">C31+C32+C33+C34</f>
        <v>1128</v>
      </c>
      <c r="D45" s="340" t="s">
        <v>312</v>
      </c>
      <c r="E45" s="343">
        <f t="shared" si="2"/>
        <v>910</v>
      </c>
      <c r="F45" s="343">
        <f t="shared" si="2"/>
        <v>393</v>
      </c>
      <c r="G45" s="343">
        <f t="shared" si="2"/>
        <v>1832</v>
      </c>
      <c r="H45" s="343">
        <f t="shared" si="2"/>
        <v>687</v>
      </c>
      <c r="I45" s="343">
        <f t="shared" si="2"/>
        <v>177</v>
      </c>
      <c r="J45" s="343">
        <f t="shared" si="2"/>
        <v>223</v>
      </c>
      <c r="K45" s="343">
        <f t="shared" si="2"/>
        <v>162</v>
      </c>
      <c r="L45" s="343">
        <f t="shared" si="2"/>
        <v>1899</v>
      </c>
      <c r="M45" s="343">
        <f t="shared" si="2"/>
        <v>164</v>
      </c>
      <c r="N45" s="343">
        <v>251</v>
      </c>
      <c r="O45" s="613"/>
    </row>
    <row r="46" spans="1:15" s="265" customFormat="1" ht="9.75" customHeight="1">
      <c r="A46" s="265" t="s">
        <v>26</v>
      </c>
      <c r="B46" s="343">
        <f>B35+B36+B37+B38+B39+B40</f>
        <v>15155</v>
      </c>
      <c r="C46" s="343">
        <f t="shared" ref="C46:M46" si="3">C35+C36+C37+C38+C39+C40</f>
        <v>2353</v>
      </c>
      <c r="D46" s="339" t="s">
        <v>312</v>
      </c>
      <c r="E46" s="343">
        <f t="shared" si="3"/>
        <v>498</v>
      </c>
      <c r="F46" s="343">
        <f t="shared" si="3"/>
        <v>391</v>
      </c>
      <c r="G46" s="343">
        <f t="shared" si="3"/>
        <v>884</v>
      </c>
      <c r="H46" s="343">
        <f t="shared" si="3"/>
        <v>914</v>
      </c>
      <c r="I46" s="343">
        <f t="shared" si="3"/>
        <v>715</v>
      </c>
      <c r="J46" s="343">
        <f t="shared" si="3"/>
        <v>254</v>
      </c>
      <c r="K46" s="343">
        <f t="shared" si="3"/>
        <v>272</v>
      </c>
      <c r="L46" s="343">
        <f t="shared" si="3"/>
        <v>872</v>
      </c>
      <c r="M46" s="343">
        <f t="shared" si="3"/>
        <v>179</v>
      </c>
      <c r="N46" s="343">
        <v>79</v>
      </c>
      <c r="O46" s="613"/>
    </row>
    <row r="47" spans="1:15" s="265" customFormat="1" ht="9.75" customHeight="1">
      <c r="A47" s="265" t="s">
        <v>27</v>
      </c>
      <c r="B47" s="343">
        <f>B41+B42</f>
        <v>5384</v>
      </c>
      <c r="C47" s="343">
        <f t="shared" ref="C47:M47" si="4">C41+C42</f>
        <v>1275</v>
      </c>
      <c r="D47" s="339" t="s">
        <v>312</v>
      </c>
      <c r="E47" s="343">
        <f t="shared" si="4"/>
        <v>117</v>
      </c>
      <c r="F47" s="343">
        <f t="shared" si="4"/>
        <v>117</v>
      </c>
      <c r="G47" s="343">
        <f t="shared" si="4"/>
        <v>462</v>
      </c>
      <c r="H47" s="343">
        <f t="shared" si="4"/>
        <v>376</v>
      </c>
      <c r="I47" s="343">
        <f t="shared" si="4"/>
        <v>84</v>
      </c>
      <c r="J47" s="343">
        <f t="shared" si="4"/>
        <v>107</v>
      </c>
      <c r="K47" s="343">
        <f t="shared" si="4"/>
        <v>128</v>
      </c>
      <c r="L47" s="343">
        <f t="shared" si="4"/>
        <v>194</v>
      </c>
      <c r="M47" s="343">
        <f t="shared" si="4"/>
        <v>62</v>
      </c>
      <c r="N47" s="343">
        <v>23</v>
      </c>
      <c r="O47" s="613"/>
    </row>
    <row r="48" spans="1:15" s="345" customFormat="1" ht="9.75" customHeight="1">
      <c r="A48" s="344" t="s">
        <v>359</v>
      </c>
      <c r="B48" s="343">
        <f>B43+B44+B45+B46+B47</f>
        <v>50319</v>
      </c>
      <c r="C48" s="343">
        <f>C43+C44+C45+C46+C47</f>
        <v>5752</v>
      </c>
      <c r="D48" s="339" t="s">
        <v>312</v>
      </c>
      <c r="E48" s="343">
        <f t="shared" ref="E48:M48" si="5">E43+E44+E45+E46+E47</f>
        <v>2597</v>
      </c>
      <c r="F48" s="343">
        <f t="shared" si="5"/>
        <v>1164</v>
      </c>
      <c r="G48" s="343">
        <f t="shared" si="5"/>
        <v>3560</v>
      </c>
      <c r="H48" s="343">
        <f t="shared" si="5"/>
        <v>2659</v>
      </c>
      <c r="I48" s="343">
        <f t="shared" si="5"/>
        <v>1186</v>
      </c>
      <c r="J48" s="343">
        <f t="shared" si="5"/>
        <v>860</v>
      </c>
      <c r="K48" s="343">
        <f t="shared" si="5"/>
        <v>768</v>
      </c>
      <c r="L48" s="343">
        <f t="shared" si="5"/>
        <v>3258</v>
      </c>
      <c r="M48" s="343">
        <f t="shared" si="5"/>
        <v>552</v>
      </c>
      <c r="N48" s="343">
        <v>411</v>
      </c>
      <c r="O48" s="613"/>
    </row>
    <row r="49" spans="1:15" ht="4.5" customHeight="1">
      <c r="A49" s="99"/>
      <c r="B49" s="346"/>
      <c r="C49" s="101"/>
      <c r="D49" s="105"/>
      <c r="E49" s="105"/>
      <c r="F49" s="101"/>
      <c r="G49" s="101"/>
      <c r="H49" s="101"/>
      <c r="I49" s="101"/>
      <c r="J49" s="101"/>
      <c r="K49" s="101"/>
      <c r="L49" s="101"/>
      <c r="M49" s="101"/>
      <c r="O49" s="613"/>
    </row>
    <row r="50" spans="1:15" ht="12" customHeight="1">
      <c r="B50" s="707" t="s">
        <v>360</v>
      </c>
      <c r="C50" s="707"/>
      <c r="D50" s="707"/>
      <c r="E50" s="707"/>
      <c r="F50" s="707"/>
      <c r="G50" s="707"/>
      <c r="H50" s="707"/>
      <c r="I50" s="707"/>
      <c r="J50" s="707"/>
      <c r="K50" s="707"/>
      <c r="L50" s="707"/>
      <c r="M50" s="707"/>
      <c r="O50" s="613"/>
    </row>
    <row r="51" spans="1:15" ht="4.5" customHeight="1">
      <c r="A51" s="99"/>
      <c r="B51" s="108"/>
      <c r="C51" s="101"/>
      <c r="D51" s="101"/>
      <c r="E51" s="101"/>
      <c r="F51" s="101"/>
      <c r="G51" s="101"/>
      <c r="H51" s="101"/>
      <c r="I51" s="101"/>
      <c r="J51" s="101"/>
      <c r="K51" s="101"/>
      <c r="L51" s="101"/>
      <c r="M51" s="101"/>
      <c r="O51" s="613"/>
    </row>
    <row r="52" spans="1:15" ht="9.75" customHeight="1">
      <c r="A52" s="256" t="s">
        <v>23</v>
      </c>
      <c r="B52" s="347">
        <v>100</v>
      </c>
      <c r="C52" s="347">
        <f>C43/$B43*100</f>
        <v>11.511456023651146</v>
      </c>
      <c r="D52" s="348" t="s">
        <v>234</v>
      </c>
      <c r="E52" s="347">
        <f t="shared" ref="E52:L52" si="6">E43/$B43*100</f>
        <v>11.770140428677015</v>
      </c>
      <c r="F52" s="347">
        <f t="shared" si="6"/>
        <v>2.531411677753141</v>
      </c>
      <c r="G52" s="347">
        <f t="shared" si="6"/>
        <v>4.3976348854397633</v>
      </c>
      <c r="H52" s="347">
        <f t="shared" si="6"/>
        <v>7.501847745750184</v>
      </c>
      <c r="I52" s="347">
        <f t="shared" si="6"/>
        <v>2.3835920177383589</v>
      </c>
      <c r="J52" s="347">
        <f t="shared" si="6"/>
        <v>2.7900960827790096</v>
      </c>
      <c r="K52" s="347">
        <f t="shared" si="6"/>
        <v>2.4575018477457502</v>
      </c>
      <c r="L52" s="347">
        <f t="shared" si="6"/>
        <v>2.9748706577974868</v>
      </c>
      <c r="M52" s="347">
        <f>M43/$B43*100</f>
        <v>1.2934220251293422</v>
      </c>
      <c r="N52" s="347">
        <f>N43/$B43*100</f>
        <v>0.36954915003695493</v>
      </c>
      <c r="O52" s="613"/>
    </row>
    <row r="53" spans="1:15" ht="9.75" customHeight="1">
      <c r="A53" s="256" t="s">
        <v>24</v>
      </c>
      <c r="B53" s="347">
        <v>100</v>
      </c>
      <c r="C53" s="347">
        <f t="shared" ref="C53:M57" si="7">C44/$B44*100</f>
        <v>10.524830699774267</v>
      </c>
      <c r="D53" s="348" t="s">
        <v>234</v>
      </c>
      <c r="E53" s="347">
        <f t="shared" si="7"/>
        <v>12.274266365688488</v>
      </c>
      <c r="F53" s="347">
        <f t="shared" si="7"/>
        <v>3.5553047404063203</v>
      </c>
      <c r="G53" s="347">
        <f t="shared" si="7"/>
        <v>4.0632054176072234</v>
      </c>
      <c r="H53" s="347">
        <f t="shared" si="7"/>
        <v>7.7878103837471775</v>
      </c>
      <c r="I53" s="347">
        <f t="shared" si="7"/>
        <v>2.2855530474040631</v>
      </c>
      <c r="J53" s="347">
        <f t="shared" si="7"/>
        <v>3.527088036117382</v>
      </c>
      <c r="K53" s="347">
        <f t="shared" si="7"/>
        <v>2.0598194130925505</v>
      </c>
      <c r="L53" s="347">
        <f t="shared" si="7"/>
        <v>3.724604966139955</v>
      </c>
      <c r="M53" s="347">
        <f t="shared" si="7"/>
        <v>2.1726862302483068</v>
      </c>
      <c r="N53" s="347">
        <f>N44/$B44*100</f>
        <v>1.072234762979684</v>
      </c>
      <c r="O53" s="613"/>
    </row>
    <row r="54" spans="1:15" ht="9.75" customHeight="1">
      <c r="A54" s="256" t="s">
        <v>25</v>
      </c>
      <c r="B54" s="347">
        <v>100</v>
      </c>
      <c r="C54" s="347">
        <f t="shared" si="7"/>
        <v>5.416826738378794</v>
      </c>
      <c r="D54" s="348" t="s">
        <v>234</v>
      </c>
      <c r="E54" s="347">
        <f t="shared" si="7"/>
        <v>4.3699577410679984</v>
      </c>
      <c r="F54" s="347">
        <f t="shared" si="7"/>
        <v>1.8872454859777181</v>
      </c>
      <c r="G54" s="347">
        <f t="shared" si="7"/>
        <v>8.7975412985017289</v>
      </c>
      <c r="H54" s="347">
        <f t="shared" si="7"/>
        <v>3.2990779869381481</v>
      </c>
      <c r="I54" s="347">
        <f t="shared" si="7"/>
        <v>0.84998079139454474</v>
      </c>
      <c r="J54" s="347">
        <f t="shared" si="7"/>
        <v>1.0708797541298503</v>
      </c>
      <c r="K54" s="347">
        <f t="shared" si="7"/>
        <v>0.77794852093737998</v>
      </c>
      <c r="L54" s="347">
        <f t="shared" si="7"/>
        <v>9.1192854398770642</v>
      </c>
      <c r="M54" s="347">
        <f t="shared" si="7"/>
        <v>0.7875528236650019</v>
      </c>
      <c r="N54" s="347">
        <f t="shared" ref="N54" si="8">N45/$B45*100</f>
        <v>1.2053399923165578</v>
      </c>
      <c r="O54" s="613"/>
    </row>
    <row r="55" spans="1:15" ht="9.75" customHeight="1">
      <c r="A55" s="256" t="s">
        <v>26</v>
      </c>
      <c r="B55" s="347">
        <v>100</v>
      </c>
      <c r="C55" s="347">
        <f t="shared" si="7"/>
        <v>15.526228967337513</v>
      </c>
      <c r="D55" s="348" t="s">
        <v>234</v>
      </c>
      <c r="E55" s="347">
        <f t="shared" si="7"/>
        <v>3.2860442098317386</v>
      </c>
      <c r="F55" s="347">
        <f t="shared" si="7"/>
        <v>2.580006598482349</v>
      </c>
      <c r="G55" s="347">
        <f t="shared" si="7"/>
        <v>5.8330583965687888</v>
      </c>
      <c r="H55" s="347">
        <f t="shared" si="7"/>
        <v>6.0310128670405803</v>
      </c>
      <c r="I55" s="347">
        <f t="shared" si="7"/>
        <v>4.7179148795776973</v>
      </c>
      <c r="J55" s="347">
        <f t="shared" si="7"/>
        <v>1.676014516661168</v>
      </c>
      <c r="K55" s="347">
        <f t="shared" si="7"/>
        <v>1.7947871989442428</v>
      </c>
      <c r="L55" s="347">
        <f t="shared" si="7"/>
        <v>5.7538766083800725</v>
      </c>
      <c r="M55" s="347">
        <f t="shared" si="7"/>
        <v>1.1811283404816892</v>
      </c>
      <c r="N55" s="347">
        <f t="shared" ref="N55" si="9">N46/$B46*100</f>
        <v>0.52128010557571758</v>
      </c>
      <c r="O55" s="613"/>
    </row>
    <row r="56" spans="1:15" ht="9.75" customHeight="1">
      <c r="A56" s="256" t="s">
        <v>27</v>
      </c>
      <c r="B56" s="347">
        <v>100</v>
      </c>
      <c r="C56" s="347">
        <f t="shared" si="7"/>
        <v>23.681277860326894</v>
      </c>
      <c r="D56" s="348" t="s">
        <v>234</v>
      </c>
      <c r="E56" s="347">
        <f t="shared" si="7"/>
        <v>2.1731054977711737</v>
      </c>
      <c r="F56" s="347">
        <f t="shared" si="7"/>
        <v>2.1731054977711737</v>
      </c>
      <c r="G56" s="347">
        <f t="shared" si="7"/>
        <v>8.5809806835066862</v>
      </c>
      <c r="H56" s="347">
        <f t="shared" si="7"/>
        <v>6.9836552748885588</v>
      </c>
      <c r="I56" s="347">
        <f t="shared" si="7"/>
        <v>1.5601783060921248</v>
      </c>
      <c r="J56" s="347">
        <f t="shared" si="7"/>
        <v>1.9873699851411588</v>
      </c>
      <c r="K56" s="347">
        <f t="shared" si="7"/>
        <v>2.3774145616641902</v>
      </c>
      <c r="L56" s="347">
        <f t="shared" si="7"/>
        <v>3.6032689450222879</v>
      </c>
      <c r="M56" s="347">
        <f t="shared" si="7"/>
        <v>1.1515601783060923</v>
      </c>
      <c r="N56" s="347">
        <f t="shared" ref="N56" si="10">N47/$B47*100</f>
        <v>0.42719167904903416</v>
      </c>
      <c r="O56" s="613"/>
    </row>
    <row r="57" spans="1:15" s="342" customFormat="1" ht="9.75" customHeight="1">
      <c r="A57" s="349" t="s">
        <v>288</v>
      </c>
      <c r="B57" s="350">
        <v>100</v>
      </c>
      <c r="C57" s="350">
        <f>C48/$B48*100</f>
        <v>11.431069774836542</v>
      </c>
      <c r="D57" s="348" t="s">
        <v>234</v>
      </c>
      <c r="E57" s="350">
        <f t="shared" si="7"/>
        <v>5.1610723583537039</v>
      </c>
      <c r="F57" s="350">
        <f t="shared" si="7"/>
        <v>2.3132415191080904</v>
      </c>
      <c r="G57" s="350">
        <f t="shared" si="7"/>
        <v>7.0748623780281807</v>
      </c>
      <c r="H57" s="350">
        <f t="shared" si="7"/>
        <v>5.284286253701385</v>
      </c>
      <c r="I57" s="350">
        <f t="shared" si="7"/>
        <v>2.3569625787475905</v>
      </c>
      <c r="J57" s="350">
        <f t="shared" si="7"/>
        <v>1.7090959677259088</v>
      </c>
      <c r="K57" s="350">
        <f t="shared" si="7"/>
        <v>1.5262624455970906</v>
      </c>
      <c r="L57" s="350">
        <f t="shared" si="7"/>
        <v>6.4746914684314083</v>
      </c>
      <c r="M57" s="350">
        <f t="shared" si="7"/>
        <v>1.0970011327729088</v>
      </c>
      <c r="N57" s="350">
        <f t="shared" ref="N57" si="11">N48/$B48*100</f>
        <v>0.81678888690156803</v>
      </c>
      <c r="O57" s="612"/>
    </row>
    <row r="58" spans="1:15" ht="4.5" customHeight="1">
      <c r="A58" s="351"/>
      <c r="B58" s="352"/>
      <c r="C58" s="353"/>
      <c r="D58" s="353"/>
      <c r="E58" s="353"/>
      <c r="F58" s="353"/>
      <c r="G58" s="353"/>
      <c r="H58" s="353"/>
      <c r="I58" s="353"/>
      <c r="J58" s="353"/>
      <c r="K58" s="353"/>
      <c r="L58" s="353"/>
      <c r="M58" s="353"/>
      <c r="N58" s="616"/>
      <c r="O58" s="612"/>
    </row>
    <row r="59" spans="1:15" ht="7.5" customHeight="1">
      <c r="E59" s="103" t="s">
        <v>361</v>
      </c>
      <c r="O59" s="615"/>
    </row>
    <row r="60" spans="1:15" ht="10" customHeight="1">
      <c r="A60" s="102" t="s">
        <v>362</v>
      </c>
      <c r="O60" s="354"/>
    </row>
    <row r="61" spans="1:15" ht="18" customHeight="1">
      <c r="A61" s="750" t="s">
        <v>363</v>
      </c>
      <c r="B61" s="750"/>
      <c r="C61" s="750"/>
      <c r="D61" s="750"/>
      <c r="E61" s="750"/>
      <c r="F61" s="750"/>
      <c r="G61" s="750"/>
      <c r="H61" s="750"/>
      <c r="I61" s="750"/>
      <c r="J61" s="750"/>
      <c r="K61" s="750"/>
      <c r="L61" s="750"/>
      <c r="M61" s="750"/>
      <c r="N61" s="750"/>
    </row>
    <row r="62" spans="1:15" ht="9" customHeight="1">
      <c r="A62" s="752" t="s">
        <v>364</v>
      </c>
      <c r="B62" s="752"/>
      <c r="C62" s="752"/>
      <c r="D62" s="752"/>
      <c r="E62" s="752"/>
      <c r="F62" s="752"/>
      <c r="G62" s="752"/>
      <c r="H62" s="752"/>
      <c r="I62" s="752"/>
      <c r="J62" s="752"/>
      <c r="K62" s="752"/>
      <c r="L62" s="752"/>
      <c r="M62" s="752"/>
      <c r="N62" s="752"/>
    </row>
    <row r="63" spans="1:15" ht="10" customHeight="1">
      <c r="A63" s="750" t="s">
        <v>544</v>
      </c>
      <c r="B63" s="750"/>
      <c r="C63" s="750"/>
      <c r="D63" s="750"/>
      <c r="E63" s="750"/>
      <c r="F63" s="750"/>
      <c r="G63" s="750"/>
      <c r="H63" s="750"/>
      <c r="I63" s="750"/>
      <c r="J63" s="750"/>
      <c r="K63" s="750"/>
      <c r="L63" s="750"/>
      <c r="M63" s="750"/>
      <c r="N63" s="750"/>
    </row>
    <row r="64" spans="1:15" ht="18" customHeight="1">
      <c r="A64" s="750" t="s">
        <v>519</v>
      </c>
      <c r="B64" s="750"/>
      <c r="C64" s="750"/>
      <c r="D64" s="750"/>
      <c r="E64" s="750"/>
      <c r="F64" s="750"/>
      <c r="G64" s="750"/>
      <c r="H64" s="750"/>
      <c r="I64" s="750"/>
      <c r="J64" s="750"/>
      <c r="K64" s="750"/>
      <c r="L64" s="750"/>
      <c r="M64" s="750"/>
      <c r="N64" s="750"/>
    </row>
  </sheetData>
  <mergeCells count="12">
    <mergeCell ref="A5:M5"/>
    <mergeCell ref="A7:M7"/>
    <mergeCell ref="A8:A9"/>
    <mergeCell ref="B8:B9"/>
    <mergeCell ref="C8:M8"/>
    <mergeCell ref="A63:N63"/>
    <mergeCell ref="A64:N64"/>
    <mergeCell ref="B17:M17"/>
    <mergeCell ref="B19:M19"/>
    <mergeCell ref="B50:M50"/>
    <mergeCell ref="A61:N61"/>
    <mergeCell ref="A62:N62"/>
  </mergeCells>
  <pageMargins left="0.7" right="0.7" top="0.75" bottom="0.75" header="0.3" footer="0.3"/>
  <pageSetup paperSize="9" orientation="portrait" horizontalDpi="200" verticalDpi="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24</vt:i4>
      </vt:variant>
      <vt:variant>
        <vt:lpstr>Intervalli denominati</vt:lpstr>
      </vt:variant>
      <vt:variant>
        <vt:i4>1</vt:i4>
      </vt:variant>
    </vt:vector>
  </HeadingPairs>
  <TitlesOfParts>
    <vt:vector size="25" baseType="lpstr">
      <vt:lpstr>Indice</vt:lpstr>
      <vt:lpstr>6.1 </vt:lpstr>
      <vt:lpstr>6.2</vt:lpstr>
      <vt:lpstr>6.3 </vt:lpstr>
      <vt:lpstr> 6.4</vt:lpstr>
      <vt:lpstr>6.5</vt:lpstr>
      <vt:lpstr>6.6</vt:lpstr>
      <vt:lpstr>6.7</vt:lpstr>
      <vt:lpstr>6.8</vt:lpstr>
      <vt:lpstr> 6.9</vt:lpstr>
      <vt:lpstr>6.10</vt:lpstr>
      <vt:lpstr>6.11</vt:lpstr>
      <vt:lpstr>6.12</vt:lpstr>
      <vt:lpstr>6.13</vt:lpstr>
      <vt:lpstr>6.14</vt:lpstr>
      <vt:lpstr>6.15</vt:lpstr>
      <vt:lpstr>6.16</vt:lpstr>
      <vt:lpstr>6.17</vt:lpstr>
      <vt:lpstr>6.18</vt:lpstr>
      <vt:lpstr>6.19</vt:lpstr>
      <vt:lpstr>6.20</vt:lpstr>
      <vt:lpstr>6.21</vt:lpstr>
      <vt:lpstr>6.22</vt:lpstr>
      <vt:lpstr>6.23</vt:lpstr>
      <vt:lpstr>'6.2'!Area_stampa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2024-11-28T14:23:34Z</dcterms:modified>
</cp:coreProperties>
</file>